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9750" tabRatio="845" firstSheet="1" activeTab="10"/>
  </bookViews>
  <sheets>
    <sheet name="구분표" sheetId="64" state="hidden" r:id="rId1"/>
    <sheet name="15년검증" sheetId="73" r:id="rId2"/>
    <sheet name="2추검증" sheetId="56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66" r:id="rId15"/>
    <sheet name="2추일입" sheetId="67" r:id="rId16"/>
    <sheet name="2추일출" sheetId="61" r:id="rId17"/>
    <sheet name="15년기금입" sheetId="76" r:id="rId18"/>
    <sheet name="15년기금출" sheetId="75" r:id="rId19"/>
    <sheet name="14년 2회추경(명시)" sheetId="77" r:id="rId20"/>
  </sheets>
  <definedNames>
    <definedName name="_xlnm._FilterDatabase" localSheetId="17" hidden="1">'15년기금입'!$A$6:$AD$21</definedName>
    <definedName name="_xlnm._FilterDatabase" localSheetId="18" hidden="1">'15년기금출'!$A$6:$AD$21</definedName>
    <definedName name="_xlnm._FilterDatabase" localSheetId="10" hidden="1">'15년일입'!$A$6:$AD$81</definedName>
    <definedName name="_xlnm._FilterDatabase" localSheetId="11" hidden="1">'15년일출'!$A$6:$AD$740</definedName>
    <definedName name="_xlnm._FilterDatabase" localSheetId="15" hidden="1">'2추일입'!$A$6:$AF$72</definedName>
    <definedName name="_xlnm._FilterDatabase" localSheetId="16" hidden="1">'2추일출'!$A$6:$AF$81</definedName>
    <definedName name="_xlnm.Print_Area" localSheetId="19">'14년 2회추경(명시)'!$B$2:$J$30</definedName>
    <definedName name="_xlnm.Print_Area" localSheetId="1">'15년검증'!$A$1:$M$20</definedName>
    <definedName name="_xlnm.Print_Area" localSheetId="17">'15년기금입'!$A$1:$O$21</definedName>
    <definedName name="_xlnm.Print_Area" localSheetId="18">'15년기금출'!$A$1:$O$21</definedName>
    <definedName name="_xlnm.Print_Area" localSheetId="10">'15년일입'!$A$1:$O$81</definedName>
    <definedName name="_xlnm.Print_Area" localSheetId="11">'15년일출'!$A$1:$O$740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15">'2추일입'!$A$1:$Q$72</definedName>
    <definedName name="_xlnm.Print_Area" localSheetId="16">'2추일출'!$A$1:$Q$81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7">'15년기금입'!$4:$5</definedName>
    <definedName name="_xlnm.Print_Titles" localSheetId="18">'15년기금출'!$4:$5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</definedNames>
  <calcPr calcId="145621"/>
</workbook>
</file>

<file path=xl/calcChain.xml><?xml version="1.0" encoding="utf-8"?>
<calcChain xmlns="http://schemas.openxmlformats.org/spreadsheetml/2006/main">
  <c r="I18" i="77" l="1"/>
  <c r="H18" i="77"/>
  <c r="AE72" i="61" a="1"/>
  <c r="AE72" i="61" s="1"/>
  <c r="U72" i="61"/>
  <c r="V72" i="61" s="1"/>
  <c r="P72" i="61"/>
  <c r="O72" i="61"/>
  <c r="L72" i="61"/>
  <c r="I72" i="61"/>
  <c r="B72" i="61"/>
  <c r="A72" i="61"/>
  <c r="U71" i="61"/>
  <c r="V71" i="61" s="1"/>
  <c r="P71" i="61"/>
  <c r="O71" i="61"/>
  <c r="L71" i="61"/>
  <c r="I71" i="61"/>
  <c r="B71" i="61"/>
  <c r="AE71" i="61" s="1" a="1"/>
  <c r="AE71" i="61" s="1"/>
  <c r="A71" i="61"/>
  <c r="U70" i="61"/>
  <c r="V70" i="61" s="1"/>
  <c r="P70" i="61"/>
  <c r="O70" i="61"/>
  <c r="L70" i="61"/>
  <c r="I70" i="61"/>
  <c r="B70" i="61"/>
  <c r="A70" i="61"/>
  <c r="AE70" i="61" s="1" a="1"/>
  <c r="AE70" i="61" s="1"/>
  <c r="U69" i="61"/>
  <c r="V69" i="61" s="1"/>
  <c r="P69" i="61"/>
  <c r="O69" i="61"/>
  <c r="L69" i="61"/>
  <c r="I69" i="61"/>
  <c r="B69" i="61"/>
  <c r="A69" i="61"/>
  <c r="AE69" i="61" s="1" a="1"/>
  <c r="AE69" i="61" s="1"/>
  <c r="U68" i="61"/>
  <c r="V68" i="61" s="1"/>
  <c r="P68" i="61"/>
  <c r="O68" i="61"/>
  <c r="L68" i="61"/>
  <c r="I68" i="61"/>
  <c r="B68" i="61"/>
  <c r="A68" i="61"/>
  <c r="AE68" i="61" s="1" a="1"/>
  <c r="AE68" i="61" s="1"/>
  <c r="U67" i="61"/>
  <c r="V67" i="61" s="1"/>
  <c r="P67" i="61"/>
  <c r="O67" i="61"/>
  <c r="L67" i="61"/>
  <c r="I67" i="61"/>
  <c r="B67" i="61"/>
  <c r="A67" i="61"/>
  <c r="AE67" i="61" s="1" a="1"/>
  <c r="AE67" i="61" s="1"/>
  <c r="U66" i="61"/>
  <c r="V66" i="61" s="1"/>
  <c r="P66" i="61"/>
  <c r="O66" i="61"/>
  <c r="L66" i="61"/>
  <c r="I66" i="61"/>
  <c r="B66" i="61"/>
  <c r="A66" i="61"/>
  <c r="AE66" i="61" s="1" a="1"/>
  <c r="AE66" i="61" s="1"/>
  <c r="U65" i="61"/>
  <c r="V65" i="61" s="1"/>
  <c r="P65" i="61"/>
  <c r="O65" i="61"/>
  <c r="L65" i="61"/>
  <c r="I65" i="61"/>
  <c r="B65" i="61"/>
  <c r="A65" i="61"/>
  <c r="AE65" i="61" s="1" a="1"/>
  <c r="AE65" i="61" s="1"/>
  <c r="AE76" i="61" a="1"/>
  <c r="AE76" i="61" s="1"/>
  <c r="U76" i="61"/>
  <c r="V76" i="61" s="1"/>
  <c r="P76" i="61"/>
  <c r="O76" i="61"/>
  <c r="L76" i="61"/>
  <c r="I76" i="61"/>
  <c r="B76" i="61"/>
  <c r="A76" i="61"/>
  <c r="AE75" i="61" a="1"/>
  <c r="AE75" i="61" s="1"/>
  <c r="U75" i="61"/>
  <c r="V75" i="61" s="1"/>
  <c r="P75" i="61"/>
  <c r="O75" i="61"/>
  <c r="L75" i="61"/>
  <c r="I75" i="61"/>
  <c r="B75" i="61"/>
  <c r="A75" i="61"/>
  <c r="AE74" i="61" a="1"/>
  <c r="AE74" i="61" s="1"/>
  <c r="U74" i="61"/>
  <c r="V74" i="61" s="1"/>
  <c r="P74" i="61"/>
  <c r="O74" i="61"/>
  <c r="L74" i="61"/>
  <c r="I74" i="61"/>
  <c r="B74" i="61"/>
  <c r="A74" i="61"/>
  <c r="AE73" i="61" a="1"/>
  <c r="AE73" i="61" s="1"/>
  <c r="U73" i="61"/>
  <c r="V73" i="61" s="1"/>
  <c r="P73" i="61"/>
  <c r="O73" i="61"/>
  <c r="L73" i="61"/>
  <c r="I73" i="61"/>
  <c r="B73" i="61"/>
  <c r="A73" i="61"/>
  <c r="AE78" i="61" a="1"/>
  <c r="AE78" i="61" s="1"/>
  <c r="U78" i="61"/>
  <c r="V78" i="61" s="1"/>
  <c r="P78" i="61"/>
  <c r="O78" i="61"/>
  <c r="L78" i="61"/>
  <c r="I78" i="61"/>
  <c r="B78" i="61"/>
  <c r="A78" i="61"/>
  <c r="AE77" i="61" a="1"/>
  <c r="AE77" i="61" s="1"/>
  <c r="U77" i="61"/>
  <c r="V77" i="61" s="1"/>
  <c r="P77" i="61"/>
  <c r="O77" i="61"/>
  <c r="L77" i="61"/>
  <c r="I77" i="61"/>
  <c r="B77" i="61"/>
  <c r="A77" i="61"/>
  <c r="W65" i="61" l="1"/>
  <c r="X65" i="61" s="1"/>
  <c r="W67" i="61"/>
  <c r="X67" i="61" s="1"/>
  <c r="W68" i="61"/>
  <c r="X68" i="61" s="1"/>
  <c r="W69" i="61"/>
  <c r="X69" i="61" s="1"/>
  <c r="W71" i="61"/>
  <c r="X71" i="61" s="1"/>
  <c r="W72" i="61"/>
  <c r="X72" i="61"/>
  <c r="W66" i="61"/>
  <c r="X66" i="61" s="1"/>
  <c r="W70" i="61"/>
  <c r="X70" i="61" s="1"/>
  <c r="Z65" i="61"/>
  <c r="Z67" i="61"/>
  <c r="Z69" i="61"/>
  <c r="Z70" i="61"/>
  <c r="Z72" i="61"/>
  <c r="Z66" i="61"/>
  <c r="Z68" i="61"/>
  <c r="Z71" i="61"/>
  <c r="X73" i="61"/>
  <c r="X76" i="61"/>
  <c r="W76" i="61"/>
  <c r="Z73" i="61"/>
  <c r="W73" i="61"/>
  <c r="W74" i="61"/>
  <c r="X74" i="61" s="1"/>
  <c r="Z74" i="61"/>
  <c r="Z75" i="61"/>
  <c r="W75" i="61"/>
  <c r="X75" i="61" s="1"/>
  <c r="Z76" i="61"/>
  <c r="W77" i="61"/>
  <c r="X77" i="61" s="1"/>
  <c r="W78" i="61"/>
  <c r="X78" i="61" s="1"/>
  <c r="Z77" i="61"/>
  <c r="Z78" i="61"/>
  <c r="AA69" i="61" l="1"/>
  <c r="AB69" i="61" s="1"/>
  <c r="AA70" i="61"/>
  <c r="AB70" i="61"/>
  <c r="AA71" i="61"/>
  <c r="AB71" i="61" s="1"/>
  <c r="AA68" i="61"/>
  <c r="AB68" i="61"/>
  <c r="AA66" i="61"/>
  <c r="AB66" i="61" s="1"/>
  <c r="AA67" i="61"/>
  <c r="AB67" i="61"/>
  <c r="AA72" i="61"/>
  <c r="AB72" i="61"/>
  <c r="AA65" i="61"/>
  <c r="AB65" i="61"/>
  <c r="AA76" i="61"/>
  <c r="AB76" i="61"/>
  <c r="AA75" i="61"/>
  <c r="AB75" i="61" s="1"/>
  <c r="AA73" i="61"/>
  <c r="AB73" i="61"/>
  <c r="AA74" i="61"/>
  <c r="AA78" i="61"/>
  <c r="AB78" i="61"/>
  <c r="AA77" i="61"/>
  <c r="AB77" i="61"/>
  <c r="AC65" i="61" l="1"/>
  <c r="AC67" i="61"/>
  <c r="AC68" i="61"/>
  <c r="AC70" i="61"/>
  <c r="AC72" i="61"/>
  <c r="AC66" i="61"/>
  <c r="AC71" i="61"/>
  <c r="AC69" i="61"/>
  <c r="AB74" i="61"/>
  <c r="AC74" i="61" s="1"/>
  <c r="AC75" i="61"/>
  <c r="AC73" i="61"/>
  <c r="AC76" i="61"/>
  <c r="AC77" i="61"/>
  <c r="AC78" i="61"/>
  <c r="B21" i="75" l="1"/>
  <c r="A21" i="75"/>
  <c r="B20" i="75"/>
  <c r="A20" i="75"/>
  <c r="B19" i="75"/>
  <c r="A19" i="75"/>
  <c r="AC19" i="75" s="1" a="1"/>
  <c r="AC19" i="75" s="1"/>
  <c r="B18" i="75"/>
  <c r="A18" i="75"/>
  <c r="AC18" i="75" s="1" a="1"/>
  <c r="AC18" i="75" s="1"/>
  <c r="B17" i="75"/>
  <c r="A17" i="75"/>
  <c r="B16" i="75"/>
  <c r="A16" i="75"/>
  <c r="AC16" i="75" s="1" a="1"/>
  <c r="AC16" i="75" s="1"/>
  <c r="B15" i="75"/>
  <c r="A15" i="75"/>
  <c r="AC15" i="75" s="1" a="1"/>
  <c r="AC15" i="75" s="1"/>
  <c r="B14" i="75"/>
  <c r="A14" i="75"/>
  <c r="B13" i="75"/>
  <c r="A13" i="75"/>
  <c r="AC13" i="75" s="1" a="1"/>
  <c r="AC13" i="75" s="1"/>
  <c r="B12" i="75"/>
  <c r="A12" i="75"/>
  <c r="B11" i="75"/>
  <c r="A11" i="75"/>
  <c r="AC11" i="75" s="1" a="1"/>
  <c r="AC11" i="75" s="1"/>
  <c r="B10" i="75"/>
  <c r="A10" i="75"/>
  <c r="AC10" i="75" s="1" a="1"/>
  <c r="AC10" i="75" s="1"/>
  <c r="B9" i="75"/>
  <c r="A9" i="75"/>
  <c r="B8" i="75"/>
  <c r="A8" i="75"/>
  <c r="AC8" i="75" s="1" a="1"/>
  <c r="AC8" i="75" s="1"/>
  <c r="AC21" i="75" a="1"/>
  <c r="AC21" i="75" s="1"/>
  <c r="AC20" i="75" a="1"/>
  <c r="AC20" i="75" s="1"/>
  <c r="AC17" i="75" a="1"/>
  <c r="AC17" i="75" s="1"/>
  <c r="AC14" i="75" a="1"/>
  <c r="AC14" i="75" s="1"/>
  <c r="AC12" i="75" a="1"/>
  <c r="AC12" i="75" s="1"/>
  <c r="AC9" i="75" a="1"/>
  <c r="AC9" i="75" s="1"/>
  <c r="AC7" i="75" a="1"/>
  <c r="AC7" i="75" s="1"/>
  <c r="B7" i="75"/>
  <c r="A7" i="75"/>
  <c r="B81" i="61"/>
  <c r="A81" i="61"/>
  <c r="B80" i="61"/>
  <c r="A80" i="61"/>
  <c r="B79" i="61"/>
  <c r="A79" i="61"/>
  <c r="B64" i="61"/>
  <c r="A64" i="61"/>
  <c r="B63" i="61"/>
  <c r="AE63" i="61" s="1" a="1"/>
  <c r="AE63" i="61" s="1"/>
  <c r="A63" i="61"/>
  <c r="B62" i="61"/>
  <c r="A62" i="61"/>
  <c r="B61" i="61"/>
  <c r="A61" i="61"/>
  <c r="B60" i="61"/>
  <c r="A60" i="61"/>
  <c r="B59" i="61"/>
  <c r="A59" i="61"/>
  <c r="B58" i="61"/>
  <c r="A58" i="61"/>
  <c r="B57" i="61"/>
  <c r="A57" i="61"/>
  <c r="B56" i="61"/>
  <c r="A56" i="61"/>
  <c r="B55" i="61"/>
  <c r="A55" i="61"/>
  <c r="B54" i="61"/>
  <c r="A54" i="61"/>
  <c r="B53" i="61"/>
  <c r="A53" i="61"/>
  <c r="B52" i="61"/>
  <c r="A52" i="61"/>
  <c r="B51" i="61"/>
  <c r="A51" i="61"/>
  <c r="B50" i="61"/>
  <c r="A50" i="61"/>
  <c r="B49" i="61"/>
  <c r="A49" i="61"/>
  <c r="B48" i="61"/>
  <c r="A48" i="61"/>
  <c r="B47" i="61"/>
  <c r="A47" i="61"/>
  <c r="B46" i="61"/>
  <c r="A46" i="61"/>
  <c r="B45" i="61"/>
  <c r="A45" i="61"/>
  <c r="B44" i="61"/>
  <c r="A44" i="61"/>
  <c r="B43" i="61"/>
  <c r="A43" i="61"/>
  <c r="B42" i="61"/>
  <c r="A42" i="61"/>
  <c r="B41" i="61"/>
  <c r="A41" i="61"/>
  <c r="B40" i="61"/>
  <c r="A40" i="61"/>
  <c r="B39" i="61"/>
  <c r="A39" i="61"/>
  <c r="B38" i="61"/>
  <c r="A38" i="61"/>
  <c r="B37" i="61"/>
  <c r="A37" i="61"/>
  <c r="B36" i="61"/>
  <c r="A36" i="61"/>
  <c r="B35" i="61"/>
  <c r="A35" i="61"/>
  <c r="B34" i="61"/>
  <c r="A34" i="61"/>
  <c r="B33" i="61"/>
  <c r="A33" i="61"/>
  <c r="B32" i="61"/>
  <c r="A32" i="61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AE81" i="61" a="1"/>
  <c r="AE81" i="61" s="1"/>
  <c r="AE80" i="61" a="1"/>
  <c r="AE80" i="61" s="1"/>
  <c r="AE79" i="61" a="1"/>
  <c r="AE79" i="61" s="1"/>
  <c r="AE59" i="61" a="1"/>
  <c r="AE59" i="61" s="1"/>
  <c r="AE41" i="61" a="1"/>
  <c r="AE41" i="61" s="1"/>
  <c r="B7" i="61"/>
  <c r="A7" i="61"/>
  <c r="B72" i="67"/>
  <c r="A72" i="67"/>
  <c r="B71" i="67"/>
  <c r="A71" i="67"/>
  <c r="B70" i="67"/>
  <c r="A70" i="67"/>
  <c r="B69" i="67"/>
  <c r="A69" i="67"/>
  <c r="B68" i="67"/>
  <c r="A68" i="67"/>
  <c r="B67" i="67"/>
  <c r="A67" i="67"/>
  <c r="B66" i="67"/>
  <c r="A66" i="67"/>
  <c r="B65" i="67"/>
  <c r="A65" i="67"/>
  <c r="B64" i="67"/>
  <c r="A64" i="67"/>
  <c r="B63" i="67"/>
  <c r="A63" i="67"/>
  <c r="B62" i="67"/>
  <c r="A62" i="67"/>
  <c r="B61" i="67"/>
  <c r="A61" i="67"/>
  <c r="B60" i="67"/>
  <c r="A60" i="67"/>
  <c r="AE60" i="67" s="1" a="1"/>
  <c r="AE60" i="67" s="1"/>
  <c r="B59" i="67"/>
  <c r="A59" i="67"/>
  <c r="B58" i="67"/>
  <c r="A58" i="67"/>
  <c r="AE58" i="67" s="1" a="1"/>
  <c r="AE58" i="67" s="1"/>
  <c r="B57" i="67"/>
  <c r="A57" i="67"/>
  <c r="B56" i="67"/>
  <c r="A56" i="67"/>
  <c r="AE56" i="67" s="1" a="1"/>
  <c r="AE56" i="67" s="1"/>
  <c r="B55" i="67"/>
  <c r="A55" i="67"/>
  <c r="B54" i="67"/>
  <c r="A54" i="67"/>
  <c r="AE54" i="67" s="1" a="1"/>
  <c r="AE54" i="67" s="1"/>
  <c r="B53" i="67"/>
  <c r="A53" i="67"/>
  <c r="B52" i="67"/>
  <c r="A52" i="67"/>
  <c r="AE52" i="67" s="1" a="1"/>
  <c r="AE52" i="67" s="1"/>
  <c r="B51" i="67"/>
  <c r="A51" i="67"/>
  <c r="B50" i="67"/>
  <c r="A50" i="67"/>
  <c r="B49" i="67"/>
  <c r="A49" i="67"/>
  <c r="B48" i="67"/>
  <c r="A48" i="67"/>
  <c r="AE48" i="67" s="1" a="1"/>
  <c r="AE48" i="67" s="1"/>
  <c r="B47" i="67"/>
  <c r="A47" i="67"/>
  <c r="B46" i="67"/>
  <c r="A46" i="67"/>
  <c r="B45" i="67"/>
  <c r="A45" i="67"/>
  <c r="B44" i="67"/>
  <c r="A44" i="67"/>
  <c r="AE44" i="67" s="1" a="1"/>
  <c r="AE44" i="67" s="1"/>
  <c r="B43" i="67"/>
  <c r="A43" i="67"/>
  <c r="AE43" i="67" s="1" a="1"/>
  <c r="AE43" i="67" s="1"/>
  <c r="B42" i="67"/>
  <c r="A42" i="67"/>
  <c r="B41" i="67"/>
  <c r="A41" i="67"/>
  <c r="B40" i="67"/>
  <c r="A40" i="67"/>
  <c r="B39" i="67"/>
  <c r="A39" i="67"/>
  <c r="B38" i="67"/>
  <c r="A38" i="67"/>
  <c r="B37" i="67"/>
  <c r="A37" i="67"/>
  <c r="AE37" i="67" s="1" a="1"/>
  <c r="AE37" i="67" s="1"/>
  <c r="B36" i="67"/>
  <c r="A36" i="67"/>
  <c r="AE36" i="67" s="1" a="1"/>
  <c r="AE36" i="67" s="1"/>
  <c r="B35" i="67"/>
  <c r="A35" i="67"/>
  <c r="B34" i="67"/>
  <c r="A34" i="67"/>
  <c r="B33" i="67"/>
  <c r="A33" i="67"/>
  <c r="B32" i="67"/>
  <c r="A32" i="67"/>
  <c r="AE32" i="67" s="1" a="1"/>
  <c r="AE32" i="67" s="1"/>
  <c r="B31" i="67"/>
  <c r="A31" i="67"/>
  <c r="B30" i="67"/>
  <c r="A30" i="67"/>
  <c r="B29" i="67"/>
  <c r="A29" i="67"/>
  <c r="B28" i="67"/>
  <c r="A28" i="67"/>
  <c r="AE28" i="67" s="1" a="1"/>
  <c r="AE28" i="67" s="1"/>
  <c r="B27" i="67"/>
  <c r="A27" i="67"/>
  <c r="AE27" i="67" s="1" a="1"/>
  <c r="AE27" i="67" s="1"/>
  <c r="B26" i="67"/>
  <c r="A26" i="67"/>
  <c r="B25" i="67"/>
  <c r="A25" i="67"/>
  <c r="B24" i="67"/>
  <c r="A24" i="67"/>
  <c r="AE24" i="67" s="1" a="1"/>
  <c r="AE24" i="67" s="1"/>
  <c r="B23" i="67"/>
  <c r="A23" i="67"/>
  <c r="B22" i="67"/>
  <c r="A22" i="67"/>
  <c r="B21" i="67"/>
  <c r="A21" i="67"/>
  <c r="AE21" i="67" s="1" a="1"/>
  <c r="AE21" i="67" s="1"/>
  <c r="B20" i="67"/>
  <c r="A20" i="67"/>
  <c r="AE20" i="67" s="1" a="1"/>
  <c r="AE20" i="67" s="1"/>
  <c r="B19" i="67"/>
  <c r="A19" i="67"/>
  <c r="AE19" i="67" s="1" a="1"/>
  <c r="AE19" i="67" s="1"/>
  <c r="B18" i="67"/>
  <c r="A18" i="67"/>
  <c r="B17" i="67"/>
  <c r="A17" i="67"/>
  <c r="B16" i="67"/>
  <c r="A16" i="67"/>
  <c r="AE16" i="67" s="1" a="1"/>
  <c r="AE16" i="67" s="1"/>
  <c r="B15" i="67"/>
  <c r="A15" i="67"/>
  <c r="B14" i="67"/>
  <c r="A14" i="67"/>
  <c r="B13" i="67"/>
  <c r="A13" i="67"/>
  <c r="B12" i="67"/>
  <c r="A12" i="67"/>
  <c r="AE12" i="67" s="1" a="1"/>
  <c r="AE12" i="67" s="1"/>
  <c r="B11" i="67"/>
  <c r="A11" i="67"/>
  <c r="AE11" i="67" s="1" a="1"/>
  <c r="AE11" i="67" s="1"/>
  <c r="B10" i="67"/>
  <c r="A10" i="67"/>
  <c r="B9" i="67"/>
  <c r="A9" i="67"/>
  <c r="B8" i="67"/>
  <c r="A8" i="67"/>
  <c r="AE8" i="67" s="1" a="1"/>
  <c r="AE8" i="67" s="1"/>
  <c r="AE72" i="67" a="1"/>
  <c r="AE72" i="67" s="1"/>
  <c r="AE71" i="67" a="1"/>
  <c r="AE71" i="67" s="1"/>
  <c r="AE70" i="67" a="1"/>
  <c r="AE70" i="67" s="1"/>
  <c r="AE69" i="67" a="1"/>
  <c r="AE69" i="67" s="1"/>
  <c r="AE68" i="67" a="1"/>
  <c r="AE68" i="67" s="1"/>
  <c r="AE67" i="67" a="1"/>
  <c r="AE67" i="67" s="1"/>
  <c r="AE66" i="67" a="1"/>
  <c r="AE66" i="67" s="1"/>
  <c r="AE65" i="67" a="1"/>
  <c r="AE65" i="67" s="1"/>
  <c r="AE64" i="67" a="1"/>
  <c r="AE64" i="67" s="1"/>
  <c r="AE63" i="67" a="1"/>
  <c r="AE63" i="67" s="1"/>
  <c r="AE62" i="67" a="1"/>
  <c r="AE62" i="67" s="1"/>
  <c r="AE61" i="67" a="1"/>
  <c r="AE61" i="67" s="1"/>
  <c r="AE59" i="67" a="1"/>
  <c r="AE59" i="67" s="1"/>
  <c r="AE57" i="67" a="1"/>
  <c r="AE57" i="67" s="1"/>
  <c r="AE55" i="67" a="1"/>
  <c r="AE55" i="67" s="1"/>
  <c r="AE53" i="67" a="1"/>
  <c r="AE53" i="67" s="1"/>
  <c r="AE51" i="67" a="1"/>
  <c r="AE51" i="67" s="1"/>
  <c r="AE49" i="67" a="1"/>
  <c r="AE49" i="67" s="1"/>
  <c r="AE47" i="67" a="1"/>
  <c r="AE47" i="67" s="1"/>
  <c r="AE45" i="67" a="1"/>
  <c r="AE45" i="67" s="1"/>
  <c r="AE41" i="67" a="1"/>
  <c r="AE41" i="67" s="1"/>
  <c r="AE40" i="67" a="1"/>
  <c r="AE40" i="67" s="1"/>
  <c r="AE39" i="67" a="1"/>
  <c r="AE39" i="67" s="1"/>
  <c r="AE35" i="67" a="1"/>
  <c r="AE35" i="67" s="1"/>
  <c r="AE33" i="67" a="1"/>
  <c r="AE33" i="67" s="1"/>
  <c r="AE31" i="67" a="1"/>
  <c r="AE31" i="67" s="1"/>
  <c r="AE29" i="67" a="1"/>
  <c r="AE29" i="67" s="1"/>
  <c r="AE25" i="67" a="1"/>
  <c r="AE25" i="67" s="1"/>
  <c r="AE23" i="67" a="1"/>
  <c r="AE23" i="67" s="1"/>
  <c r="AE17" i="67" a="1"/>
  <c r="AE17" i="67" s="1"/>
  <c r="AE15" i="67" a="1"/>
  <c r="AE15" i="67" s="1"/>
  <c r="AE13" i="67" a="1"/>
  <c r="AE13" i="67" s="1"/>
  <c r="AE9" i="67" a="1"/>
  <c r="AE9" i="67" s="1"/>
  <c r="B7" i="67"/>
  <c r="AE7" i="67" s="1" a="1"/>
  <c r="AE7" i="67" s="1"/>
  <c r="A7" i="67"/>
  <c r="AC740" i="72" a="1"/>
  <c r="AC740" i="72" s="1"/>
  <c r="AC739" i="72" a="1"/>
  <c r="AC739" i="72" s="1"/>
  <c r="AC738" i="72" a="1"/>
  <c r="AC738" i="72" s="1"/>
  <c r="AC737" i="72" a="1"/>
  <c r="AC737" i="72" s="1"/>
  <c r="AC736" i="72" a="1"/>
  <c r="AC736" i="72" s="1"/>
  <c r="AC735" i="72" a="1"/>
  <c r="AC735" i="72" s="1"/>
  <c r="AC734" i="72" a="1"/>
  <c r="AC734" i="72" s="1"/>
  <c r="AC733" i="72" a="1"/>
  <c r="AC733" i="72" s="1"/>
  <c r="AC732" i="72" a="1"/>
  <c r="AC732" i="72" s="1"/>
  <c r="AC731" i="72" a="1"/>
  <c r="AC731" i="72" s="1"/>
  <c r="AC730" i="72" a="1"/>
  <c r="AC730" i="72" s="1"/>
  <c r="B740" i="72"/>
  <c r="A740" i="72"/>
  <c r="B739" i="72"/>
  <c r="A739" i="72"/>
  <c r="B738" i="72"/>
  <c r="A738" i="72"/>
  <c r="B737" i="72"/>
  <c r="A737" i="72"/>
  <c r="B736" i="72"/>
  <c r="A736" i="72"/>
  <c r="B735" i="72"/>
  <c r="A735" i="72"/>
  <c r="B734" i="72"/>
  <c r="A734" i="72"/>
  <c r="B733" i="72"/>
  <c r="A733" i="72"/>
  <c r="B732" i="72"/>
  <c r="A732" i="72"/>
  <c r="B731" i="72"/>
  <c r="A731" i="72"/>
  <c r="B730" i="72"/>
  <c r="A730" i="72"/>
  <c r="B729" i="72"/>
  <c r="A729" i="72"/>
  <c r="B728" i="72"/>
  <c r="A728" i="72"/>
  <c r="B727" i="72"/>
  <c r="A727" i="72"/>
  <c r="B726" i="72"/>
  <c r="A726" i="72"/>
  <c r="B725" i="72"/>
  <c r="A725" i="72"/>
  <c r="B724" i="72"/>
  <c r="A724" i="72"/>
  <c r="B723" i="72"/>
  <c r="A723" i="72"/>
  <c r="B722" i="72"/>
  <c r="A722" i="72"/>
  <c r="B721" i="72"/>
  <c r="A721" i="72"/>
  <c r="B720" i="72"/>
  <c r="A720" i="72"/>
  <c r="B719" i="72"/>
  <c r="A719" i="72"/>
  <c r="B718" i="72"/>
  <c r="A718" i="72"/>
  <c r="B717" i="72"/>
  <c r="A717" i="72"/>
  <c r="B716" i="72"/>
  <c r="A716" i="72"/>
  <c r="B715" i="72"/>
  <c r="A715" i="72"/>
  <c r="B714" i="72"/>
  <c r="A714" i="72"/>
  <c r="B713" i="72"/>
  <c r="A713" i="72"/>
  <c r="B712" i="72"/>
  <c r="A712" i="72"/>
  <c r="B711" i="72"/>
  <c r="A711" i="72"/>
  <c r="B710" i="72"/>
  <c r="A710" i="72"/>
  <c r="B709" i="72"/>
  <c r="A709" i="72"/>
  <c r="B708" i="72"/>
  <c r="A708" i="72"/>
  <c r="B707" i="72"/>
  <c r="A707" i="72"/>
  <c r="B706" i="72"/>
  <c r="A706" i="72"/>
  <c r="B705" i="72"/>
  <c r="A705" i="72"/>
  <c r="B704" i="72"/>
  <c r="A704" i="72"/>
  <c r="B703" i="72"/>
  <c r="A703" i="72"/>
  <c r="B702" i="72"/>
  <c r="A702" i="72"/>
  <c r="B701" i="72"/>
  <c r="A701" i="72"/>
  <c r="B700" i="72"/>
  <c r="A700" i="72"/>
  <c r="B699" i="72"/>
  <c r="A699" i="72"/>
  <c r="B698" i="72"/>
  <c r="A698" i="72"/>
  <c r="B697" i="72"/>
  <c r="A697" i="72"/>
  <c r="B696" i="72"/>
  <c r="A696" i="72"/>
  <c r="B695" i="72"/>
  <c r="A695" i="72"/>
  <c r="B694" i="72"/>
  <c r="A694" i="72"/>
  <c r="B693" i="72"/>
  <c r="A693" i="72"/>
  <c r="B692" i="72"/>
  <c r="A692" i="72"/>
  <c r="B691" i="72"/>
  <c r="A691" i="72"/>
  <c r="B690" i="72"/>
  <c r="A690" i="72"/>
  <c r="B689" i="72"/>
  <c r="A689" i="72"/>
  <c r="B688" i="72"/>
  <c r="A688" i="72"/>
  <c r="B687" i="72"/>
  <c r="A687" i="72"/>
  <c r="B686" i="72"/>
  <c r="A686" i="72"/>
  <c r="B685" i="72"/>
  <c r="A685" i="72"/>
  <c r="B684" i="72"/>
  <c r="A684" i="72"/>
  <c r="B683" i="72"/>
  <c r="A683" i="72"/>
  <c r="B682" i="72"/>
  <c r="A682" i="72"/>
  <c r="B681" i="72"/>
  <c r="A681" i="72"/>
  <c r="B680" i="72"/>
  <c r="A680" i="72"/>
  <c r="B679" i="72"/>
  <c r="A679" i="72"/>
  <c r="B678" i="72"/>
  <c r="A678" i="72"/>
  <c r="B677" i="72"/>
  <c r="A677" i="72"/>
  <c r="B676" i="72"/>
  <c r="A676" i="72"/>
  <c r="B675" i="72"/>
  <c r="A675" i="72"/>
  <c r="B674" i="72"/>
  <c r="A674" i="72"/>
  <c r="B673" i="72"/>
  <c r="A673" i="72"/>
  <c r="B672" i="72"/>
  <c r="A672" i="72"/>
  <c r="B671" i="72"/>
  <c r="A671" i="72"/>
  <c r="B670" i="72"/>
  <c r="A670" i="72"/>
  <c r="B669" i="72"/>
  <c r="A669" i="72"/>
  <c r="B668" i="72"/>
  <c r="A668" i="72"/>
  <c r="B667" i="72"/>
  <c r="A667" i="72"/>
  <c r="B666" i="72"/>
  <c r="A666" i="72"/>
  <c r="B665" i="72"/>
  <c r="A665" i="72"/>
  <c r="B664" i="72"/>
  <c r="A664" i="72"/>
  <c r="B663" i="72"/>
  <c r="A663" i="72"/>
  <c r="B662" i="72"/>
  <c r="A662" i="72"/>
  <c r="B661" i="72"/>
  <c r="A661" i="72"/>
  <c r="B660" i="72"/>
  <c r="A660" i="72"/>
  <c r="B659" i="72"/>
  <c r="A659" i="72"/>
  <c r="B658" i="72"/>
  <c r="A658" i="72"/>
  <c r="B657" i="72"/>
  <c r="A657" i="72"/>
  <c r="B656" i="72"/>
  <c r="A656" i="72"/>
  <c r="B655" i="72"/>
  <c r="A655" i="72"/>
  <c r="B654" i="72"/>
  <c r="A654" i="72"/>
  <c r="B653" i="72"/>
  <c r="A653" i="72"/>
  <c r="B652" i="72"/>
  <c r="A652" i="72"/>
  <c r="B651" i="72"/>
  <c r="A651" i="72"/>
  <c r="B650" i="72"/>
  <c r="A650" i="72"/>
  <c r="B649" i="72"/>
  <c r="A649" i="72"/>
  <c r="B648" i="72"/>
  <c r="A648" i="72"/>
  <c r="B647" i="72"/>
  <c r="A647" i="72"/>
  <c r="B646" i="72"/>
  <c r="A646" i="72"/>
  <c r="B645" i="72"/>
  <c r="A645" i="72"/>
  <c r="B644" i="72"/>
  <c r="A644" i="72"/>
  <c r="B643" i="72"/>
  <c r="A643" i="72"/>
  <c r="B642" i="72"/>
  <c r="A642" i="72"/>
  <c r="B641" i="72"/>
  <c r="A641" i="72"/>
  <c r="B640" i="72"/>
  <c r="A640" i="72"/>
  <c r="B639" i="72"/>
  <c r="A639" i="72"/>
  <c r="B638" i="72"/>
  <c r="A638" i="72"/>
  <c r="B637" i="72"/>
  <c r="A637" i="72"/>
  <c r="B636" i="72"/>
  <c r="A636" i="72"/>
  <c r="B635" i="72"/>
  <c r="A635" i="72"/>
  <c r="B634" i="72"/>
  <c r="A634" i="72"/>
  <c r="B633" i="72"/>
  <c r="A633" i="72"/>
  <c r="B632" i="72"/>
  <c r="A632" i="72"/>
  <c r="B631" i="72"/>
  <c r="A631" i="72"/>
  <c r="B630" i="72"/>
  <c r="A630" i="72"/>
  <c r="B629" i="72"/>
  <c r="A629" i="72"/>
  <c r="B628" i="72"/>
  <c r="A628" i="72"/>
  <c r="B627" i="72"/>
  <c r="A627" i="72"/>
  <c r="B626" i="72"/>
  <c r="A626" i="72"/>
  <c r="B625" i="72"/>
  <c r="A625" i="72"/>
  <c r="B624" i="72"/>
  <c r="A624" i="72"/>
  <c r="B623" i="72"/>
  <c r="A623" i="72"/>
  <c r="B622" i="72"/>
  <c r="A622" i="72"/>
  <c r="B621" i="72"/>
  <c r="A621" i="72"/>
  <c r="B620" i="72"/>
  <c r="A620" i="72"/>
  <c r="B619" i="72"/>
  <c r="A619" i="72"/>
  <c r="B618" i="72"/>
  <c r="A618" i="72"/>
  <c r="B617" i="72"/>
  <c r="A617" i="72"/>
  <c r="B616" i="72"/>
  <c r="A616" i="72"/>
  <c r="B615" i="72"/>
  <c r="A615" i="72"/>
  <c r="B614" i="72"/>
  <c r="A614" i="72"/>
  <c r="B613" i="72"/>
  <c r="A613" i="72"/>
  <c r="B612" i="72"/>
  <c r="A612" i="72"/>
  <c r="B611" i="72"/>
  <c r="A611" i="72"/>
  <c r="B610" i="72"/>
  <c r="A610" i="72"/>
  <c r="B609" i="72"/>
  <c r="A609" i="72"/>
  <c r="B608" i="72"/>
  <c r="A608" i="72"/>
  <c r="B607" i="72"/>
  <c r="A607" i="72"/>
  <c r="B606" i="72"/>
  <c r="A606" i="72"/>
  <c r="B605" i="72"/>
  <c r="A605" i="72"/>
  <c r="B604" i="72"/>
  <c r="A604" i="72"/>
  <c r="B603" i="72"/>
  <c r="A603" i="72"/>
  <c r="B602" i="72"/>
  <c r="A602" i="72"/>
  <c r="B601" i="72"/>
  <c r="A601" i="72"/>
  <c r="B600" i="72"/>
  <c r="A600" i="72"/>
  <c r="B599" i="72"/>
  <c r="A599" i="72"/>
  <c r="B598" i="72"/>
  <c r="A598" i="72"/>
  <c r="B597" i="72"/>
  <c r="A597" i="72"/>
  <c r="B596" i="72"/>
  <c r="A596" i="72"/>
  <c r="B595" i="72"/>
  <c r="A595" i="72"/>
  <c r="B594" i="72"/>
  <c r="A594" i="72"/>
  <c r="B593" i="72"/>
  <c r="A593" i="72"/>
  <c r="B592" i="72"/>
  <c r="A592" i="72"/>
  <c r="B591" i="72"/>
  <c r="A591" i="72"/>
  <c r="B590" i="72"/>
  <c r="A590" i="72"/>
  <c r="B589" i="72"/>
  <c r="A589" i="72"/>
  <c r="B588" i="72"/>
  <c r="A588" i="72"/>
  <c r="B587" i="72"/>
  <c r="A587" i="72"/>
  <c r="B586" i="72"/>
  <c r="A586" i="72"/>
  <c r="B585" i="72"/>
  <c r="A585" i="72"/>
  <c r="B584" i="72"/>
  <c r="A584" i="72"/>
  <c r="B583" i="72"/>
  <c r="A583" i="72"/>
  <c r="B582" i="72"/>
  <c r="A582" i="72"/>
  <c r="B581" i="72"/>
  <c r="A581" i="72"/>
  <c r="B580" i="72"/>
  <c r="A580" i="72"/>
  <c r="B579" i="72"/>
  <c r="A579" i="72"/>
  <c r="B578" i="72"/>
  <c r="A578" i="72"/>
  <c r="B577" i="72"/>
  <c r="A577" i="72"/>
  <c r="B576" i="72"/>
  <c r="A576" i="72"/>
  <c r="B575" i="72"/>
  <c r="A575" i="72"/>
  <c r="B574" i="72"/>
  <c r="A574" i="72"/>
  <c r="B573" i="72"/>
  <c r="A573" i="72"/>
  <c r="B572" i="72"/>
  <c r="A572" i="72"/>
  <c r="B571" i="72"/>
  <c r="A571" i="72"/>
  <c r="B570" i="72"/>
  <c r="A570" i="72"/>
  <c r="B569" i="72"/>
  <c r="A569" i="72"/>
  <c r="B568" i="72"/>
  <c r="A568" i="72"/>
  <c r="B567" i="72"/>
  <c r="A567" i="72"/>
  <c r="B566" i="72"/>
  <c r="A566" i="72"/>
  <c r="B565" i="72"/>
  <c r="A565" i="72"/>
  <c r="B564" i="72"/>
  <c r="A564" i="72"/>
  <c r="B563" i="72"/>
  <c r="A563" i="72"/>
  <c r="B562" i="72"/>
  <c r="A562" i="72"/>
  <c r="B561" i="72"/>
  <c r="A561" i="72"/>
  <c r="B560" i="72"/>
  <c r="A560" i="72"/>
  <c r="B559" i="72"/>
  <c r="A559" i="72"/>
  <c r="B558" i="72"/>
  <c r="A558" i="72"/>
  <c r="B557" i="72"/>
  <c r="A557" i="72"/>
  <c r="B556" i="72"/>
  <c r="A556" i="72"/>
  <c r="B555" i="72"/>
  <c r="A555" i="72"/>
  <c r="B554" i="72"/>
  <c r="A554" i="72"/>
  <c r="B553" i="72"/>
  <c r="A553" i="72"/>
  <c r="B552" i="72"/>
  <c r="A552" i="72"/>
  <c r="B551" i="72"/>
  <c r="A551" i="72"/>
  <c r="B550" i="72"/>
  <c r="A550" i="72"/>
  <c r="B549" i="72"/>
  <c r="A549" i="72"/>
  <c r="B548" i="72"/>
  <c r="A548" i="72"/>
  <c r="B547" i="72"/>
  <c r="A547" i="72"/>
  <c r="B546" i="72"/>
  <c r="A546" i="72"/>
  <c r="B545" i="72"/>
  <c r="A545" i="72"/>
  <c r="B544" i="72"/>
  <c r="A544" i="72"/>
  <c r="B543" i="72"/>
  <c r="A543" i="72"/>
  <c r="B542" i="72"/>
  <c r="A542" i="72"/>
  <c r="B541" i="72"/>
  <c r="A541" i="72"/>
  <c r="B540" i="72"/>
  <c r="A540" i="72"/>
  <c r="B539" i="72"/>
  <c r="A539" i="72"/>
  <c r="B538" i="72"/>
  <c r="A538" i="72"/>
  <c r="B537" i="72"/>
  <c r="A537" i="72"/>
  <c r="B536" i="72"/>
  <c r="A536" i="72"/>
  <c r="B535" i="72"/>
  <c r="A535" i="72"/>
  <c r="B534" i="72"/>
  <c r="A534" i="72"/>
  <c r="B533" i="72"/>
  <c r="A533" i="72"/>
  <c r="B532" i="72"/>
  <c r="A532" i="72"/>
  <c r="B531" i="72"/>
  <c r="A531" i="72"/>
  <c r="B530" i="72"/>
  <c r="A530" i="72"/>
  <c r="B529" i="72"/>
  <c r="A529" i="72"/>
  <c r="B528" i="72"/>
  <c r="A528" i="72"/>
  <c r="B527" i="72"/>
  <c r="A527" i="72"/>
  <c r="B526" i="72"/>
  <c r="A526" i="72"/>
  <c r="B525" i="72"/>
  <c r="A525" i="72"/>
  <c r="B524" i="72"/>
  <c r="A524" i="72"/>
  <c r="B523" i="72"/>
  <c r="A523" i="72"/>
  <c r="B522" i="72"/>
  <c r="A522" i="72"/>
  <c r="B521" i="72"/>
  <c r="A521" i="72"/>
  <c r="B520" i="72"/>
  <c r="A520" i="72"/>
  <c r="B519" i="72"/>
  <c r="A519" i="72"/>
  <c r="B518" i="72"/>
  <c r="A518" i="72"/>
  <c r="B517" i="72"/>
  <c r="A517" i="72"/>
  <c r="B516" i="72"/>
  <c r="A516" i="72"/>
  <c r="B515" i="72"/>
  <c r="A515" i="72"/>
  <c r="B514" i="72"/>
  <c r="A514" i="72"/>
  <c r="B513" i="72"/>
  <c r="A513" i="72"/>
  <c r="B512" i="72"/>
  <c r="A512" i="72"/>
  <c r="B511" i="72"/>
  <c r="A511" i="72"/>
  <c r="B510" i="72"/>
  <c r="A510" i="72"/>
  <c r="B509" i="72"/>
  <c r="A509" i="72"/>
  <c r="B508" i="72"/>
  <c r="A508" i="72"/>
  <c r="B507" i="72"/>
  <c r="A507" i="72"/>
  <c r="B506" i="72"/>
  <c r="A506" i="72"/>
  <c r="B505" i="72"/>
  <c r="A505" i="72"/>
  <c r="B504" i="72"/>
  <c r="A504" i="72"/>
  <c r="B503" i="72"/>
  <c r="A503" i="72"/>
  <c r="B502" i="72"/>
  <c r="A502" i="72"/>
  <c r="B501" i="72"/>
  <c r="A501" i="72"/>
  <c r="B500" i="72"/>
  <c r="A500" i="72"/>
  <c r="B499" i="72"/>
  <c r="A499" i="72"/>
  <c r="B498" i="72"/>
  <c r="A498" i="72"/>
  <c r="B497" i="72"/>
  <c r="A497" i="72"/>
  <c r="B496" i="72"/>
  <c r="A496" i="72"/>
  <c r="B495" i="72"/>
  <c r="A495" i="72"/>
  <c r="B494" i="72"/>
  <c r="A494" i="72"/>
  <c r="B493" i="72"/>
  <c r="A493" i="72"/>
  <c r="B492" i="72"/>
  <c r="A492" i="72"/>
  <c r="B491" i="72"/>
  <c r="A491" i="72"/>
  <c r="B490" i="72"/>
  <c r="A490" i="72"/>
  <c r="B489" i="72"/>
  <c r="A489" i="72"/>
  <c r="B488" i="72"/>
  <c r="A488" i="72"/>
  <c r="B487" i="72"/>
  <c r="A487" i="72"/>
  <c r="B486" i="72"/>
  <c r="A486" i="72"/>
  <c r="B485" i="72"/>
  <c r="A485" i="72"/>
  <c r="B484" i="72"/>
  <c r="A484" i="72"/>
  <c r="B483" i="72"/>
  <c r="A483" i="72"/>
  <c r="B482" i="72"/>
  <c r="A482" i="72"/>
  <c r="B481" i="72"/>
  <c r="A481" i="72"/>
  <c r="B480" i="72"/>
  <c r="A480" i="72"/>
  <c r="B479" i="72"/>
  <c r="A479" i="72"/>
  <c r="B478" i="72"/>
  <c r="A478" i="72"/>
  <c r="B477" i="72"/>
  <c r="A477" i="72"/>
  <c r="B476" i="72"/>
  <c r="A476" i="72"/>
  <c r="B475" i="72"/>
  <c r="A475" i="72"/>
  <c r="B474" i="72"/>
  <c r="A474" i="72"/>
  <c r="B473" i="72"/>
  <c r="A473" i="72"/>
  <c r="B472" i="72"/>
  <c r="A472" i="72"/>
  <c r="B471" i="72"/>
  <c r="A471" i="72"/>
  <c r="B470" i="72"/>
  <c r="A470" i="72"/>
  <c r="B469" i="72"/>
  <c r="A469" i="72"/>
  <c r="B468" i="72"/>
  <c r="A468" i="72"/>
  <c r="B467" i="72"/>
  <c r="A467" i="72"/>
  <c r="B466" i="72"/>
  <c r="A466" i="72"/>
  <c r="B465" i="72"/>
  <c r="A465" i="72"/>
  <c r="B464" i="72"/>
  <c r="A464" i="72"/>
  <c r="B463" i="72"/>
  <c r="A463" i="72"/>
  <c r="B462" i="72"/>
  <c r="A462" i="72"/>
  <c r="B461" i="72"/>
  <c r="A461" i="72"/>
  <c r="B460" i="72"/>
  <c r="A460" i="72"/>
  <c r="B459" i="72"/>
  <c r="A459" i="72"/>
  <c r="B458" i="72"/>
  <c r="A458" i="72"/>
  <c r="B457" i="72"/>
  <c r="A457" i="72"/>
  <c r="B456" i="72"/>
  <c r="A456" i="72"/>
  <c r="B455" i="72"/>
  <c r="A455" i="72"/>
  <c r="B454" i="72"/>
  <c r="A454" i="72"/>
  <c r="B453" i="72"/>
  <c r="A453" i="72"/>
  <c r="B452" i="72"/>
  <c r="A452" i="72"/>
  <c r="B451" i="72"/>
  <c r="A451" i="72"/>
  <c r="B450" i="72"/>
  <c r="A450" i="72"/>
  <c r="B449" i="72"/>
  <c r="A449" i="72"/>
  <c r="B448" i="72"/>
  <c r="A448" i="72"/>
  <c r="B447" i="72"/>
  <c r="A447" i="72"/>
  <c r="B446" i="72"/>
  <c r="A446" i="72"/>
  <c r="B445" i="72"/>
  <c r="A445" i="72"/>
  <c r="B444" i="72"/>
  <c r="A444" i="72"/>
  <c r="B443" i="72"/>
  <c r="A443" i="72"/>
  <c r="B442" i="72"/>
  <c r="A442" i="72"/>
  <c r="B441" i="72"/>
  <c r="A441" i="72"/>
  <c r="B440" i="72"/>
  <c r="A440" i="72"/>
  <c r="B439" i="72"/>
  <c r="A439" i="72"/>
  <c r="B438" i="72"/>
  <c r="A438" i="72"/>
  <c r="B437" i="72"/>
  <c r="A437" i="72"/>
  <c r="B436" i="72"/>
  <c r="A436" i="72"/>
  <c r="B435" i="72"/>
  <c r="A435" i="72"/>
  <c r="B434" i="72"/>
  <c r="A434" i="72"/>
  <c r="B433" i="72"/>
  <c r="A433" i="72"/>
  <c r="B432" i="72"/>
  <c r="A432" i="72"/>
  <c r="B431" i="72"/>
  <c r="A431" i="72"/>
  <c r="B430" i="72"/>
  <c r="A430" i="72"/>
  <c r="B429" i="72"/>
  <c r="A429" i="72"/>
  <c r="B428" i="72"/>
  <c r="A428" i="72"/>
  <c r="B427" i="72"/>
  <c r="A427" i="72"/>
  <c r="B426" i="72"/>
  <c r="A426" i="72"/>
  <c r="B425" i="72"/>
  <c r="A425" i="72"/>
  <c r="B424" i="72"/>
  <c r="A424" i="72"/>
  <c r="B423" i="72"/>
  <c r="A423" i="72"/>
  <c r="B422" i="72"/>
  <c r="A422" i="72"/>
  <c r="B421" i="72"/>
  <c r="A421" i="72"/>
  <c r="B420" i="72"/>
  <c r="A420" i="72"/>
  <c r="B419" i="72"/>
  <c r="A419" i="72"/>
  <c r="B418" i="72"/>
  <c r="A418" i="72"/>
  <c r="B417" i="72"/>
  <c r="A417" i="72"/>
  <c r="B416" i="72"/>
  <c r="A416" i="72"/>
  <c r="B415" i="72"/>
  <c r="A415" i="72"/>
  <c r="B414" i="72"/>
  <c r="A414" i="72"/>
  <c r="B413" i="72"/>
  <c r="A413" i="72"/>
  <c r="B412" i="72"/>
  <c r="A412" i="72"/>
  <c r="B411" i="72"/>
  <c r="A411" i="72"/>
  <c r="B410" i="72"/>
  <c r="A410" i="72"/>
  <c r="B409" i="72"/>
  <c r="A409" i="72"/>
  <c r="B408" i="72"/>
  <c r="A408" i="72"/>
  <c r="B407" i="72"/>
  <c r="A407" i="72"/>
  <c r="B406" i="72"/>
  <c r="A406" i="72"/>
  <c r="B405" i="72"/>
  <c r="A405" i="72"/>
  <c r="B404" i="72"/>
  <c r="A404" i="72"/>
  <c r="B403" i="72"/>
  <c r="A403" i="72"/>
  <c r="B402" i="72"/>
  <c r="A402" i="72"/>
  <c r="B401" i="72"/>
  <c r="A401" i="72"/>
  <c r="B400" i="72"/>
  <c r="A400" i="72"/>
  <c r="B399" i="72"/>
  <c r="A399" i="72"/>
  <c r="B398" i="72"/>
  <c r="A398" i="72"/>
  <c r="B397" i="72"/>
  <c r="A397" i="72"/>
  <c r="B396" i="72"/>
  <c r="A396" i="72"/>
  <c r="B395" i="72"/>
  <c r="A395" i="72"/>
  <c r="B394" i="72"/>
  <c r="A394" i="72"/>
  <c r="B393" i="72"/>
  <c r="A393" i="72"/>
  <c r="B392" i="72"/>
  <c r="A392" i="72"/>
  <c r="B391" i="72"/>
  <c r="A391" i="72"/>
  <c r="B390" i="72"/>
  <c r="A390" i="72"/>
  <c r="B389" i="72"/>
  <c r="A389" i="72"/>
  <c r="B388" i="72"/>
  <c r="A388" i="72"/>
  <c r="B387" i="72"/>
  <c r="A387" i="72"/>
  <c r="B386" i="72"/>
  <c r="A386" i="72"/>
  <c r="B385" i="72"/>
  <c r="A385" i="72"/>
  <c r="B384" i="72"/>
  <c r="A384" i="72"/>
  <c r="B383" i="72"/>
  <c r="A383" i="72"/>
  <c r="B382" i="72"/>
  <c r="A382" i="72"/>
  <c r="B381" i="72"/>
  <c r="A381" i="72"/>
  <c r="B380" i="72"/>
  <c r="A380" i="72"/>
  <c r="B379" i="72"/>
  <c r="A379" i="72"/>
  <c r="B378" i="72"/>
  <c r="A378" i="72"/>
  <c r="B377" i="72"/>
  <c r="A377" i="72"/>
  <c r="B376" i="72"/>
  <c r="A376" i="72"/>
  <c r="B375" i="72"/>
  <c r="A375" i="72"/>
  <c r="B374" i="72"/>
  <c r="A374" i="72"/>
  <c r="B373" i="72"/>
  <c r="A373" i="72"/>
  <c r="B372" i="72"/>
  <c r="A372" i="72"/>
  <c r="B371" i="72"/>
  <c r="A371" i="72"/>
  <c r="B370" i="72"/>
  <c r="A370" i="72"/>
  <c r="AC370" i="72" s="1" a="1"/>
  <c r="AC370" i="72" s="1"/>
  <c r="B369" i="72"/>
  <c r="A369" i="72"/>
  <c r="B368" i="72"/>
  <c r="A368" i="72"/>
  <c r="AC368" i="72" s="1" a="1"/>
  <c r="AC368" i="72" s="1"/>
  <c r="B367" i="72"/>
  <c r="A367" i="72"/>
  <c r="B366" i="72"/>
  <c r="A366" i="72"/>
  <c r="AC366" i="72" s="1" a="1"/>
  <c r="AC366" i="72" s="1"/>
  <c r="B365" i="72"/>
  <c r="A365" i="72"/>
  <c r="B364" i="72"/>
  <c r="A364" i="72"/>
  <c r="AC364" i="72" s="1" a="1"/>
  <c r="AC364" i="72" s="1"/>
  <c r="B363" i="72"/>
  <c r="A363" i="72"/>
  <c r="B362" i="72"/>
  <c r="A362" i="72"/>
  <c r="AC362" i="72" s="1" a="1"/>
  <c r="AC362" i="72" s="1"/>
  <c r="B361" i="72"/>
  <c r="A361" i="72"/>
  <c r="B360" i="72"/>
  <c r="A360" i="72"/>
  <c r="AC360" i="72" s="1" a="1"/>
  <c r="AC360" i="72" s="1"/>
  <c r="B359" i="72"/>
  <c r="A359" i="72"/>
  <c r="B358" i="72"/>
  <c r="A358" i="72"/>
  <c r="AC358" i="72" s="1" a="1"/>
  <c r="AC358" i="72" s="1"/>
  <c r="B357" i="72"/>
  <c r="A357" i="72"/>
  <c r="B356" i="72"/>
  <c r="A356" i="72"/>
  <c r="AC356" i="72" s="1" a="1"/>
  <c r="AC356" i="72" s="1"/>
  <c r="B355" i="72"/>
  <c r="A355" i="72"/>
  <c r="B354" i="72"/>
  <c r="A354" i="72"/>
  <c r="AC354" i="72" s="1" a="1"/>
  <c r="AC354" i="72" s="1"/>
  <c r="B353" i="72"/>
  <c r="A353" i="72"/>
  <c r="B352" i="72"/>
  <c r="A352" i="72"/>
  <c r="AC352" i="72" s="1" a="1"/>
  <c r="AC352" i="72" s="1"/>
  <c r="B351" i="72"/>
  <c r="A351" i="72"/>
  <c r="B350" i="72"/>
  <c r="A350" i="72"/>
  <c r="AC350" i="72" s="1" a="1"/>
  <c r="AC350" i="72" s="1"/>
  <c r="B349" i="72"/>
  <c r="A349" i="72"/>
  <c r="B348" i="72"/>
  <c r="A348" i="72"/>
  <c r="AC348" i="72" s="1" a="1"/>
  <c r="AC348" i="72" s="1"/>
  <c r="B347" i="72"/>
  <c r="A347" i="72"/>
  <c r="B346" i="72"/>
  <c r="A346" i="72"/>
  <c r="AC346" i="72" s="1" a="1"/>
  <c r="AC346" i="72" s="1"/>
  <c r="B345" i="72"/>
  <c r="A345" i="72"/>
  <c r="B344" i="72"/>
  <c r="A344" i="72"/>
  <c r="B343" i="72"/>
  <c r="A343" i="72"/>
  <c r="B342" i="72"/>
  <c r="A342" i="72"/>
  <c r="B341" i="72"/>
  <c r="A341" i="72"/>
  <c r="B340" i="72"/>
  <c r="A340" i="72"/>
  <c r="B326" i="72"/>
  <c r="A326" i="72"/>
  <c r="B327" i="72"/>
  <c r="A327" i="72"/>
  <c r="B339" i="72"/>
  <c r="A339" i="72"/>
  <c r="B338" i="72"/>
  <c r="A338" i="72"/>
  <c r="B337" i="72"/>
  <c r="A337" i="72"/>
  <c r="B336" i="72"/>
  <c r="A336" i="72"/>
  <c r="B335" i="72"/>
  <c r="A335" i="72"/>
  <c r="B334" i="72"/>
  <c r="A334" i="72"/>
  <c r="B333" i="72"/>
  <c r="A333" i="72"/>
  <c r="B332" i="72"/>
  <c r="A332" i="72"/>
  <c r="B331" i="72"/>
  <c r="A331" i="72"/>
  <c r="B330" i="72"/>
  <c r="A330" i="72"/>
  <c r="B329" i="72"/>
  <c r="A329" i="72"/>
  <c r="B328" i="72"/>
  <c r="A328" i="72"/>
  <c r="B325" i="72"/>
  <c r="A325" i="72"/>
  <c r="B324" i="72"/>
  <c r="A324" i="72"/>
  <c r="B321" i="72"/>
  <c r="A321" i="72"/>
  <c r="B320" i="72"/>
  <c r="A320" i="72"/>
  <c r="B323" i="72"/>
  <c r="A323" i="72"/>
  <c r="B317" i="72"/>
  <c r="A317" i="72"/>
  <c r="B319" i="72"/>
  <c r="A319" i="72"/>
  <c r="B318" i="72"/>
  <c r="A318" i="72"/>
  <c r="B322" i="72"/>
  <c r="A322" i="72"/>
  <c r="B316" i="72"/>
  <c r="A316" i="72"/>
  <c r="B315" i="72"/>
  <c r="A315" i="72"/>
  <c r="B314" i="72"/>
  <c r="A314" i="72"/>
  <c r="B313" i="72"/>
  <c r="A313" i="72"/>
  <c r="B312" i="72"/>
  <c r="A312" i="72"/>
  <c r="B311" i="72"/>
  <c r="A311" i="72"/>
  <c r="B310" i="72"/>
  <c r="A310" i="72"/>
  <c r="B309" i="72"/>
  <c r="A309" i="72"/>
  <c r="B308" i="72"/>
  <c r="A308" i="72"/>
  <c r="B307" i="72"/>
  <c r="A307" i="72"/>
  <c r="B306" i="72"/>
  <c r="A306" i="72"/>
  <c r="B305" i="72"/>
  <c r="A305" i="72"/>
  <c r="B304" i="72"/>
  <c r="A304" i="72"/>
  <c r="B303" i="72"/>
  <c r="A303" i="72"/>
  <c r="B302" i="72"/>
  <c r="A302" i="72"/>
  <c r="B301" i="72"/>
  <c r="A301" i="72"/>
  <c r="B300" i="72"/>
  <c r="A300" i="72"/>
  <c r="B299" i="72"/>
  <c r="A299" i="72"/>
  <c r="B298" i="72"/>
  <c r="A298" i="72"/>
  <c r="B297" i="72"/>
  <c r="A297" i="72"/>
  <c r="B296" i="72"/>
  <c r="A296" i="72"/>
  <c r="B295" i="72"/>
  <c r="A295" i="72"/>
  <c r="B294" i="72"/>
  <c r="A294" i="72"/>
  <c r="B293" i="72"/>
  <c r="A293" i="72"/>
  <c r="B292" i="72"/>
  <c r="A292" i="72"/>
  <c r="B291" i="72"/>
  <c r="A291" i="72"/>
  <c r="B290" i="72"/>
  <c r="A290" i="72"/>
  <c r="B289" i="72"/>
  <c r="A289" i="72"/>
  <c r="B288" i="72"/>
  <c r="A288" i="72"/>
  <c r="B287" i="72"/>
  <c r="A287" i="72"/>
  <c r="B286" i="72"/>
  <c r="A286" i="72"/>
  <c r="B285" i="72"/>
  <c r="A285" i="72"/>
  <c r="B284" i="72"/>
  <c r="A284" i="72"/>
  <c r="B283" i="72"/>
  <c r="A283" i="72"/>
  <c r="B282" i="72"/>
  <c r="A282" i="72"/>
  <c r="B281" i="72"/>
  <c r="A281" i="72"/>
  <c r="B280" i="72"/>
  <c r="A280" i="72"/>
  <c r="B279" i="72"/>
  <c r="A279" i="72"/>
  <c r="B278" i="72"/>
  <c r="A278" i="72"/>
  <c r="B277" i="72"/>
  <c r="A277" i="72"/>
  <c r="B276" i="72"/>
  <c r="A276" i="72"/>
  <c r="B275" i="72"/>
  <c r="A275" i="72"/>
  <c r="B274" i="72"/>
  <c r="A274" i="72"/>
  <c r="B273" i="72"/>
  <c r="A273" i="72"/>
  <c r="B272" i="72"/>
  <c r="A272" i="72"/>
  <c r="B271" i="72"/>
  <c r="A271" i="72"/>
  <c r="B270" i="72"/>
  <c r="A270" i="72"/>
  <c r="B269" i="72"/>
  <c r="A269" i="72"/>
  <c r="B268" i="72"/>
  <c r="A268" i="72"/>
  <c r="B267" i="72"/>
  <c r="A267" i="72"/>
  <c r="B266" i="72"/>
  <c r="A266" i="72"/>
  <c r="B265" i="72"/>
  <c r="A265" i="72"/>
  <c r="B264" i="72"/>
  <c r="A264" i="72"/>
  <c r="B263" i="72"/>
  <c r="A263" i="72"/>
  <c r="B262" i="72"/>
  <c r="A262" i="72"/>
  <c r="B261" i="72"/>
  <c r="A261" i="72"/>
  <c r="B260" i="72"/>
  <c r="A260" i="72"/>
  <c r="B248" i="72"/>
  <c r="A248" i="72"/>
  <c r="B247" i="72"/>
  <c r="A247" i="72"/>
  <c r="B259" i="72"/>
  <c r="A259" i="72"/>
  <c r="B258" i="72"/>
  <c r="A258" i="72"/>
  <c r="B257" i="72"/>
  <c r="A257" i="72"/>
  <c r="B256" i="72"/>
  <c r="A256" i="72"/>
  <c r="B255" i="72"/>
  <c r="A255" i="72"/>
  <c r="B254" i="72"/>
  <c r="A254" i="72"/>
  <c r="B253" i="72"/>
  <c r="A253" i="72"/>
  <c r="B252" i="72"/>
  <c r="A252" i="72"/>
  <c r="B251" i="72"/>
  <c r="A251" i="72"/>
  <c r="B250" i="72"/>
  <c r="A250" i="72"/>
  <c r="B249" i="72"/>
  <c r="A249" i="72"/>
  <c r="B246" i="72"/>
  <c r="A246" i="72"/>
  <c r="B245" i="72"/>
  <c r="A245" i="72"/>
  <c r="B244" i="72"/>
  <c r="A244" i="72"/>
  <c r="B243" i="72"/>
  <c r="A243" i="72"/>
  <c r="B242" i="72"/>
  <c r="A242" i="72"/>
  <c r="B241" i="72"/>
  <c r="A241" i="72"/>
  <c r="B240" i="72"/>
  <c r="A240" i="72"/>
  <c r="B239" i="72"/>
  <c r="A239" i="72"/>
  <c r="B238" i="72"/>
  <c r="A238" i="72"/>
  <c r="B237" i="72"/>
  <c r="A237" i="72"/>
  <c r="B236" i="72"/>
  <c r="A236" i="72"/>
  <c r="B235" i="72"/>
  <c r="A235" i="72"/>
  <c r="B234" i="72"/>
  <c r="A234" i="72"/>
  <c r="B233" i="72"/>
  <c r="A233" i="72"/>
  <c r="B232" i="72"/>
  <c r="A232" i="72"/>
  <c r="B231" i="72"/>
  <c r="A231" i="72"/>
  <c r="B230" i="72"/>
  <c r="A230" i="72"/>
  <c r="B229" i="72"/>
  <c r="A229" i="72"/>
  <c r="B228" i="72"/>
  <c r="A228" i="72"/>
  <c r="B227" i="72"/>
  <c r="A227" i="72"/>
  <c r="B226" i="72"/>
  <c r="A226" i="72"/>
  <c r="B225" i="72"/>
  <c r="A225" i="72"/>
  <c r="B224" i="72"/>
  <c r="A224" i="72"/>
  <c r="B223" i="72"/>
  <c r="A223" i="72"/>
  <c r="B222" i="72"/>
  <c r="A222" i="72"/>
  <c r="B221" i="72"/>
  <c r="A221" i="72"/>
  <c r="B220" i="72"/>
  <c r="A220" i="72"/>
  <c r="B219" i="72"/>
  <c r="A219" i="72"/>
  <c r="B218" i="72"/>
  <c r="A218" i="72"/>
  <c r="B217" i="72"/>
  <c r="A217" i="72"/>
  <c r="B216" i="72"/>
  <c r="A216" i="72"/>
  <c r="B215" i="72"/>
  <c r="A215" i="72"/>
  <c r="B214" i="72"/>
  <c r="A214" i="72"/>
  <c r="B213" i="72"/>
  <c r="A213" i="72"/>
  <c r="B212" i="72"/>
  <c r="A212" i="72"/>
  <c r="B211" i="72"/>
  <c r="A211" i="72"/>
  <c r="B210" i="72"/>
  <c r="A210" i="72"/>
  <c r="B209" i="72"/>
  <c r="A209" i="72"/>
  <c r="B208" i="72"/>
  <c r="A208" i="72"/>
  <c r="B207" i="72"/>
  <c r="A207" i="72"/>
  <c r="B206" i="72"/>
  <c r="A206" i="72"/>
  <c r="B205" i="72"/>
  <c r="A205" i="72"/>
  <c r="B204" i="72"/>
  <c r="A204" i="72"/>
  <c r="B203" i="72"/>
  <c r="A203" i="72"/>
  <c r="B202" i="72"/>
  <c r="A202" i="72"/>
  <c r="B201" i="72"/>
  <c r="A201" i="72"/>
  <c r="B200" i="72"/>
  <c r="A200" i="72"/>
  <c r="B199" i="72"/>
  <c r="A199" i="72"/>
  <c r="B198" i="72"/>
  <c r="A198" i="72"/>
  <c r="B197" i="72"/>
  <c r="A197" i="72"/>
  <c r="B196" i="72"/>
  <c r="A196" i="72"/>
  <c r="B195" i="72"/>
  <c r="A195" i="72"/>
  <c r="B194" i="72"/>
  <c r="A194" i="72"/>
  <c r="B193" i="72"/>
  <c r="A193" i="72"/>
  <c r="B192" i="72"/>
  <c r="A192" i="72"/>
  <c r="B191" i="72"/>
  <c r="A191" i="72"/>
  <c r="B190" i="72"/>
  <c r="A190" i="72"/>
  <c r="B189" i="72"/>
  <c r="A189" i="72"/>
  <c r="B188" i="72"/>
  <c r="A188" i="72"/>
  <c r="B187" i="72"/>
  <c r="A187" i="72"/>
  <c r="B186" i="72"/>
  <c r="A186" i="72"/>
  <c r="B185" i="72"/>
  <c r="A185" i="72"/>
  <c r="B184" i="72"/>
  <c r="A184" i="72"/>
  <c r="B183" i="72"/>
  <c r="A183" i="72"/>
  <c r="B182" i="72"/>
  <c r="A182" i="72"/>
  <c r="B181" i="72"/>
  <c r="A181" i="72"/>
  <c r="B180" i="72"/>
  <c r="A180" i="72"/>
  <c r="B179" i="72"/>
  <c r="A179" i="72"/>
  <c r="B178" i="72"/>
  <c r="A178" i="72"/>
  <c r="B177" i="72"/>
  <c r="A177" i="72"/>
  <c r="B176" i="72"/>
  <c r="A176" i="72"/>
  <c r="B175" i="72"/>
  <c r="A175" i="72"/>
  <c r="B174" i="72"/>
  <c r="A174" i="72"/>
  <c r="B173" i="72"/>
  <c r="A173" i="72"/>
  <c r="B172" i="72"/>
  <c r="A172" i="72"/>
  <c r="B171" i="72"/>
  <c r="A171" i="72"/>
  <c r="B170" i="72"/>
  <c r="A170" i="72"/>
  <c r="B169" i="72"/>
  <c r="A169" i="72"/>
  <c r="B168" i="72"/>
  <c r="A168" i="72"/>
  <c r="B167" i="72"/>
  <c r="A167" i="72"/>
  <c r="B166" i="72"/>
  <c r="A166" i="72"/>
  <c r="B165" i="72"/>
  <c r="A165" i="72"/>
  <c r="B164" i="72"/>
  <c r="A164" i="72"/>
  <c r="B163" i="72"/>
  <c r="A163" i="72"/>
  <c r="B162" i="72"/>
  <c r="A162" i="72"/>
  <c r="B161" i="72"/>
  <c r="A161" i="72"/>
  <c r="B160" i="72"/>
  <c r="A160" i="72"/>
  <c r="B159" i="72"/>
  <c r="A159" i="72"/>
  <c r="B158" i="72"/>
  <c r="A158" i="72"/>
  <c r="B157" i="72"/>
  <c r="A157" i="72"/>
  <c r="B156" i="72"/>
  <c r="A156" i="72"/>
  <c r="B155" i="72"/>
  <c r="A155" i="72"/>
  <c r="B154" i="72"/>
  <c r="A154" i="72"/>
  <c r="B153" i="72"/>
  <c r="A153" i="72"/>
  <c r="B152" i="72"/>
  <c r="A152" i="72"/>
  <c r="B151" i="72"/>
  <c r="A151" i="72"/>
  <c r="B150" i="72"/>
  <c r="A150" i="72"/>
  <c r="B149" i="72"/>
  <c r="A149" i="72"/>
  <c r="B148" i="72"/>
  <c r="A148" i="72"/>
  <c r="B147" i="72"/>
  <c r="A147" i="72"/>
  <c r="B146" i="72"/>
  <c r="A146" i="72"/>
  <c r="B145" i="72"/>
  <c r="A145" i="72"/>
  <c r="B144" i="72"/>
  <c r="A144" i="72"/>
  <c r="B143" i="72"/>
  <c r="A143" i="72"/>
  <c r="B142" i="72"/>
  <c r="A142" i="72"/>
  <c r="B141" i="72"/>
  <c r="A141" i="72"/>
  <c r="B140" i="72"/>
  <c r="A140" i="72"/>
  <c r="B139" i="72"/>
  <c r="A139" i="72"/>
  <c r="B138" i="72"/>
  <c r="A138" i="72"/>
  <c r="B137" i="72"/>
  <c r="A137" i="72"/>
  <c r="B136" i="72"/>
  <c r="A136" i="72"/>
  <c r="B135" i="72"/>
  <c r="A135" i="72"/>
  <c r="B134" i="72"/>
  <c r="A134" i="72"/>
  <c r="B133" i="72"/>
  <c r="A133" i="72"/>
  <c r="B132" i="72"/>
  <c r="A132" i="72"/>
  <c r="B131" i="72"/>
  <c r="A131" i="72"/>
  <c r="B130" i="72"/>
  <c r="A130" i="72"/>
  <c r="B129" i="72"/>
  <c r="A129" i="72"/>
  <c r="B128" i="72"/>
  <c r="A128" i="72"/>
  <c r="B127" i="72"/>
  <c r="A127" i="72"/>
  <c r="B126" i="72"/>
  <c r="A126" i="72"/>
  <c r="B125" i="72"/>
  <c r="A125" i="72"/>
  <c r="B124" i="72"/>
  <c r="A124" i="72"/>
  <c r="B123" i="72"/>
  <c r="A123" i="72"/>
  <c r="B122" i="72"/>
  <c r="A122" i="72"/>
  <c r="B121" i="72"/>
  <c r="A121" i="72"/>
  <c r="B120" i="72"/>
  <c r="A120" i="72"/>
  <c r="B119" i="72"/>
  <c r="A119" i="72"/>
  <c r="B118" i="72"/>
  <c r="A118" i="72"/>
  <c r="B117" i="72"/>
  <c r="A117" i="72"/>
  <c r="B116" i="72"/>
  <c r="A116" i="72"/>
  <c r="B115" i="72"/>
  <c r="A115" i="72"/>
  <c r="B114" i="72"/>
  <c r="A114" i="72"/>
  <c r="B113" i="72"/>
  <c r="A113" i="72"/>
  <c r="B112" i="72"/>
  <c r="A112" i="72"/>
  <c r="B111" i="72"/>
  <c r="A111" i="72"/>
  <c r="B110" i="72"/>
  <c r="A110" i="72"/>
  <c r="B109" i="72"/>
  <c r="A109" i="72"/>
  <c r="B108" i="72"/>
  <c r="A108" i="72"/>
  <c r="B107" i="72"/>
  <c r="A107" i="72"/>
  <c r="B106" i="72"/>
  <c r="A106" i="72"/>
  <c r="B105" i="72"/>
  <c r="A105" i="72"/>
  <c r="B104" i="72"/>
  <c r="A104" i="72"/>
  <c r="B103" i="72"/>
  <c r="A103" i="72"/>
  <c r="B102" i="72"/>
  <c r="A102" i="72"/>
  <c r="B101" i="72"/>
  <c r="A101" i="72"/>
  <c r="B100" i="72"/>
  <c r="A100" i="72"/>
  <c r="B99" i="72"/>
  <c r="A99" i="72"/>
  <c r="B98" i="72"/>
  <c r="A98" i="72"/>
  <c r="B97" i="72"/>
  <c r="A97" i="72"/>
  <c r="B96" i="72"/>
  <c r="A96" i="72"/>
  <c r="B95" i="72"/>
  <c r="A95" i="72"/>
  <c r="B94" i="72"/>
  <c r="A94" i="72"/>
  <c r="B93" i="72"/>
  <c r="A93" i="72"/>
  <c r="B92" i="72"/>
  <c r="A92" i="72"/>
  <c r="B91" i="72"/>
  <c r="A91" i="72"/>
  <c r="B90" i="72"/>
  <c r="A90" i="72"/>
  <c r="B89" i="72"/>
  <c r="A89" i="72"/>
  <c r="B88" i="72"/>
  <c r="A88" i="72"/>
  <c r="B87" i="72"/>
  <c r="A87" i="72"/>
  <c r="B86" i="72"/>
  <c r="A86" i="72"/>
  <c r="B85" i="72"/>
  <c r="A85" i="72"/>
  <c r="B84" i="72"/>
  <c r="A84" i="72"/>
  <c r="B83" i="72"/>
  <c r="A83" i="72"/>
  <c r="B82" i="72"/>
  <c r="A82" i="72"/>
  <c r="B79" i="72"/>
  <c r="A79" i="72"/>
  <c r="B80" i="72"/>
  <c r="A80" i="72"/>
  <c r="B81" i="72"/>
  <c r="A81" i="72"/>
  <c r="B78" i="72"/>
  <c r="A78" i="72"/>
  <c r="B77" i="72"/>
  <c r="A77" i="72"/>
  <c r="AC77" i="72" s="1" a="1"/>
  <c r="AC77" i="72" s="1"/>
  <c r="B76" i="72"/>
  <c r="A76" i="72"/>
  <c r="B75" i="72"/>
  <c r="A75" i="72"/>
  <c r="AC75" i="72" s="1" a="1"/>
  <c r="AC75" i="72" s="1"/>
  <c r="B74" i="72"/>
  <c r="A74" i="72"/>
  <c r="B73" i="72"/>
  <c r="A73" i="72"/>
  <c r="AC73" i="72" s="1" a="1"/>
  <c r="AC73" i="72" s="1"/>
  <c r="B72" i="72"/>
  <c r="A72" i="72"/>
  <c r="B71" i="72"/>
  <c r="A71" i="72"/>
  <c r="AC71" i="72" s="1" a="1"/>
  <c r="AC71" i="72" s="1"/>
  <c r="B70" i="72"/>
  <c r="A70" i="72"/>
  <c r="B69" i="72"/>
  <c r="A69" i="72"/>
  <c r="AC69" i="72" s="1" a="1"/>
  <c r="AC69" i="72" s="1"/>
  <c r="B68" i="72"/>
  <c r="A68" i="72"/>
  <c r="B67" i="72"/>
  <c r="A67" i="72"/>
  <c r="AC67" i="72" s="1" a="1"/>
  <c r="AC67" i="72" s="1"/>
  <c r="B66" i="72"/>
  <c r="A66" i="72"/>
  <c r="B65" i="72"/>
  <c r="A65" i="72"/>
  <c r="AC65" i="72" s="1" a="1"/>
  <c r="AC65" i="72" s="1"/>
  <c r="B64" i="72"/>
  <c r="A64" i="72"/>
  <c r="B63" i="72"/>
  <c r="A63" i="72"/>
  <c r="AC63" i="72" s="1" a="1"/>
  <c r="AC63" i="72" s="1"/>
  <c r="B62" i="72"/>
  <c r="A62" i="72"/>
  <c r="B61" i="72"/>
  <c r="A61" i="72"/>
  <c r="AC61" i="72" s="1" a="1"/>
  <c r="AC61" i="72" s="1"/>
  <c r="B60" i="72"/>
  <c r="A60" i="72"/>
  <c r="B59" i="72"/>
  <c r="A59" i="72"/>
  <c r="AC59" i="72" s="1" a="1"/>
  <c r="AC59" i="72" s="1"/>
  <c r="B58" i="72"/>
  <c r="A58" i="72"/>
  <c r="B57" i="72"/>
  <c r="A57" i="72"/>
  <c r="AC57" i="72" s="1" a="1"/>
  <c r="AC57" i="72" s="1"/>
  <c r="B56" i="72"/>
  <c r="A56" i="72"/>
  <c r="B55" i="72"/>
  <c r="A55" i="72"/>
  <c r="AC55" i="72" s="1" a="1"/>
  <c r="AC55" i="72" s="1"/>
  <c r="B54" i="72"/>
  <c r="A54" i="72"/>
  <c r="B53" i="72"/>
  <c r="A53" i="72"/>
  <c r="AC53" i="72" s="1" a="1"/>
  <c r="AC53" i="72" s="1"/>
  <c r="B52" i="72"/>
  <c r="A52" i="72"/>
  <c r="B51" i="72"/>
  <c r="A51" i="72"/>
  <c r="AC51" i="72" s="1" a="1"/>
  <c r="AC51" i="72" s="1"/>
  <c r="B50" i="72"/>
  <c r="A50" i="72"/>
  <c r="B49" i="72"/>
  <c r="A49" i="72"/>
  <c r="AC49" i="72" s="1" a="1"/>
  <c r="AC49" i="72" s="1"/>
  <c r="B48" i="72"/>
  <c r="A48" i="72"/>
  <c r="B47" i="72"/>
  <c r="A47" i="72"/>
  <c r="AC47" i="72" s="1" a="1"/>
  <c r="AC47" i="72" s="1"/>
  <c r="B46" i="72"/>
  <c r="A46" i="72"/>
  <c r="B45" i="72"/>
  <c r="A45" i="72"/>
  <c r="AC45" i="72" s="1" a="1"/>
  <c r="AC45" i="72" s="1"/>
  <c r="B44" i="72"/>
  <c r="A44" i="72"/>
  <c r="B43" i="72"/>
  <c r="A43" i="72"/>
  <c r="AC43" i="72" s="1" a="1"/>
  <c r="AC43" i="72" s="1"/>
  <c r="B42" i="72"/>
  <c r="A42" i="72"/>
  <c r="B41" i="72"/>
  <c r="A41" i="72"/>
  <c r="AC41" i="72" s="1" a="1"/>
  <c r="AC41" i="72" s="1"/>
  <c r="B40" i="72"/>
  <c r="A40" i="72"/>
  <c r="B39" i="72"/>
  <c r="A39" i="72"/>
  <c r="AC39" i="72" s="1" a="1"/>
  <c r="AC39" i="72" s="1"/>
  <c r="B38" i="72"/>
  <c r="A38" i="72"/>
  <c r="B37" i="72"/>
  <c r="A37" i="72"/>
  <c r="AC37" i="72" s="1" a="1"/>
  <c r="AC37" i="72" s="1"/>
  <c r="B36" i="72"/>
  <c r="A36" i="72"/>
  <c r="B35" i="72"/>
  <c r="A35" i="72"/>
  <c r="AC35" i="72" s="1" a="1"/>
  <c r="AC35" i="72" s="1"/>
  <c r="B34" i="72"/>
  <c r="A34" i="72"/>
  <c r="B33" i="72"/>
  <c r="A33" i="72"/>
  <c r="AC33" i="72" s="1" a="1"/>
  <c r="AC33" i="72" s="1"/>
  <c r="B32" i="72"/>
  <c r="A32" i="72"/>
  <c r="B31" i="72"/>
  <c r="A31" i="72"/>
  <c r="AC31" i="72" s="1" a="1"/>
  <c r="AC31" i="72" s="1"/>
  <c r="B30" i="72"/>
  <c r="A30" i="72"/>
  <c r="B29" i="72"/>
  <c r="A29" i="72"/>
  <c r="AC29" i="72" s="1" a="1"/>
  <c r="AC29" i="72" s="1"/>
  <c r="B28" i="72"/>
  <c r="A28" i="72"/>
  <c r="B27" i="72"/>
  <c r="A27" i="72"/>
  <c r="AC27" i="72" s="1" a="1"/>
  <c r="AC27" i="72" s="1"/>
  <c r="B26" i="72"/>
  <c r="A26" i="72"/>
  <c r="B25" i="72"/>
  <c r="A25" i="72"/>
  <c r="AC25" i="72" s="1" a="1"/>
  <c r="AC25" i="72" s="1"/>
  <c r="B24" i="72"/>
  <c r="A24" i="72"/>
  <c r="B23" i="72"/>
  <c r="A23" i="72"/>
  <c r="AC23" i="72" s="1" a="1"/>
  <c r="AC23" i="72" s="1"/>
  <c r="B22" i="72"/>
  <c r="A22" i="72"/>
  <c r="B21" i="72"/>
  <c r="A21" i="72"/>
  <c r="AC21" i="72" s="1" a="1"/>
  <c r="AC21" i="72" s="1"/>
  <c r="B20" i="72"/>
  <c r="A20" i="72"/>
  <c r="B19" i="72"/>
  <c r="A19" i="72"/>
  <c r="AC19" i="72" s="1" a="1"/>
  <c r="AC19" i="72" s="1"/>
  <c r="B18" i="72"/>
  <c r="A18" i="72"/>
  <c r="B17" i="72"/>
  <c r="A17" i="72"/>
  <c r="AC17" i="72" s="1" a="1"/>
  <c r="AC17" i="72" s="1"/>
  <c r="B16" i="72"/>
  <c r="A16" i="72"/>
  <c r="B15" i="72"/>
  <c r="A15" i="72"/>
  <c r="AC15" i="72" s="1" a="1"/>
  <c r="AC15" i="72" s="1"/>
  <c r="B14" i="72"/>
  <c r="A14" i="72"/>
  <c r="B13" i="72"/>
  <c r="A13" i="72"/>
  <c r="AC13" i="72" s="1" a="1"/>
  <c r="AC13" i="72" s="1"/>
  <c r="B12" i="72"/>
  <c r="A12" i="72"/>
  <c r="B11" i="72"/>
  <c r="A11" i="72"/>
  <c r="AC11" i="72" s="1" a="1"/>
  <c r="AC11" i="72" s="1"/>
  <c r="B10" i="72"/>
  <c r="A10" i="72"/>
  <c r="B9" i="72"/>
  <c r="A9" i="72"/>
  <c r="AC9" i="72" s="1" a="1"/>
  <c r="AC9" i="72" s="1"/>
  <c r="B8" i="72"/>
  <c r="A8" i="72"/>
  <c r="B7" i="72"/>
  <c r="A7" i="72"/>
  <c r="AC7" i="72" s="1" a="1"/>
  <c r="AC7" i="72" s="1"/>
  <c r="B81" i="71"/>
  <c r="A81" i="71"/>
  <c r="B80" i="71"/>
  <c r="A80" i="71"/>
  <c r="B79" i="71"/>
  <c r="A79" i="71"/>
  <c r="B78" i="71"/>
  <c r="A78" i="71"/>
  <c r="B77" i="71"/>
  <c r="A77" i="71"/>
  <c r="B76" i="71"/>
  <c r="A76" i="71"/>
  <c r="B75" i="71"/>
  <c r="A75" i="71"/>
  <c r="B74" i="71"/>
  <c r="A74" i="71"/>
  <c r="B73" i="71"/>
  <c r="A73" i="71"/>
  <c r="B72" i="71"/>
  <c r="A72" i="71"/>
  <c r="B71" i="71"/>
  <c r="A71" i="71"/>
  <c r="B70" i="71"/>
  <c r="A70" i="71"/>
  <c r="B69" i="71"/>
  <c r="A69" i="71"/>
  <c r="B68" i="71"/>
  <c r="A68" i="71"/>
  <c r="B67" i="71"/>
  <c r="A67" i="71"/>
  <c r="B66" i="71"/>
  <c r="A66" i="71"/>
  <c r="B65" i="71"/>
  <c r="A65" i="71"/>
  <c r="B64" i="71"/>
  <c r="A64" i="71"/>
  <c r="B63" i="71"/>
  <c r="A63" i="71"/>
  <c r="B62" i="71"/>
  <c r="A62" i="71"/>
  <c r="B61" i="71"/>
  <c r="A61" i="71"/>
  <c r="B60" i="71"/>
  <c r="A60" i="71"/>
  <c r="B59" i="71"/>
  <c r="A59" i="71"/>
  <c r="B58" i="71"/>
  <c r="A58" i="71"/>
  <c r="B57" i="71"/>
  <c r="A57" i="71"/>
  <c r="B56" i="71"/>
  <c r="A56" i="71"/>
  <c r="B55" i="71"/>
  <c r="A55" i="71"/>
  <c r="B54" i="71"/>
  <c r="A54" i="71"/>
  <c r="B53" i="71"/>
  <c r="A53" i="71"/>
  <c r="B52" i="71"/>
  <c r="A52" i="71"/>
  <c r="B51" i="71"/>
  <c r="A51" i="71"/>
  <c r="B50" i="71"/>
  <c r="A50" i="71"/>
  <c r="B49" i="71"/>
  <c r="A49" i="71"/>
  <c r="B48" i="71"/>
  <c r="A48" i="71"/>
  <c r="B47" i="71"/>
  <c r="A47" i="71"/>
  <c r="B46" i="71"/>
  <c r="A46" i="71"/>
  <c r="B45" i="71"/>
  <c r="A45" i="71"/>
  <c r="B44" i="71"/>
  <c r="A44" i="71"/>
  <c r="B43" i="71"/>
  <c r="A43" i="71"/>
  <c r="B42" i="71"/>
  <c r="A42" i="71"/>
  <c r="B41" i="71"/>
  <c r="A41" i="71"/>
  <c r="B40" i="71"/>
  <c r="A40" i="71"/>
  <c r="B39" i="71"/>
  <c r="A39" i="71"/>
  <c r="B38" i="71"/>
  <c r="A38" i="71"/>
  <c r="B37" i="71"/>
  <c r="A37" i="71"/>
  <c r="B36" i="71"/>
  <c r="A36" i="71"/>
  <c r="B35" i="71"/>
  <c r="A35" i="71"/>
  <c r="B34" i="71"/>
  <c r="A34" i="71"/>
  <c r="B33" i="71"/>
  <c r="A33" i="71"/>
  <c r="B32" i="71"/>
  <c r="A32" i="71"/>
  <c r="B31" i="71"/>
  <c r="A31" i="71"/>
  <c r="B30" i="71"/>
  <c r="A30" i="71"/>
  <c r="B29" i="71"/>
  <c r="A29" i="71"/>
  <c r="B28" i="71"/>
  <c r="A28" i="71"/>
  <c r="B27" i="71"/>
  <c r="A27" i="71"/>
  <c r="AC27" i="71" s="1" a="1"/>
  <c r="AC27" i="71" s="1"/>
  <c r="B26" i="71"/>
  <c r="A26" i="71"/>
  <c r="B25" i="71"/>
  <c r="A25" i="71"/>
  <c r="AC25" i="71" s="1" a="1"/>
  <c r="AC25" i="71" s="1"/>
  <c r="B24" i="71"/>
  <c r="A24" i="71"/>
  <c r="B23" i="71"/>
  <c r="A23" i="71"/>
  <c r="AC23" i="71" s="1" a="1"/>
  <c r="AC23" i="71" s="1"/>
  <c r="B22" i="71"/>
  <c r="A22" i="71"/>
  <c r="B21" i="71"/>
  <c r="A21" i="71"/>
  <c r="AC21" i="71" s="1" a="1"/>
  <c r="AC21" i="71" s="1"/>
  <c r="B20" i="71"/>
  <c r="A20" i="71"/>
  <c r="B19" i="71"/>
  <c r="A19" i="71"/>
  <c r="AC19" i="71" s="1" a="1"/>
  <c r="AC19" i="71" s="1"/>
  <c r="B18" i="71"/>
  <c r="A18" i="71"/>
  <c r="B17" i="71"/>
  <c r="A17" i="71"/>
  <c r="AC17" i="71" s="1" a="1"/>
  <c r="AC17" i="71" s="1"/>
  <c r="B16" i="71"/>
  <c r="A16" i="71"/>
  <c r="B15" i="71"/>
  <c r="A15" i="71"/>
  <c r="AC15" i="71" s="1" a="1"/>
  <c r="AC15" i="71" s="1"/>
  <c r="B14" i="71"/>
  <c r="A14" i="71"/>
  <c r="B13" i="71"/>
  <c r="A13" i="71"/>
  <c r="AC13" i="71" s="1" a="1"/>
  <c r="AC13" i="71" s="1"/>
  <c r="B9" i="71"/>
  <c r="A9" i="71"/>
  <c r="B12" i="71"/>
  <c r="A12" i="71"/>
  <c r="AC12" i="71" s="1" a="1"/>
  <c r="AC12" i="71" s="1"/>
  <c r="B11" i="71"/>
  <c r="A11" i="71"/>
  <c r="B10" i="71"/>
  <c r="A10" i="71"/>
  <c r="AC10" i="71" s="1" a="1"/>
  <c r="AC10" i="71" s="1"/>
  <c r="B7" i="71"/>
  <c r="A7" i="71"/>
  <c r="AC81" i="71" a="1"/>
  <c r="AC81" i="71" s="1"/>
  <c r="AC80" i="71" a="1"/>
  <c r="AC80" i="71" s="1"/>
  <c r="AC79" i="71" a="1"/>
  <c r="AC79" i="71" s="1"/>
  <c r="AC78" i="71" a="1"/>
  <c r="AC78" i="71" s="1"/>
  <c r="AC77" i="71" a="1"/>
  <c r="AC77" i="71" s="1"/>
  <c r="AC76" i="71" a="1"/>
  <c r="AC76" i="71" s="1"/>
  <c r="AC75" i="71" a="1"/>
  <c r="AC75" i="71" s="1"/>
  <c r="AC74" i="71" a="1"/>
  <c r="AC74" i="71" s="1"/>
  <c r="AC73" i="71" a="1"/>
  <c r="AC73" i="71" s="1"/>
  <c r="AC72" i="71" a="1"/>
  <c r="AC72" i="71" s="1"/>
  <c r="AC71" i="71" a="1"/>
  <c r="AC71" i="71" s="1"/>
  <c r="AC70" i="71" a="1"/>
  <c r="AC70" i="71" s="1"/>
  <c r="AC69" i="71" a="1"/>
  <c r="AC69" i="71" s="1"/>
  <c r="AC68" i="71" a="1"/>
  <c r="AC68" i="71" s="1"/>
  <c r="AC67" i="71" a="1"/>
  <c r="AC67" i="71" s="1"/>
  <c r="B8" i="71"/>
  <c r="A8" i="71"/>
  <c r="AC372" i="72" l="1" a="1"/>
  <c r="AC372" i="72" s="1"/>
  <c r="AC374" i="72" a="1"/>
  <c r="AC374" i="72" s="1"/>
  <c r="AC376" i="72" a="1"/>
  <c r="AC376" i="72" s="1"/>
  <c r="AC378" i="72" a="1"/>
  <c r="AC378" i="72" s="1"/>
  <c r="AC380" i="72" a="1"/>
  <c r="AC380" i="72" s="1"/>
  <c r="AC382" i="72" a="1"/>
  <c r="AC382" i="72" s="1"/>
  <c r="AC384" i="72" a="1"/>
  <c r="AC384" i="72" s="1"/>
  <c r="AC386" i="72" a="1"/>
  <c r="AC386" i="72" s="1"/>
  <c r="AC388" i="72" a="1"/>
  <c r="AC388" i="72" s="1"/>
  <c r="AC390" i="72" a="1"/>
  <c r="AC390" i="72" s="1"/>
  <c r="AC392" i="72" a="1"/>
  <c r="AC392" i="72" s="1"/>
  <c r="AC394" i="72" a="1"/>
  <c r="AC394" i="72" s="1"/>
  <c r="AC396" i="72" a="1"/>
  <c r="AC396" i="72" s="1"/>
  <c r="AC398" i="72" a="1"/>
  <c r="AC398" i="72" s="1"/>
  <c r="AC400" i="72" a="1"/>
  <c r="AC400" i="72" s="1"/>
  <c r="AC402" i="72" a="1"/>
  <c r="AC402" i="72" s="1"/>
  <c r="AC404" i="72" a="1"/>
  <c r="AC404" i="72" s="1"/>
  <c r="AC406" i="72" a="1"/>
  <c r="AC406" i="72" s="1"/>
  <c r="AC408" i="72" a="1"/>
  <c r="AC408" i="72" s="1"/>
  <c r="AC410" i="72" a="1"/>
  <c r="AC410" i="72" s="1"/>
  <c r="AC412" i="72" a="1"/>
  <c r="AC412" i="72" s="1"/>
  <c r="AC414" i="72" a="1"/>
  <c r="AC414" i="72" s="1"/>
  <c r="AC416" i="72" a="1"/>
  <c r="AC416" i="72" s="1"/>
  <c r="AC418" i="72" a="1"/>
  <c r="AC418" i="72" s="1"/>
  <c r="AC420" i="72" a="1"/>
  <c r="AC420" i="72" s="1"/>
  <c r="AC422" i="72" a="1"/>
  <c r="AC422" i="72" s="1"/>
  <c r="AC424" i="72" a="1"/>
  <c r="AC424" i="72" s="1"/>
  <c r="AC426" i="72" a="1"/>
  <c r="AC426" i="72" s="1"/>
  <c r="AC428" i="72" a="1"/>
  <c r="AC428" i="72" s="1"/>
  <c r="AC430" i="72" a="1"/>
  <c r="AC430" i="72" s="1"/>
  <c r="AC432" i="72" a="1"/>
  <c r="AC432" i="72" s="1"/>
  <c r="AC434" i="72" a="1"/>
  <c r="AC434" i="72" s="1"/>
  <c r="AC436" i="72" a="1"/>
  <c r="AC436" i="72" s="1"/>
  <c r="AC438" i="72" a="1"/>
  <c r="AC438" i="72" s="1"/>
  <c r="AC440" i="72" a="1"/>
  <c r="AC440" i="72" s="1"/>
  <c r="AC442" i="72" a="1"/>
  <c r="AC442" i="72" s="1"/>
  <c r="AC444" i="72" a="1"/>
  <c r="AC444" i="72" s="1"/>
  <c r="AC446" i="72" a="1"/>
  <c r="AC446" i="72" s="1"/>
  <c r="AC448" i="72" a="1"/>
  <c r="AC448" i="72" s="1"/>
  <c r="AC450" i="72" a="1"/>
  <c r="AC450" i="72" s="1"/>
  <c r="AC452" i="72" a="1"/>
  <c r="AC452" i="72" s="1"/>
  <c r="AC454" i="72" a="1"/>
  <c r="AC454" i="72" s="1"/>
  <c r="AC456" i="72" a="1"/>
  <c r="AC456" i="72" s="1"/>
  <c r="AC458" i="72" a="1"/>
  <c r="AC458" i="72" s="1"/>
  <c r="AC460" i="72" a="1"/>
  <c r="AC460" i="72" s="1"/>
  <c r="AC462" i="72" a="1"/>
  <c r="AC462" i="72" s="1"/>
  <c r="AC464" i="72" a="1"/>
  <c r="AC464" i="72" s="1"/>
  <c r="AC466" i="72" a="1"/>
  <c r="AC466" i="72" s="1"/>
  <c r="AC468" i="72" a="1"/>
  <c r="AC468" i="72" s="1"/>
  <c r="AC470" i="72" a="1"/>
  <c r="AC470" i="72" s="1"/>
  <c r="AC472" i="72" a="1"/>
  <c r="AC472" i="72" s="1"/>
  <c r="AC474" i="72" a="1"/>
  <c r="AC474" i="72" s="1"/>
  <c r="AC476" i="72" a="1"/>
  <c r="AC476" i="72" s="1"/>
  <c r="AC478" i="72" a="1"/>
  <c r="AC478" i="72" s="1"/>
  <c r="AC480" i="72" a="1"/>
  <c r="AC480" i="72" s="1"/>
  <c r="AC482" i="72" a="1"/>
  <c r="AC482" i="72" s="1"/>
  <c r="AC484" i="72" a="1"/>
  <c r="AC484" i="72" s="1"/>
  <c r="AC486" i="72" a="1"/>
  <c r="AC486" i="72" s="1"/>
  <c r="AC488" i="72" a="1"/>
  <c r="AC488" i="72" s="1"/>
  <c r="AC490" i="72" a="1"/>
  <c r="AC490" i="72" s="1"/>
  <c r="AC492" i="72" a="1"/>
  <c r="AC492" i="72" s="1"/>
  <c r="AC494" i="72" a="1"/>
  <c r="AC494" i="72" s="1"/>
  <c r="AC496" i="72" a="1"/>
  <c r="AC496" i="72" s="1"/>
  <c r="AC498" i="72" a="1"/>
  <c r="AC498" i="72" s="1"/>
  <c r="AC500" i="72" a="1"/>
  <c r="AC500" i="72" s="1"/>
  <c r="AC502" i="72" a="1"/>
  <c r="AC502" i="72" s="1"/>
  <c r="AC504" i="72" a="1"/>
  <c r="AC504" i="72" s="1"/>
  <c r="AC506" i="72" a="1"/>
  <c r="AC506" i="72" s="1"/>
  <c r="AC508" i="72" a="1"/>
  <c r="AC508" i="72" s="1"/>
  <c r="AC510" i="72" a="1"/>
  <c r="AC510" i="72" s="1"/>
  <c r="AC512" i="72" a="1"/>
  <c r="AC512" i="72" s="1"/>
  <c r="AC514" i="72" a="1"/>
  <c r="AC514" i="72" s="1"/>
  <c r="AC516" i="72" a="1"/>
  <c r="AC516" i="72" s="1"/>
  <c r="AC518" i="72" a="1"/>
  <c r="AC518" i="72" s="1"/>
  <c r="AC520" i="72" a="1"/>
  <c r="AC520" i="72" s="1"/>
  <c r="AC522" i="72" a="1"/>
  <c r="AC522" i="72" s="1"/>
  <c r="AC81" i="72" a="1"/>
  <c r="AC81" i="72" s="1"/>
  <c r="AC79" i="72" a="1"/>
  <c r="AC79" i="72" s="1"/>
  <c r="AC83" i="72" a="1"/>
  <c r="AC83" i="72" s="1"/>
  <c r="AC85" i="72" a="1"/>
  <c r="AC85" i="72" s="1"/>
  <c r="AC87" i="72" a="1"/>
  <c r="AC87" i="72" s="1"/>
  <c r="AC89" i="72" a="1"/>
  <c r="AC89" i="72" s="1"/>
  <c r="AC91" i="72" a="1"/>
  <c r="AC91" i="72" s="1"/>
  <c r="AC93" i="72" a="1"/>
  <c r="AC93" i="72" s="1"/>
  <c r="AC95" i="72" a="1"/>
  <c r="AC95" i="72" s="1"/>
  <c r="AC97" i="72" a="1"/>
  <c r="AC97" i="72" s="1"/>
  <c r="AC99" i="72" a="1"/>
  <c r="AC99" i="72" s="1"/>
  <c r="AC101" i="72" a="1"/>
  <c r="AC101" i="72" s="1"/>
  <c r="AC103" i="72" a="1"/>
  <c r="AC103" i="72" s="1"/>
  <c r="AC105" i="72" a="1"/>
  <c r="AC105" i="72" s="1"/>
  <c r="AC107" i="72" a="1"/>
  <c r="AC107" i="72" s="1"/>
  <c r="AC109" i="72" a="1"/>
  <c r="AC109" i="72" s="1"/>
  <c r="AC111" i="72" a="1"/>
  <c r="AC111" i="72" s="1"/>
  <c r="AC113" i="72" a="1"/>
  <c r="AC113" i="72" s="1"/>
  <c r="AC115" i="72" a="1"/>
  <c r="AC115" i="72" s="1"/>
  <c r="AC117" i="72" a="1"/>
  <c r="AC117" i="72" s="1"/>
  <c r="AC119" i="72" a="1"/>
  <c r="AC119" i="72" s="1"/>
  <c r="AC121" i="72" a="1"/>
  <c r="AC121" i="72" s="1"/>
  <c r="AC123" i="72" a="1"/>
  <c r="AC123" i="72" s="1"/>
  <c r="AC125" i="72" a="1"/>
  <c r="AC125" i="72" s="1"/>
  <c r="AC127" i="72" a="1"/>
  <c r="AC127" i="72" s="1"/>
  <c r="AC129" i="72" a="1"/>
  <c r="AC129" i="72" s="1"/>
  <c r="AC131" i="72" a="1"/>
  <c r="AC131" i="72" s="1"/>
  <c r="AC133" i="72" a="1"/>
  <c r="AC133" i="72" s="1"/>
  <c r="AC524" i="72" a="1"/>
  <c r="AC524" i="72" s="1"/>
  <c r="AC526" i="72" a="1"/>
  <c r="AC526" i="72" s="1"/>
  <c r="AC528" i="72" a="1"/>
  <c r="AC528" i="72" s="1"/>
  <c r="AE9" i="61" a="1"/>
  <c r="AE9" i="61" s="1"/>
  <c r="AE11" i="61" a="1"/>
  <c r="AE11" i="61" s="1"/>
  <c r="AC135" i="72" a="1"/>
  <c r="AC135" i="72" s="1"/>
  <c r="AC137" i="72" a="1"/>
  <c r="AC137" i="72" s="1"/>
  <c r="AC139" i="72" a="1"/>
  <c r="AC139" i="72" s="1"/>
  <c r="AC141" i="72" a="1"/>
  <c r="AC141" i="72" s="1"/>
  <c r="AC143" i="72" a="1"/>
  <c r="AC143" i="72" s="1"/>
  <c r="AC145" i="72" a="1"/>
  <c r="AC145" i="72" s="1"/>
  <c r="AC147" i="72" a="1"/>
  <c r="AC147" i="72" s="1"/>
  <c r="AC149" i="72" a="1"/>
  <c r="AC149" i="72" s="1"/>
  <c r="AC151" i="72" a="1"/>
  <c r="AC151" i="72" s="1"/>
  <c r="AC153" i="72" a="1"/>
  <c r="AC153" i="72" s="1"/>
  <c r="AC155" i="72" a="1"/>
  <c r="AC155" i="72" s="1"/>
  <c r="AC157" i="72" a="1"/>
  <c r="AC157" i="72" s="1"/>
  <c r="AC159" i="72" a="1"/>
  <c r="AC159" i="72" s="1"/>
  <c r="AC161" i="72" a="1"/>
  <c r="AC161" i="72" s="1"/>
  <c r="AC163" i="72" a="1"/>
  <c r="AC163" i="72" s="1"/>
  <c r="AC165" i="72" a="1"/>
  <c r="AC165" i="72" s="1"/>
  <c r="AC167" i="72" a="1"/>
  <c r="AC167" i="72" s="1"/>
  <c r="AC169" i="72" a="1"/>
  <c r="AC169" i="72" s="1"/>
  <c r="AC171" i="72" a="1"/>
  <c r="AC171" i="72" s="1"/>
  <c r="AC173" i="72" a="1"/>
  <c r="AC173" i="72" s="1"/>
  <c r="AC175" i="72" a="1"/>
  <c r="AC175" i="72" s="1"/>
  <c r="AC530" i="72" a="1"/>
  <c r="AC530" i="72" s="1"/>
  <c r="AC532" i="72" a="1"/>
  <c r="AC532" i="72" s="1"/>
  <c r="AC534" i="72" a="1"/>
  <c r="AC534" i="72" s="1"/>
  <c r="AC536" i="72" a="1"/>
  <c r="AC536" i="72" s="1"/>
  <c r="AC538" i="72" a="1"/>
  <c r="AC538" i="72" s="1"/>
  <c r="AC540" i="72" a="1"/>
  <c r="AC540" i="72" s="1"/>
  <c r="AC542" i="72" a="1"/>
  <c r="AC542" i="72" s="1"/>
  <c r="AC544" i="72" a="1"/>
  <c r="AC544" i="72" s="1"/>
  <c r="AC546" i="72" a="1"/>
  <c r="AC546" i="72" s="1"/>
  <c r="AC548" i="72" a="1"/>
  <c r="AC548" i="72" s="1"/>
  <c r="AC550" i="72" a="1"/>
  <c r="AC550" i="72" s="1"/>
  <c r="AC552" i="72" a="1"/>
  <c r="AC552" i="72" s="1"/>
  <c r="AC554" i="72" a="1"/>
  <c r="AC554" i="72" s="1"/>
  <c r="AC556" i="72" a="1"/>
  <c r="AC556" i="72" s="1"/>
  <c r="AC558" i="72" a="1"/>
  <c r="AC558" i="72" s="1"/>
  <c r="AC560" i="72" a="1"/>
  <c r="AC560" i="72" s="1"/>
  <c r="AC562" i="72" a="1"/>
  <c r="AC562" i="72" s="1"/>
  <c r="AC564" i="72" a="1"/>
  <c r="AC564" i="72" s="1"/>
  <c r="AC566" i="72" a="1"/>
  <c r="AC566" i="72" s="1"/>
  <c r="AC568" i="72" a="1"/>
  <c r="AC568" i="72" s="1"/>
  <c r="AC177" i="72" a="1"/>
  <c r="AC177" i="72" s="1"/>
  <c r="AC179" i="72" a="1"/>
  <c r="AC179" i="72" s="1"/>
  <c r="AC181" i="72" a="1"/>
  <c r="AC181" i="72" s="1"/>
  <c r="AC183" i="72" a="1"/>
  <c r="AC183" i="72" s="1"/>
  <c r="AC185" i="72" a="1"/>
  <c r="AC185" i="72" s="1"/>
  <c r="AC187" i="72" a="1"/>
  <c r="AC187" i="72" s="1"/>
  <c r="AC189" i="72" a="1"/>
  <c r="AC189" i="72" s="1"/>
  <c r="AC191" i="72" a="1"/>
  <c r="AC191" i="72" s="1"/>
  <c r="AC193" i="72" a="1"/>
  <c r="AC193" i="72" s="1"/>
  <c r="AC195" i="72" a="1"/>
  <c r="AC195" i="72" s="1"/>
  <c r="AC197" i="72" a="1"/>
  <c r="AC197" i="72" s="1"/>
  <c r="AC199" i="72" a="1"/>
  <c r="AC199" i="72" s="1"/>
  <c r="AC201" i="72" a="1"/>
  <c r="AC201" i="72" s="1"/>
  <c r="AC203" i="72" a="1"/>
  <c r="AC203" i="72" s="1"/>
  <c r="AC205" i="72" a="1"/>
  <c r="AC205" i="72" s="1"/>
  <c r="AC207" i="72" a="1"/>
  <c r="AC207" i="72" s="1"/>
  <c r="AC209" i="72" a="1"/>
  <c r="AC209" i="72" s="1"/>
  <c r="AC211" i="72" a="1"/>
  <c r="AC211" i="72" s="1"/>
  <c r="AC213" i="72" a="1"/>
  <c r="AC213" i="72" s="1"/>
  <c r="AC215" i="72" a="1"/>
  <c r="AC215" i="72" s="1"/>
  <c r="AC217" i="72" a="1"/>
  <c r="AC217" i="72" s="1"/>
  <c r="AC219" i="72" a="1"/>
  <c r="AC219" i="72" s="1"/>
  <c r="AC221" i="72" a="1"/>
  <c r="AC221" i="72" s="1"/>
  <c r="AC223" i="72" a="1"/>
  <c r="AC223" i="72" s="1"/>
  <c r="AC225" i="72" a="1"/>
  <c r="AC225" i="72" s="1"/>
  <c r="AC227" i="72" a="1"/>
  <c r="AC227" i="72" s="1"/>
  <c r="AC229" i="72" a="1"/>
  <c r="AC229" i="72" s="1"/>
  <c r="AC231" i="72" a="1"/>
  <c r="AC231" i="72" s="1"/>
  <c r="AC233" i="72" a="1"/>
  <c r="AC233" i="72" s="1"/>
  <c r="AC235" i="72" a="1"/>
  <c r="AC235" i="72" s="1"/>
  <c r="AC237" i="72" a="1"/>
  <c r="AC237" i="72" s="1"/>
  <c r="AC239" i="72" a="1"/>
  <c r="AC239" i="72" s="1"/>
  <c r="AC241" i="72" a="1"/>
  <c r="AC241" i="72" s="1"/>
  <c r="AC243" i="72" a="1"/>
  <c r="AC243" i="72" s="1"/>
  <c r="AC245" i="72" a="1"/>
  <c r="AC245" i="72" s="1"/>
  <c r="AC249" i="72" a="1"/>
  <c r="AC249" i="72" s="1"/>
  <c r="AC251" i="72" a="1"/>
  <c r="AC251" i="72" s="1"/>
  <c r="AC253" i="72" a="1"/>
  <c r="AC253" i="72" s="1"/>
  <c r="AC255" i="72" a="1"/>
  <c r="AC255" i="72" s="1"/>
  <c r="AC257" i="72" a="1"/>
  <c r="AC257" i="72" s="1"/>
  <c r="AC259" i="72" a="1"/>
  <c r="AC259" i="72" s="1"/>
  <c r="AC248" i="72" a="1"/>
  <c r="AC248" i="72" s="1"/>
  <c r="AC261" i="72" a="1"/>
  <c r="AC261" i="72" s="1"/>
  <c r="AC263" i="72" a="1"/>
  <c r="AC263" i="72" s="1"/>
  <c r="AC265" i="72" a="1"/>
  <c r="AC265" i="72" s="1"/>
  <c r="AC267" i="72" a="1"/>
  <c r="AC267" i="72" s="1"/>
  <c r="AC269" i="72" a="1"/>
  <c r="AC269" i="72" s="1"/>
  <c r="AC271" i="72" a="1"/>
  <c r="AC271" i="72" s="1"/>
  <c r="AC273" i="72" a="1"/>
  <c r="AC273" i="72" s="1"/>
  <c r="AC275" i="72" a="1"/>
  <c r="AC275" i="72" s="1"/>
  <c r="AC277" i="72" a="1"/>
  <c r="AC277" i="72" s="1"/>
  <c r="AC279" i="72" a="1"/>
  <c r="AC279" i="72" s="1"/>
  <c r="AC281" i="72" a="1"/>
  <c r="AC281" i="72" s="1"/>
  <c r="AC283" i="72" a="1"/>
  <c r="AC283" i="72" s="1"/>
  <c r="AC285" i="72" a="1"/>
  <c r="AC285" i="72" s="1"/>
  <c r="AC287" i="72" a="1"/>
  <c r="AC287" i="72" s="1"/>
  <c r="AC289" i="72" a="1"/>
  <c r="AC289" i="72" s="1"/>
  <c r="AC291" i="72" a="1"/>
  <c r="AC291" i="72" s="1"/>
  <c r="AC293" i="72" a="1"/>
  <c r="AC293" i="72" s="1"/>
  <c r="AC295" i="72" a="1"/>
  <c r="AC295" i="72" s="1"/>
  <c r="AC297" i="72" a="1"/>
  <c r="AC297" i="72" s="1"/>
  <c r="AC299" i="72" a="1"/>
  <c r="AC299" i="72" s="1"/>
  <c r="AC301" i="72" a="1"/>
  <c r="AC301" i="72" s="1"/>
  <c r="AC303" i="72" a="1"/>
  <c r="AC303" i="72" s="1"/>
  <c r="AC305" i="72" a="1"/>
  <c r="AC305" i="72" s="1"/>
  <c r="AC307" i="72" a="1"/>
  <c r="AC307" i="72" s="1"/>
  <c r="AC309" i="72" a="1"/>
  <c r="AC309" i="72" s="1"/>
  <c r="AC311" i="72" a="1"/>
  <c r="AC311" i="72" s="1"/>
  <c r="AC313" i="72" a="1"/>
  <c r="AC313" i="72" s="1"/>
  <c r="AC315" i="72" a="1"/>
  <c r="AC315" i="72" s="1"/>
  <c r="AC322" i="72" a="1"/>
  <c r="AC322" i="72" s="1"/>
  <c r="AC319" i="72" a="1"/>
  <c r="AC319" i="72" s="1"/>
  <c r="AC323" i="72" a="1"/>
  <c r="AC323" i="72" s="1"/>
  <c r="AC321" i="72" a="1"/>
  <c r="AC321" i="72" s="1"/>
  <c r="AC325" i="72" a="1"/>
  <c r="AC325" i="72" s="1"/>
  <c r="AC329" i="72" a="1"/>
  <c r="AC329" i="72" s="1"/>
  <c r="AC331" i="72" a="1"/>
  <c r="AC331" i="72" s="1"/>
  <c r="AC333" i="72" a="1"/>
  <c r="AC333" i="72" s="1"/>
  <c r="AC335" i="72" a="1"/>
  <c r="AC335" i="72" s="1"/>
  <c r="AC337" i="72" a="1"/>
  <c r="AC337" i="72" s="1"/>
  <c r="AC339" i="72" a="1"/>
  <c r="AC339" i="72" s="1"/>
  <c r="AC326" i="72" a="1"/>
  <c r="AC326" i="72" s="1"/>
  <c r="AC341" i="72" a="1"/>
  <c r="AC341" i="72" s="1"/>
  <c r="AC343" i="72" a="1"/>
  <c r="AC343" i="72" s="1"/>
  <c r="AC345" i="72" a="1"/>
  <c r="AC345" i="72" s="1"/>
  <c r="AC30" i="71" a="1"/>
  <c r="AC30" i="71" s="1"/>
  <c r="AC32" i="71" a="1"/>
  <c r="AC32" i="71" s="1"/>
  <c r="AC34" i="71" a="1"/>
  <c r="AC34" i="71" s="1"/>
  <c r="AC36" i="71" a="1"/>
  <c r="AC36" i="71" s="1"/>
  <c r="AC38" i="71" a="1"/>
  <c r="AC38" i="71" s="1"/>
  <c r="AC40" i="71" a="1"/>
  <c r="AC40" i="71" s="1"/>
  <c r="AC42" i="71" a="1"/>
  <c r="AC42" i="71" s="1"/>
  <c r="AC46" i="71" a="1"/>
  <c r="AC46" i="71" s="1"/>
  <c r="AC48" i="71" a="1"/>
  <c r="AC48" i="71" s="1"/>
  <c r="AC52" i="71" a="1"/>
  <c r="AC52" i="71" s="1"/>
  <c r="AC56" i="71" a="1"/>
  <c r="AC56" i="71" s="1"/>
  <c r="AC58" i="71" a="1"/>
  <c r="AC58" i="71" s="1"/>
  <c r="AC62" i="71" a="1"/>
  <c r="AC62" i="71" s="1"/>
  <c r="AC66" i="71" a="1"/>
  <c r="AC66" i="71" s="1"/>
  <c r="AC37" i="71" a="1"/>
  <c r="AC37" i="71" s="1"/>
  <c r="AC61" i="71" a="1"/>
  <c r="AC61" i="71" s="1"/>
  <c r="AC44" i="71" a="1"/>
  <c r="AC44" i="71" s="1"/>
  <c r="AC50" i="71" a="1"/>
  <c r="AC50" i="71" s="1"/>
  <c r="AC582" i="72" a="1"/>
  <c r="AC582" i="72" s="1"/>
  <c r="AC584" i="72" a="1"/>
  <c r="AC584" i="72" s="1"/>
  <c r="AC586" i="72" a="1"/>
  <c r="AC586" i="72" s="1"/>
  <c r="AC570" i="72" a="1"/>
  <c r="AC570" i="72" s="1"/>
  <c r="AC572" i="72" a="1"/>
  <c r="AC572" i="72" s="1"/>
  <c r="AC574" i="72" a="1"/>
  <c r="AC574" i="72" s="1"/>
  <c r="AC576" i="72" a="1"/>
  <c r="AC576" i="72" s="1"/>
  <c r="AC578" i="72" a="1"/>
  <c r="AC578" i="72" s="1"/>
  <c r="AC580" i="72" a="1"/>
  <c r="AC580" i="72" s="1"/>
  <c r="AC54" i="71" a="1"/>
  <c r="AC54" i="71" s="1"/>
  <c r="AC60" i="71" a="1"/>
  <c r="AC60" i="71" s="1"/>
  <c r="AC64" i="71" a="1"/>
  <c r="AC64" i="71" s="1"/>
  <c r="AC8" i="71" a="1"/>
  <c r="AC8" i="71" s="1"/>
  <c r="AC7" i="71" a="1"/>
  <c r="AC7" i="71" s="1"/>
  <c r="AC11" i="71" a="1"/>
  <c r="AC11" i="71" s="1"/>
  <c r="AC9" i="71" a="1"/>
  <c r="AC9" i="71" s="1"/>
  <c r="AC14" i="71" a="1"/>
  <c r="AC14" i="71" s="1"/>
  <c r="AC16" i="71" a="1"/>
  <c r="AC16" i="71" s="1"/>
  <c r="AC18" i="71" a="1"/>
  <c r="AC18" i="71" s="1"/>
  <c r="AC20" i="71" a="1"/>
  <c r="AC20" i="71" s="1"/>
  <c r="AC22" i="71" a="1"/>
  <c r="AC22" i="71" s="1"/>
  <c r="AC24" i="71" a="1"/>
  <c r="AC24" i="71" s="1"/>
  <c r="AC26" i="71" a="1"/>
  <c r="AC26" i="71" s="1"/>
  <c r="AC28" i="71" a="1"/>
  <c r="AC28" i="71" s="1"/>
  <c r="AC29" i="71" a="1"/>
  <c r="AC29" i="71" s="1"/>
  <c r="AC31" i="71" a="1"/>
  <c r="AC31" i="71" s="1"/>
  <c r="AC33" i="71" a="1"/>
  <c r="AC33" i="71" s="1"/>
  <c r="AC35" i="71" a="1"/>
  <c r="AC35" i="71" s="1"/>
  <c r="AC39" i="71" a="1"/>
  <c r="AC39" i="71" s="1"/>
  <c r="AC41" i="71" a="1"/>
  <c r="AC41" i="71" s="1"/>
  <c r="AC43" i="71" a="1"/>
  <c r="AC43" i="71" s="1"/>
  <c r="AC45" i="71" a="1"/>
  <c r="AC45" i="71" s="1"/>
  <c r="AC47" i="71" a="1"/>
  <c r="AC47" i="71" s="1"/>
  <c r="AC49" i="71" a="1"/>
  <c r="AC49" i="71" s="1"/>
  <c r="AC51" i="71" a="1"/>
  <c r="AC51" i="71" s="1"/>
  <c r="AC53" i="71" a="1"/>
  <c r="AC53" i="71" s="1"/>
  <c r="AC55" i="71" a="1"/>
  <c r="AC55" i="71" s="1"/>
  <c r="AC57" i="71" a="1"/>
  <c r="AC57" i="71" s="1"/>
  <c r="AC59" i="71" a="1"/>
  <c r="AC59" i="71" s="1"/>
  <c r="AC63" i="71" a="1"/>
  <c r="AC63" i="71" s="1"/>
  <c r="AC65" i="71" a="1"/>
  <c r="AC65" i="71" s="1"/>
  <c r="AC8" i="72" a="1"/>
  <c r="AC8" i="72" s="1"/>
  <c r="AC10" i="72" a="1"/>
  <c r="AC10" i="72" s="1"/>
  <c r="AC12" i="72" a="1"/>
  <c r="AC12" i="72" s="1"/>
  <c r="AC14" i="72" a="1"/>
  <c r="AC14" i="72" s="1"/>
  <c r="AC16" i="72" a="1"/>
  <c r="AC16" i="72" s="1"/>
  <c r="AC18" i="72" a="1"/>
  <c r="AC18" i="72" s="1"/>
  <c r="AC20" i="72" a="1"/>
  <c r="AC20" i="72" s="1"/>
  <c r="AC22" i="72" a="1"/>
  <c r="AC22" i="72" s="1"/>
  <c r="AC24" i="72" a="1"/>
  <c r="AC24" i="72" s="1"/>
  <c r="AC26" i="72" a="1"/>
  <c r="AC26" i="72" s="1"/>
  <c r="AC28" i="72" a="1"/>
  <c r="AC28" i="72" s="1"/>
  <c r="AC30" i="72" a="1"/>
  <c r="AC30" i="72" s="1"/>
  <c r="AC32" i="72" a="1"/>
  <c r="AC32" i="72" s="1"/>
  <c r="AC34" i="72" a="1"/>
  <c r="AC34" i="72" s="1"/>
  <c r="AC36" i="72" a="1"/>
  <c r="AC36" i="72" s="1"/>
  <c r="AC38" i="72" a="1"/>
  <c r="AC38" i="72" s="1"/>
  <c r="AC40" i="72" a="1"/>
  <c r="AC40" i="72" s="1"/>
  <c r="AC42" i="72" a="1"/>
  <c r="AC42" i="72" s="1"/>
  <c r="AC44" i="72" a="1"/>
  <c r="AC44" i="72" s="1"/>
  <c r="AC46" i="72" a="1"/>
  <c r="AC46" i="72" s="1"/>
  <c r="AC48" i="72" a="1"/>
  <c r="AC48" i="72" s="1"/>
  <c r="AC50" i="72" a="1"/>
  <c r="AC50" i="72" s="1"/>
  <c r="AC52" i="72" a="1"/>
  <c r="AC52" i="72" s="1"/>
  <c r="AC54" i="72" a="1"/>
  <c r="AC54" i="72" s="1"/>
  <c r="AC56" i="72" a="1"/>
  <c r="AC56" i="72" s="1"/>
  <c r="AC58" i="72" a="1"/>
  <c r="AC58" i="72" s="1"/>
  <c r="AC60" i="72" a="1"/>
  <c r="AC60" i="72" s="1"/>
  <c r="AC62" i="72" a="1"/>
  <c r="AC62" i="72" s="1"/>
  <c r="AC64" i="72" a="1"/>
  <c r="AC64" i="72" s="1"/>
  <c r="AC66" i="72" a="1"/>
  <c r="AC66" i="72" s="1"/>
  <c r="AC68" i="72" a="1"/>
  <c r="AC68" i="72" s="1"/>
  <c r="AC70" i="72" a="1"/>
  <c r="AC70" i="72" s="1"/>
  <c r="AC72" i="72" a="1"/>
  <c r="AC72" i="72" s="1"/>
  <c r="AC74" i="72" a="1"/>
  <c r="AC74" i="72" s="1"/>
  <c r="AC76" i="72" a="1"/>
  <c r="AC76" i="72" s="1"/>
  <c r="AC78" i="72" a="1"/>
  <c r="AC78" i="72" s="1"/>
  <c r="AC80" i="72" a="1"/>
  <c r="AC80" i="72" s="1"/>
  <c r="AC82" i="72" a="1"/>
  <c r="AC82" i="72" s="1"/>
  <c r="AC84" i="72" a="1"/>
  <c r="AC84" i="72" s="1"/>
  <c r="AC86" i="72" a="1"/>
  <c r="AC86" i="72" s="1"/>
  <c r="AC88" i="72" a="1"/>
  <c r="AC88" i="72" s="1"/>
  <c r="AC90" i="72" a="1"/>
  <c r="AC90" i="72" s="1"/>
  <c r="AC92" i="72" a="1"/>
  <c r="AC92" i="72" s="1"/>
  <c r="AC94" i="72" a="1"/>
  <c r="AC94" i="72" s="1"/>
  <c r="AC96" i="72" a="1"/>
  <c r="AC96" i="72" s="1"/>
  <c r="AC98" i="72" a="1"/>
  <c r="AC98" i="72" s="1"/>
  <c r="AC100" i="72" a="1"/>
  <c r="AC100" i="72" s="1"/>
  <c r="AC102" i="72" a="1"/>
  <c r="AC102" i="72" s="1"/>
  <c r="AC104" i="72" a="1"/>
  <c r="AC104" i="72" s="1"/>
  <c r="AC106" i="72" a="1"/>
  <c r="AC106" i="72" s="1"/>
  <c r="AC108" i="72" a="1"/>
  <c r="AC108" i="72" s="1"/>
  <c r="AC110" i="72" a="1"/>
  <c r="AC110" i="72" s="1"/>
  <c r="AC112" i="72" a="1"/>
  <c r="AC112" i="72" s="1"/>
  <c r="AC114" i="72" a="1"/>
  <c r="AC114" i="72" s="1"/>
  <c r="AC116" i="72" a="1"/>
  <c r="AC116" i="72" s="1"/>
  <c r="AC118" i="72" a="1"/>
  <c r="AC118" i="72" s="1"/>
  <c r="AC120" i="72" a="1"/>
  <c r="AC120" i="72" s="1"/>
  <c r="AC122" i="72" a="1"/>
  <c r="AC122" i="72" s="1"/>
  <c r="AC124" i="72" a="1"/>
  <c r="AC124" i="72" s="1"/>
  <c r="AC126" i="72" a="1"/>
  <c r="AC126" i="72" s="1"/>
  <c r="AC128" i="72" a="1"/>
  <c r="AC128" i="72" s="1"/>
  <c r="AC130" i="72" a="1"/>
  <c r="AC130" i="72" s="1"/>
  <c r="AC132" i="72" a="1"/>
  <c r="AC132" i="72" s="1"/>
  <c r="AC134" i="72" a="1"/>
  <c r="AC134" i="72" s="1"/>
  <c r="AC136" i="72" a="1"/>
  <c r="AC136" i="72" s="1"/>
  <c r="AC138" i="72" a="1"/>
  <c r="AC138" i="72" s="1"/>
  <c r="AC140" i="72" a="1"/>
  <c r="AC140" i="72" s="1"/>
  <c r="AC142" i="72" a="1"/>
  <c r="AC142" i="72" s="1"/>
  <c r="AC144" i="72" a="1"/>
  <c r="AC144" i="72" s="1"/>
  <c r="AC146" i="72" a="1"/>
  <c r="AC146" i="72" s="1"/>
  <c r="AC148" i="72" a="1"/>
  <c r="AC148" i="72" s="1"/>
  <c r="AC150" i="72" a="1"/>
  <c r="AC150" i="72" s="1"/>
  <c r="AC152" i="72" a="1"/>
  <c r="AC152" i="72" s="1"/>
  <c r="AC154" i="72" a="1"/>
  <c r="AC154" i="72" s="1"/>
  <c r="AC156" i="72" a="1"/>
  <c r="AC156" i="72" s="1"/>
  <c r="AC158" i="72" a="1"/>
  <c r="AC158" i="72" s="1"/>
  <c r="AC160" i="72" a="1"/>
  <c r="AC160" i="72" s="1"/>
  <c r="AC162" i="72" a="1"/>
  <c r="AC162" i="72" s="1"/>
  <c r="AC164" i="72" a="1"/>
  <c r="AC164" i="72" s="1"/>
  <c r="AC166" i="72" a="1"/>
  <c r="AC166" i="72" s="1"/>
  <c r="AC168" i="72" a="1"/>
  <c r="AC168" i="72" s="1"/>
  <c r="AC170" i="72" a="1"/>
  <c r="AC170" i="72" s="1"/>
  <c r="AC172" i="72" a="1"/>
  <c r="AC172" i="72" s="1"/>
  <c r="AC174" i="72" a="1"/>
  <c r="AC174" i="72" s="1"/>
  <c r="AC176" i="72" a="1"/>
  <c r="AC176" i="72" s="1"/>
  <c r="AC178" i="72" a="1"/>
  <c r="AC178" i="72" s="1"/>
  <c r="AC180" i="72" a="1"/>
  <c r="AC180" i="72" s="1"/>
  <c r="AC182" i="72" a="1"/>
  <c r="AC182" i="72" s="1"/>
  <c r="AC184" i="72" a="1"/>
  <c r="AC184" i="72" s="1"/>
  <c r="AC186" i="72" a="1"/>
  <c r="AC186" i="72" s="1"/>
  <c r="AC188" i="72" a="1"/>
  <c r="AC188" i="72" s="1"/>
  <c r="AC190" i="72" a="1"/>
  <c r="AC190" i="72" s="1"/>
  <c r="AC192" i="72" a="1"/>
  <c r="AC192" i="72" s="1"/>
  <c r="AC194" i="72" a="1"/>
  <c r="AC194" i="72" s="1"/>
  <c r="AC196" i="72" a="1"/>
  <c r="AC196" i="72" s="1"/>
  <c r="AC198" i="72" a="1"/>
  <c r="AC198" i="72" s="1"/>
  <c r="AC200" i="72" a="1"/>
  <c r="AC200" i="72" s="1"/>
  <c r="AC202" i="72" a="1"/>
  <c r="AC202" i="72" s="1"/>
  <c r="AC204" i="72" a="1"/>
  <c r="AC204" i="72" s="1"/>
  <c r="AC206" i="72" a="1"/>
  <c r="AC206" i="72" s="1"/>
  <c r="AC208" i="72" a="1"/>
  <c r="AC208" i="72" s="1"/>
  <c r="AC210" i="72" a="1"/>
  <c r="AC210" i="72" s="1"/>
  <c r="AC212" i="72" a="1"/>
  <c r="AC212" i="72" s="1"/>
  <c r="AC214" i="72" a="1"/>
  <c r="AC214" i="72" s="1"/>
  <c r="AC216" i="72" a="1"/>
  <c r="AC216" i="72" s="1"/>
  <c r="AC218" i="72" a="1"/>
  <c r="AC218" i="72" s="1"/>
  <c r="AC220" i="72" a="1"/>
  <c r="AC220" i="72" s="1"/>
  <c r="AC222" i="72" a="1"/>
  <c r="AC222" i="72" s="1"/>
  <c r="AC224" i="72" a="1"/>
  <c r="AC224" i="72" s="1"/>
  <c r="AC226" i="72" a="1"/>
  <c r="AC226" i="72" s="1"/>
  <c r="AC228" i="72" a="1"/>
  <c r="AC228" i="72" s="1"/>
  <c r="AC230" i="72" a="1"/>
  <c r="AC230" i="72" s="1"/>
  <c r="AC232" i="72" a="1"/>
  <c r="AC232" i="72" s="1"/>
  <c r="AC234" i="72" a="1"/>
  <c r="AC234" i="72" s="1"/>
  <c r="AC236" i="72" a="1"/>
  <c r="AC236" i="72" s="1"/>
  <c r="AC238" i="72" a="1"/>
  <c r="AC238" i="72" s="1"/>
  <c r="AC240" i="72" a="1"/>
  <c r="AC240" i="72" s="1"/>
  <c r="AC242" i="72" a="1"/>
  <c r="AC242" i="72" s="1"/>
  <c r="AC244" i="72" a="1"/>
  <c r="AC244" i="72" s="1"/>
  <c r="AC246" i="72" a="1"/>
  <c r="AC246" i="72" s="1"/>
  <c r="AC250" i="72" a="1"/>
  <c r="AC250" i="72" s="1"/>
  <c r="AC252" i="72" a="1"/>
  <c r="AC252" i="72" s="1"/>
  <c r="AC254" i="72" a="1"/>
  <c r="AC254" i="72" s="1"/>
  <c r="AC256" i="72" a="1"/>
  <c r="AC256" i="72" s="1"/>
  <c r="AC258" i="72" a="1"/>
  <c r="AC258" i="72" s="1"/>
  <c r="AC247" i="72" a="1"/>
  <c r="AC247" i="72" s="1"/>
  <c r="AC260" i="72" a="1"/>
  <c r="AC260" i="72" s="1"/>
  <c r="AC262" i="72" a="1"/>
  <c r="AC262" i="72" s="1"/>
  <c r="AC264" i="72" a="1"/>
  <c r="AC264" i="72" s="1"/>
  <c r="AC266" i="72" a="1"/>
  <c r="AC266" i="72" s="1"/>
  <c r="AC268" i="72" a="1"/>
  <c r="AC268" i="72" s="1"/>
  <c r="AC270" i="72" a="1"/>
  <c r="AC270" i="72" s="1"/>
  <c r="AC272" i="72" a="1"/>
  <c r="AC272" i="72" s="1"/>
  <c r="AC274" i="72" a="1"/>
  <c r="AC274" i="72" s="1"/>
  <c r="AC276" i="72" a="1"/>
  <c r="AC276" i="72" s="1"/>
  <c r="AC278" i="72" a="1"/>
  <c r="AC278" i="72" s="1"/>
  <c r="AC280" i="72" a="1"/>
  <c r="AC280" i="72" s="1"/>
  <c r="AC282" i="72" a="1"/>
  <c r="AC282" i="72" s="1"/>
  <c r="AC284" i="72" a="1"/>
  <c r="AC284" i="72" s="1"/>
  <c r="AC286" i="72" a="1"/>
  <c r="AC286" i="72" s="1"/>
  <c r="AC288" i="72" a="1"/>
  <c r="AC288" i="72" s="1"/>
  <c r="AC290" i="72" a="1"/>
  <c r="AC290" i="72" s="1"/>
  <c r="AC292" i="72" a="1"/>
  <c r="AC292" i="72" s="1"/>
  <c r="AC294" i="72" a="1"/>
  <c r="AC294" i="72" s="1"/>
  <c r="AC296" i="72" a="1"/>
  <c r="AC296" i="72" s="1"/>
  <c r="AC298" i="72" a="1"/>
  <c r="AC298" i="72" s="1"/>
  <c r="AC300" i="72" a="1"/>
  <c r="AC300" i="72" s="1"/>
  <c r="AC302" i="72" a="1"/>
  <c r="AC302" i="72" s="1"/>
  <c r="AC304" i="72" a="1"/>
  <c r="AC304" i="72" s="1"/>
  <c r="AC306" i="72" a="1"/>
  <c r="AC306" i="72" s="1"/>
  <c r="AC308" i="72" a="1"/>
  <c r="AC308" i="72" s="1"/>
  <c r="AC310" i="72" a="1"/>
  <c r="AC310" i="72" s="1"/>
  <c r="AC312" i="72" a="1"/>
  <c r="AC312" i="72" s="1"/>
  <c r="AC314" i="72" a="1"/>
  <c r="AC314" i="72" s="1"/>
  <c r="AC316" i="72" a="1"/>
  <c r="AC316" i="72" s="1"/>
  <c r="AC318" i="72" a="1"/>
  <c r="AC318" i="72" s="1"/>
  <c r="AC317" i="72" a="1"/>
  <c r="AC317" i="72" s="1"/>
  <c r="AC320" i="72" a="1"/>
  <c r="AC320" i="72" s="1"/>
  <c r="AC324" i="72" a="1"/>
  <c r="AC324" i="72" s="1"/>
  <c r="AC328" i="72" a="1"/>
  <c r="AC328" i="72" s="1"/>
  <c r="AC330" i="72" a="1"/>
  <c r="AC330" i="72" s="1"/>
  <c r="AC332" i="72" a="1"/>
  <c r="AC332" i="72" s="1"/>
  <c r="AC334" i="72" a="1"/>
  <c r="AC334" i="72" s="1"/>
  <c r="AC336" i="72" a="1"/>
  <c r="AC336" i="72" s="1"/>
  <c r="AC338" i="72" a="1"/>
  <c r="AC338" i="72" s="1"/>
  <c r="AC327" i="72" a="1"/>
  <c r="AC327" i="72" s="1"/>
  <c r="AC340" i="72" a="1"/>
  <c r="AC340" i="72" s="1"/>
  <c r="AC342" i="72" a="1"/>
  <c r="AC342" i="72" s="1"/>
  <c r="AC344" i="72" a="1"/>
  <c r="AC344" i="72" s="1"/>
  <c r="AC347" i="72" a="1"/>
  <c r="AC347" i="72" s="1"/>
  <c r="AC349" i="72" a="1"/>
  <c r="AC349" i="72" s="1"/>
  <c r="AC351" i="72" a="1"/>
  <c r="AC351" i="72" s="1"/>
  <c r="AC353" i="72" a="1"/>
  <c r="AC353" i="72" s="1"/>
  <c r="AC355" i="72" a="1"/>
  <c r="AC355" i="72" s="1"/>
  <c r="AC357" i="72" a="1"/>
  <c r="AC357" i="72" s="1"/>
  <c r="AC359" i="72" a="1"/>
  <c r="AC359" i="72" s="1"/>
  <c r="AC361" i="72" a="1"/>
  <c r="AC361" i="72" s="1"/>
  <c r="AC363" i="72" a="1"/>
  <c r="AC363" i="72" s="1"/>
  <c r="AC365" i="72" a="1"/>
  <c r="AC365" i="72" s="1"/>
  <c r="AC367" i="72" a="1"/>
  <c r="AC367" i="72" s="1"/>
  <c r="AC369" i="72" a="1"/>
  <c r="AC369" i="72" s="1"/>
  <c r="AC371" i="72" a="1"/>
  <c r="AC371" i="72" s="1"/>
  <c r="AC373" i="72" a="1"/>
  <c r="AC373" i="72" s="1"/>
  <c r="AC375" i="72" a="1"/>
  <c r="AC375" i="72" s="1"/>
  <c r="AC377" i="72" a="1"/>
  <c r="AC377" i="72" s="1"/>
  <c r="AC379" i="72" a="1"/>
  <c r="AC379" i="72" s="1"/>
  <c r="AC381" i="72" a="1"/>
  <c r="AC381" i="72" s="1"/>
  <c r="AC383" i="72" a="1"/>
  <c r="AC383" i="72" s="1"/>
  <c r="AC385" i="72" a="1"/>
  <c r="AC385" i="72" s="1"/>
  <c r="AC387" i="72" a="1"/>
  <c r="AC387" i="72" s="1"/>
  <c r="AC389" i="72" a="1"/>
  <c r="AC389" i="72" s="1"/>
  <c r="AC391" i="72" a="1"/>
  <c r="AC391" i="72" s="1"/>
  <c r="AC393" i="72" a="1"/>
  <c r="AC393" i="72" s="1"/>
  <c r="AC395" i="72" a="1"/>
  <c r="AC395" i="72" s="1"/>
  <c r="AC397" i="72" a="1"/>
  <c r="AC397" i="72" s="1"/>
  <c r="AC399" i="72" a="1"/>
  <c r="AC399" i="72" s="1"/>
  <c r="AC401" i="72" a="1"/>
  <c r="AC401" i="72" s="1"/>
  <c r="AC403" i="72" a="1"/>
  <c r="AC403" i="72" s="1"/>
  <c r="AC405" i="72" a="1"/>
  <c r="AC405" i="72" s="1"/>
  <c r="AC407" i="72" a="1"/>
  <c r="AC407" i="72" s="1"/>
  <c r="AC409" i="72" a="1"/>
  <c r="AC409" i="72" s="1"/>
  <c r="AC411" i="72" a="1"/>
  <c r="AC411" i="72" s="1"/>
  <c r="AC413" i="72" a="1"/>
  <c r="AC413" i="72" s="1"/>
  <c r="AC415" i="72" a="1"/>
  <c r="AC415" i="72" s="1"/>
  <c r="AC417" i="72" a="1"/>
  <c r="AC417" i="72" s="1"/>
  <c r="AC419" i="72" a="1"/>
  <c r="AC419" i="72" s="1"/>
  <c r="AC421" i="72" a="1"/>
  <c r="AC421" i="72" s="1"/>
  <c r="AC423" i="72" a="1"/>
  <c r="AC423" i="72" s="1"/>
  <c r="AC425" i="72" a="1"/>
  <c r="AC425" i="72" s="1"/>
  <c r="AC427" i="72" a="1"/>
  <c r="AC427" i="72" s="1"/>
  <c r="AC429" i="72" a="1"/>
  <c r="AC429" i="72" s="1"/>
  <c r="AC431" i="72" a="1"/>
  <c r="AC431" i="72" s="1"/>
  <c r="AC433" i="72" a="1"/>
  <c r="AC433" i="72" s="1"/>
  <c r="AC435" i="72" a="1"/>
  <c r="AC435" i="72" s="1"/>
  <c r="AC437" i="72" a="1"/>
  <c r="AC437" i="72" s="1"/>
  <c r="AC439" i="72" a="1"/>
  <c r="AC439" i="72" s="1"/>
  <c r="AC441" i="72" a="1"/>
  <c r="AC441" i="72" s="1"/>
  <c r="AC443" i="72" a="1"/>
  <c r="AC443" i="72" s="1"/>
  <c r="AC445" i="72" a="1"/>
  <c r="AC445" i="72" s="1"/>
  <c r="AC447" i="72" a="1"/>
  <c r="AC447" i="72" s="1"/>
  <c r="AC449" i="72" a="1"/>
  <c r="AC449" i="72" s="1"/>
  <c r="AC451" i="72" a="1"/>
  <c r="AC451" i="72" s="1"/>
  <c r="AC453" i="72" a="1"/>
  <c r="AC453" i="72" s="1"/>
  <c r="AC455" i="72" a="1"/>
  <c r="AC455" i="72" s="1"/>
  <c r="AC457" i="72" a="1"/>
  <c r="AC457" i="72" s="1"/>
  <c r="AC459" i="72" a="1"/>
  <c r="AC459" i="72" s="1"/>
  <c r="AC461" i="72" a="1"/>
  <c r="AC461" i="72" s="1"/>
  <c r="AC463" i="72" a="1"/>
  <c r="AC463" i="72" s="1"/>
  <c r="AC465" i="72" a="1"/>
  <c r="AC465" i="72" s="1"/>
  <c r="AC467" i="72" a="1"/>
  <c r="AC467" i="72" s="1"/>
  <c r="AC469" i="72" a="1"/>
  <c r="AC469" i="72" s="1"/>
  <c r="AC471" i="72" a="1"/>
  <c r="AC471" i="72" s="1"/>
  <c r="AC473" i="72" a="1"/>
  <c r="AC473" i="72" s="1"/>
  <c r="AC475" i="72" a="1"/>
  <c r="AC475" i="72" s="1"/>
  <c r="AC477" i="72" a="1"/>
  <c r="AC477" i="72" s="1"/>
  <c r="AC479" i="72" a="1"/>
  <c r="AC479" i="72" s="1"/>
  <c r="AC481" i="72" a="1"/>
  <c r="AC481" i="72" s="1"/>
  <c r="AC483" i="72" a="1"/>
  <c r="AC483" i="72" s="1"/>
  <c r="AC485" i="72" a="1"/>
  <c r="AC485" i="72" s="1"/>
  <c r="AC487" i="72" a="1"/>
  <c r="AC487" i="72" s="1"/>
  <c r="AC489" i="72" a="1"/>
  <c r="AC489" i="72" s="1"/>
  <c r="AC491" i="72" a="1"/>
  <c r="AC491" i="72" s="1"/>
  <c r="AC493" i="72" a="1"/>
  <c r="AC493" i="72" s="1"/>
  <c r="AC495" i="72" a="1"/>
  <c r="AC495" i="72" s="1"/>
  <c r="AC497" i="72" a="1"/>
  <c r="AC497" i="72" s="1"/>
  <c r="AC499" i="72" a="1"/>
  <c r="AC499" i="72" s="1"/>
  <c r="AC501" i="72" a="1"/>
  <c r="AC501" i="72" s="1"/>
  <c r="AC503" i="72" a="1"/>
  <c r="AC503" i="72" s="1"/>
  <c r="AC505" i="72" a="1"/>
  <c r="AC505" i="72" s="1"/>
  <c r="AC507" i="72" a="1"/>
  <c r="AC507" i="72" s="1"/>
  <c r="AC509" i="72" a="1"/>
  <c r="AC509" i="72" s="1"/>
  <c r="AC511" i="72" a="1"/>
  <c r="AC511" i="72" s="1"/>
  <c r="AC513" i="72" a="1"/>
  <c r="AC513" i="72" s="1"/>
  <c r="AC515" i="72" a="1"/>
  <c r="AC515" i="72" s="1"/>
  <c r="AC517" i="72" a="1"/>
  <c r="AC517" i="72" s="1"/>
  <c r="AC519" i="72" a="1"/>
  <c r="AC519" i="72" s="1"/>
  <c r="AC521" i="72" a="1"/>
  <c r="AC521" i="72" s="1"/>
  <c r="AC523" i="72" a="1"/>
  <c r="AC523" i="72" s="1"/>
  <c r="AC525" i="72" a="1"/>
  <c r="AC525" i="72" s="1"/>
  <c r="AC527" i="72" a="1"/>
  <c r="AC527" i="72" s="1"/>
  <c r="AC529" i="72" a="1"/>
  <c r="AC529" i="72" s="1"/>
  <c r="AC531" i="72" a="1"/>
  <c r="AC531" i="72" s="1"/>
  <c r="AC533" i="72" a="1"/>
  <c r="AC533" i="72" s="1"/>
  <c r="AC535" i="72" a="1"/>
  <c r="AC535" i="72" s="1"/>
  <c r="AC537" i="72" a="1"/>
  <c r="AC537" i="72" s="1"/>
  <c r="AC539" i="72" a="1"/>
  <c r="AC539" i="72" s="1"/>
  <c r="AC541" i="72" a="1"/>
  <c r="AC541" i="72" s="1"/>
  <c r="AC543" i="72" a="1"/>
  <c r="AC543" i="72" s="1"/>
  <c r="AC545" i="72" a="1"/>
  <c r="AC545" i="72" s="1"/>
  <c r="AC547" i="72" a="1"/>
  <c r="AC547" i="72" s="1"/>
  <c r="AC549" i="72" a="1"/>
  <c r="AC549" i="72" s="1"/>
  <c r="AC551" i="72" a="1"/>
  <c r="AC551" i="72" s="1"/>
  <c r="AC553" i="72" a="1"/>
  <c r="AC553" i="72" s="1"/>
  <c r="AC555" i="72" a="1"/>
  <c r="AC555" i="72" s="1"/>
  <c r="AC557" i="72" a="1"/>
  <c r="AC557" i="72" s="1"/>
  <c r="AC559" i="72" a="1"/>
  <c r="AC559" i="72" s="1"/>
  <c r="AC561" i="72" a="1"/>
  <c r="AC561" i="72" s="1"/>
  <c r="AC563" i="72" a="1"/>
  <c r="AC563" i="72" s="1"/>
  <c r="AC565" i="72" a="1"/>
  <c r="AC565" i="72" s="1"/>
  <c r="AC567" i="72" a="1"/>
  <c r="AC567" i="72" s="1"/>
  <c r="AC569" i="72" a="1"/>
  <c r="AC569" i="72" s="1"/>
  <c r="AC571" i="72" a="1"/>
  <c r="AC571" i="72" s="1"/>
  <c r="AC573" i="72" a="1"/>
  <c r="AC573" i="72" s="1"/>
  <c r="AC575" i="72" a="1"/>
  <c r="AC575" i="72" s="1"/>
  <c r="AC577" i="72" a="1"/>
  <c r="AC577" i="72" s="1"/>
  <c r="AC579" i="72" a="1"/>
  <c r="AC579" i="72" s="1"/>
  <c r="AC581" i="72" a="1"/>
  <c r="AC581" i="72" s="1"/>
  <c r="AC583" i="72" a="1"/>
  <c r="AC583" i="72" s="1"/>
  <c r="AC585" i="72" a="1"/>
  <c r="AC585" i="72" s="1"/>
  <c r="AC587" i="72" a="1"/>
  <c r="AC587" i="72" s="1"/>
  <c r="AC589" i="72" a="1"/>
  <c r="AC589" i="72" s="1"/>
  <c r="AC591" i="72" a="1"/>
  <c r="AC591" i="72" s="1"/>
  <c r="AC593" i="72" a="1"/>
  <c r="AC593" i="72" s="1"/>
  <c r="AC595" i="72" a="1"/>
  <c r="AC595" i="72" s="1"/>
  <c r="AC597" i="72" a="1"/>
  <c r="AC597" i="72" s="1"/>
  <c r="AC599" i="72" a="1"/>
  <c r="AC599" i="72" s="1"/>
  <c r="AC601" i="72" a="1"/>
  <c r="AC601" i="72" s="1"/>
  <c r="AC603" i="72" a="1"/>
  <c r="AC603" i="72" s="1"/>
  <c r="AC605" i="72" a="1"/>
  <c r="AC605" i="72" s="1"/>
  <c r="AC607" i="72" a="1"/>
  <c r="AC607" i="72" s="1"/>
  <c r="AC609" i="72" a="1"/>
  <c r="AC609" i="72" s="1"/>
  <c r="AC611" i="72" a="1"/>
  <c r="AC611" i="72" s="1"/>
  <c r="AC613" i="72" a="1"/>
  <c r="AC613" i="72" s="1"/>
  <c r="AC615" i="72" a="1"/>
  <c r="AC615" i="72" s="1"/>
  <c r="AC617" i="72" a="1"/>
  <c r="AC617" i="72" s="1"/>
  <c r="AC619" i="72" a="1"/>
  <c r="AC619" i="72" s="1"/>
  <c r="AC621" i="72" a="1"/>
  <c r="AC621" i="72" s="1"/>
  <c r="AC623" i="72" a="1"/>
  <c r="AC623" i="72" s="1"/>
  <c r="AC625" i="72" a="1"/>
  <c r="AC625" i="72" s="1"/>
  <c r="AC627" i="72" a="1"/>
  <c r="AC627" i="72" s="1"/>
  <c r="AC629" i="72" a="1"/>
  <c r="AC629" i="72" s="1"/>
  <c r="AC631" i="72" a="1"/>
  <c r="AC631" i="72" s="1"/>
  <c r="AC633" i="72" a="1"/>
  <c r="AC633" i="72" s="1"/>
  <c r="AC635" i="72" a="1"/>
  <c r="AC635" i="72" s="1"/>
  <c r="AC637" i="72" a="1"/>
  <c r="AC637" i="72" s="1"/>
  <c r="AC639" i="72" a="1"/>
  <c r="AC639" i="72" s="1"/>
  <c r="AC641" i="72" a="1"/>
  <c r="AC641" i="72" s="1"/>
  <c r="AC643" i="72" a="1"/>
  <c r="AC643" i="72" s="1"/>
  <c r="AC645" i="72" a="1"/>
  <c r="AC645" i="72" s="1"/>
  <c r="AC647" i="72" a="1"/>
  <c r="AC647" i="72" s="1"/>
  <c r="AC649" i="72" a="1"/>
  <c r="AC649" i="72" s="1"/>
  <c r="AC651" i="72" a="1"/>
  <c r="AC651" i="72" s="1"/>
  <c r="AC653" i="72" a="1"/>
  <c r="AC653" i="72" s="1"/>
  <c r="AC655" i="72" a="1"/>
  <c r="AC655" i="72" s="1"/>
  <c r="AC657" i="72" a="1"/>
  <c r="AC657" i="72" s="1"/>
  <c r="AC659" i="72" a="1"/>
  <c r="AC659" i="72" s="1"/>
  <c r="AC661" i="72" a="1"/>
  <c r="AC661" i="72" s="1"/>
  <c r="AC663" i="72" a="1"/>
  <c r="AC663" i="72" s="1"/>
  <c r="AC665" i="72" a="1"/>
  <c r="AC665" i="72" s="1"/>
  <c r="AC667" i="72" a="1"/>
  <c r="AC667" i="72" s="1"/>
  <c r="AC669" i="72" a="1"/>
  <c r="AC669" i="72" s="1"/>
  <c r="AC671" i="72" a="1"/>
  <c r="AC671" i="72" s="1"/>
  <c r="AC673" i="72" a="1"/>
  <c r="AC673" i="72" s="1"/>
  <c r="AC675" i="72" a="1"/>
  <c r="AC675" i="72" s="1"/>
  <c r="AC677" i="72" a="1"/>
  <c r="AC677" i="72" s="1"/>
  <c r="AC679" i="72" a="1"/>
  <c r="AC679" i="72" s="1"/>
  <c r="AC681" i="72" a="1"/>
  <c r="AC681" i="72" s="1"/>
  <c r="AC683" i="72" a="1"/>
  <c r="AC683" i="72" s="1"/>
  <c r="AC685" i="72" a="1"/>
  <c r="AC685" i="72" s="1"/>
  <c r="AC687" i="72" a="1"/>
  <c r="AC687" i="72" s="1"/>
  <c r="AC689" i="72" a="1"/>
  <c r="AC689" i="72" s="1"/>
  <c r="AC691" i="72" a="1"/>
  <c r="AC691" i="72" s="1"/>
  <c r="AC693" i="72" a="1"/>
  <c r="AC693" i="72" s="1"/>
  <c r="AC695" i="72" a="1"/>
  <c r="AC695" i="72" s="1"/>
  <c r="AC697" i="72" a="1"/>
  <c r="AC697" i="72" s="1"/>
  <c r="AC699" i="72" a="1"/>
  <c r="AC699" i="72" s="1"/>
  <c r="AC701" i="72" a="1"/>
  <c r="AC701" i="72" s="1"/>
  <c r="AC703" i="72" a="1"/>
  <c r="AC703" i="72" s="1"/>
  <c r="AC705" i="72" a="1"/>
  <c r="AC705" i="72" s="1"/>
  <c r="AC707" i="72" a="1"/>
  <c r="AC707" i="72" s="1"/>
  <c r="AC588" i="72" a="1"/>
  <c r="AC588" i="72" s="1"/>
  <c r="AC590" i="72" a="1"/>
  <c r="AC590" i="72" s="1"/>
  <c r="AC592" i="72" a="1"/>
  <c r="AC592" i="72" s="1"/>
  <c r="AC594" i="72" a="1"/>
  <c r="AC594" i="72" s="1"/>
  <c r="AC596" i="72" a="1"/>
  <c r="AC596" i="72" s="1"/>
  <c r="AC598" i="72" a="1"/>
  <c r="AC598" i="72" s="1"/>
  <c r="AC600" i="72" a="1"/>
  <c r="AC600" i="72" s="1"/>
  <c r="AC602" i="72" a="1"/>
  <c r="AC602" i="72" s="1"/>
  <c r="AC709" i="72" a="1"/>
  <c r="AC709" i="72" s="1"/>
  <c r="AC711" i="72" a="1"/>
  <c r="AC711" i="72" s="1"/>
  <c r="AC713" i="72" a="1"/>
  <c r="AC713" i="72" s="1"/>
  <c r="AC715" i="72" a="1"/>
  <c r="AC715" i="72" s="1"/>
  <c r="AC717" i="72" a="1"/>
  <c r="AC717" i="72" s="1"/>
  <c r="AC719" i="72" a="1"/>
  <c r="AC719" i="72" s="1"/>
  <c r="AC721" i="72" a="1"/>
  <c r="AC721" i="72" s="1"/>
  <c r="AE8" i="61" a="1"/>
  <c r="AE8" i="61" s="1"/>
  <c r="AE10" i="61" a="1"/>
  <c r="AE10" i="61" s="1"/>
  <c r="AE12" i="61" a="1"/>
  <c r="AE12" i="61" s="1"/>
  <c r="AE14" i="61" a="1"/>
  <c r="AE14" i="61" s="1"/>
  <c r="AE16" i="61" a="1"/>
  <c r="AE16" i="61" s="1"/>
  <c r="AE18" i="61" a="1"/>
  <c r="AE18" i="61" s="1"/>
  <c r="AE20" i="61" a="1"/>
  <c r="AE20" i="61" s="1"/>
  <c r="AE22" i="61" a="1"/>
  <c r="AE22" i="61" s="1"/>
  <c r="AE24" i="61" a="1"/>
  <c r="AE24" i="61" s="1"/>
  <c r="AE26" i="61" a="1"/>
  <c r="AE26" i="61" s="1"/>
  <c r="AE28" i="61" a="1"/>
  <c r="AE28" i="61" s="1"/>
  <c r="AE30" i="61" a="1"/>
  <c r="AE30" i="61" s="1"/>
  <c r="AE32" i="61" a="1"/>
  <c r="AE32" i="61" s="1"/>
  <c r="AE34" i="61" a="1"/>
  <c r="AE34" i="61" s="1"/>
  <c r="AE36" i="61" a="1"/>
  <c r="AE36" i="61" s="1"/>
  <c r="AE38" i="61" a="1"/>
  <c r="AE38" i="61" s="1"/>
  <c r="AE40" i="61" a="1"/>
  <c r="AE40" i="61" s="1"/>
  <c r="AE42" i="61" a="1"/>
  <c r="AE42" i="61" s="1"/>
  <c r="AE44" i="61" a="1"/>
  <c r="AE44" i="61" s="1"/>
  <c r="AE46" i="61" a="1"/>
  <c r="AE46" i="61" s="1"/>
  <c r="AE48" i="61" a="1"/>
  <c r="AE48" i="61" s="1"/>
  <c r="AE50" i="61" a="1"/>
  <c r="AE50" i="61" s="1"/>
  <c r="AE52" i="61" a="1"/>
  <c r="AE52" i="61" s="1"/>
  <c r="AE54" i="61" a="1"/>
  <c r="AE54" i="61" s="1"/>
  <c r="AE56" i="61" a="1"/>
  <c r="AE56" i="61" s="1"/>
  <c r="AE13" i="61" a="1"/>
  <c r="AE13" i="61" s="1"/>
  <c r="AE15" i="61" a="1"/>
  <c r="AE15" i="61" s="1"/>
  <c r="AE17" i="61" a="1"/>
  <c r="AE17" i="61" s="1"/>
  <c r="AE19" i="61" a="1"/>
  <c r="AE19" i="61" s="1"/>
  <c r="AE21" i="61" a="1"/>
  <c r="AE21" i="61" s="1"/>
  <c r="AE23" i="61" a="1"/>
  <c r="AE23" i="61" s="1"/>
  <c r="AE25" i="61" a="1"/>
  <c r="AE25" i="61" s="1"/>
  <c r="AE27" i="61" a="1"/>
  <c r="AE27" i="61" s="1"/>
  <c r="AE58" i="61" a="1"/>
  <c r="AE58" i="61" s="1"/>
  <c r="AE60" i="61" a="1"/>
  <c r="AE60" i="61" s="1"/>
  <c r="AE62" i="61" a="1"/>
  <c r="AE62" i="61" s="1"/>
  <c r="AE64" i="61" a="1"/>
  <c r="AE64" i="61" s="1"/>
  <c r="AE29" i="61" a="1"/>
  <c r="AE29" i="61" s="1"/>
  <c r="AE31" i="61" a="1"/>
  <c r="AE31" i="61" s="1"/>
  <c r="AE33" i="61" a="1"/>
  <c r="AE33" i="61" s="1"/>
  <c r="AE35" i="61" a="1"/>
  <c r="AE35" i="61" s="1"/>
  <c r="AE37" i="61" a="1"/>
  <c r="AE37" i="61" s="1"/>
  <c r="AE39" i="61" a="1"/>
  <c r="AE39" i="61" s="1"/>
  <c r="AE43" i="61" a="1"/>
  <c r="AE43" i="61" s="1"/>
  <c r="AE45" i="61" a="1"/>
  <c r="AE45" i="61" s="1"/>
  <c r="AE47" i="61" a="1"/>
  <c r="AE47" i="61" s="1"/>
  <c r="AE49" i="61" a="1"/>
  <c r="AE49" i="61" s="1"/>
  <c r="AE51" i="61" a="1"/>
  <c r="AE51" i="61" s="1"/>
  <c r="AE53" i="61" a="1"/>
  <c r="AE53" i="61" s="1"/>
  <c r="AE55" i="61" a="1"/>
  <c r="AE55" i="61" s="1"/>
  <c r="AE57" i="61" a="1"/>
  <c r="AE57" i="61" s="1"/>
  <c r="AE61" i="61" a="1"/>
  <c r="AE61" i="61" s="1"/>
  <c r="AE7" i="61" a="1"/>
  <c r="AE7" i="61" s="1"/>
  <c r="AE42" i="67" a="1"/>
  <c r="AE42" i="67" s="1"/>
  <c r="AE46" i="67" a="1"/>
  <c r="AE46" i="67" s="1"/>
  <c r="AE50" i="67" a="1"/>
  <c r="AE50" i="67" s="1"/>
  <c r="AE18" i="67" a="1"/>
  <c r="AE18" i="67" s="1"/>
  <c r="AE34" i="67" a="1"/>
  <c r="AE34" i="67" s="1"/>
  <c r="AE38" i="67" a="1"/>
  <c r="AE38" i="67" s="1"/>
  <c r="AE14" i="67" a="1"/>
  <c r="AE14" i="67" s="1"/>
  <c r="AE10" i="67" a="1"/>
  <c r="AE10" i="67" s="1"/>
  <c r="AE22" i="67" a="1"/>
  <c r="AE22" i="67" s="1"/>
  <c r="AE26" i="67" a="1"/>
  <c r="AE26" i="67" s="1"/>
  <c r="AE30" i="67" a="1"/>
  <c r="AE30" i="67" s="1"/>
  <c r="AC604" i="72" a="1"/>
  <c r="AC604" i="72" s="1"/>
  <c r="AC606" i="72" a="1"/>
  <c r="AC606" i="72" s="1"/>
  <c r="AC608" i="72" a="1"/>
  <c r="AC608" i="72" s="1"/>
  <c r="AC610" i="72" a="1"/>
  <c r="AC610" i="72" s="1"/>
  <c r="AC612" i="72" a="1"/>
  <c r="AC612" i="72" s="1"/>
  <c r="AC614" i="72" a="1"/>
  <c r="AC614" i="72" s="1"/>
  <c r="AC616" i="72" a="1"/>
  <c r="AC616" i="72" s="1"/>
  <c r="AC618" i="72" a="1"/>
  <c r="AC618" i="72" s="1"/>
  <c r="AC620" i="72" a="1"/>
  <c r="AC620" i="72" s="1"/>
  <c r="AC622" i="72" a="1"/>
  <c r="AC622" i="72" s="1"/>
  <c r="AC624" i="72" a="1"/>
  <c r="AC624" i="72" s="1"/>
  <c r="AC626" i="72" a="1"/>
  <c r="AC626" i="72" s="1"/>
  <c r="AC628" i="72" a="1"/>
  <c r="AC628" i="72" s="1"/>
  <c r="AC630" i="72" a="1"/>
  <c r="AC630" i="72" s="1"/>
  <c r="AC632" i="72" a="1"/>
  <c r="AC632" i="72" s="1"/>
  <c r="AC634" i="72" a="1"/>
  <c r="AC634" i="72" s="1"/>
  <c r="AC636" i="72" a="1"/>
  <c r="AC636" i="72" s="1"/>
  <c r="AC638" i="72" a="1"/>
  <c r="AC638" i="72" s="1"/>
  <c r="AC640" i="72" a="1"/>
  <c r="AC640" i="72" s="1"/>
  <c r="AC642" i="72" a="1"/>
  <c r="AC642" i="72" s="1"/>
  <c r="AC644" i="72" a="1"/>
  <c r="AC644" i="72" s="1"/>
  <c r="AC646" i="72" a="1"/>
  <c r="AC646" i="72" s="1"/>
  <c r="AC648" i="72" a="1"/>
  <c r="AC648" i="72" s="1"/>
  <c r="AC650" i="72" a="1"/>
  <c r="AC650" i="72" s="1"/>
  <c r="AC652" i="72" a="1"/>
  <c r="AC652" i="72" s="1"/>
  <c r="AC654" i="72" a="1"/>
  <c r="AC654" i="72" s="1"/>
  <c r="AC656" i="72" a="1"/>
  <c r="AC656" i="72" s="1"/>
  <c r="AC658" i="72" a="1"/>
  <c r="AC658" i="72" s="1"/>
  <c r="AC660" i="72" a="1"/>
  <c r="AC660" i="72" s="1"/>
  <c r="AC662" i="72" a="1"/>
  <c r="AC662" i="72" s="1"/>
  <c r="AC664" i="72" a="1"/>
  <c r="AC664" i="72" s="1"/>
  <c r="AC666" i="72" a="1"/>
  <c r="AC666" i="72" s="1"/>
  <c r="AC668" i="72" a="1"/>
  <c r="AC668" i="72" s="1"/>
  <c r="AC670" i="72" a="1"/>
  <c r="AC670" i="72" s="1"/>
  <c r="AC672" i="72" a="1"/>
  <c r="AC672" i="72" s="1"/>
  <c r="AC674" i="72" a="1"/>
  <c r="AC674" i="72" s="1"/>
  <c r="AC676" i="72" a="1"/>
  <c r="AC676" i="72" s="1"/>
  <c r="AC678" i="72" a="1"/>
  <c r="AC678" i="72" s="1"/>
  <c r="AC680" i="72" a="1"/>
  <c r="AC680" i="72" s="1"/>
  <c r="AC682" i="72" a="1"/>
  <c r="AC682" i="72" s="1"/>
  <c r="AC684" i="72" a="1"/>
  <c r="AC684" i="72" s="1"/>
  <c r="AC686" i="72" a="1"/>
  <c r="AC686" i="72" s="1"/>
  <c r="AC688" i="72" a="1"/>
  <c r="AC688" i="72" s="1"/>
  <c r="AC690" i="72" a="1"/>
  <c r="AC690" i="72" s="1"/>
  <c r="AC692" i="72" a="1"/>
  <c r="AC692" i="72" s="1"/>
  <c r="AC694" i="72" a="1"/>
  <c r="AC694" i="72" s="1"/>
  <c r="AC696" i="72" a="1"/>
  <c r="AC696" i="72" s="1"/>
  <c r="AC698" i="72" a="1"/>
  <c r="AC698" i="72" s="1"/>
  <c r="AC700" i="72" a="1"/>
  <c r="AC700" i="72" s="1"/>
  <c r="AC702" i="72" a="1"/>
  <c r="AC702" i="72" s="1"/>
  <c r="AC704" i="72" a="1"/>
  <c r="AC704" i="72" s="1"/>
  <c r="AC706" i="72" a="1"/>
  <c r="AC706" i="72" s="1"/>
  <c r="AC708" i="72" a="1"/>
  <c r="AC708" i="72" s="1"/>
  <c r="AC710" i="72" a="1"/>
  <c r="AC710" i="72" s="1"/>
  <c r="AC712" i="72" a="1"/>
  <c r="AC712" i="72" s="1"/>
  <c r="AC714" i="72" a="1"/>
  <c r="AC714" i="72" s="1"/>
  <c r="AC716" i="72" a="1"/>
  <c r="AC716" i="72" s="1"/>
  <c r="AC718" i="72" a="1"/>
  <c r="AC718" i="72" s="1"/>
  <c r="AC720" i="72" a="1"/>
  <c r="AC720" i="72" s="1"/>
  <c r="AC722" i="72" a="1"/>
  <c r="AC722" i="72" s="1"/>
  <c r="AC724" i="72" a="1"/>
  <c r="AC724" i="72" s="1"/>
  <c r="AC726" i="72" a="1"/>
  <c r="AC726" i="72" s="1"/>
  <c r="AC728" i="72" a="1"/>
  <c r="AC728" i="72" s="1"/>
  <c r="AC723" i="72" a="1"/>
  <c r="AC723" i="72" s="1"/>
  <c r="AC725" i="72" a="1"/>
  <c r="AC725" i="72" s="1"/>
  <c r="AC727" i="72" a="1"/>
  <c r="AC727" i="72" s="1"/>
  <c r="AC729" i="72" a="1"/>
  <c r="AC729" i="72" s="1"/>
  <c r="I16" i="77" l="1"/>
  <c r="I7" i="77" s="1"/>
  <c r="H16" i="77"/>
  <c r="H7" i="77" s="1"/>
  <c r="I8" i="77"/>
  <c r="H8" i="77"/>
  <c r="S262" i="72" l="1"/>
  <c r="T262" i="72" s="1"/>
  <c r="N262" i="72"/>
  <c r="M262" i="72"/>
  <c r="J262" i="72"/>
  <c r="S261" i="72"/>
  <c r="X261" i="72" s="1"/>
  <c r="Y261" i="72" s="1"/>
  <c r="N261" i="72"/>
  <c r="M261" i="72"/>
  <c r="J261" i="72"/>
  <c r="S260" i="72"/>
  <c r="X260" i="72" s="1"/>
  <c r="N260" i="72"/>
  <c r="M260" i="72"/>
  <c r="J260" i="72"/>
  <c r="S252" i="72"/>
  <c r="N252" i="72"/>
  <c r="M252" i="72"/>
  <c r="J252" i="72"/>
  <c r="S251" i="72"/>
  <c r="T251" i="72" s="1"/>
  <c r="N251" i="72"/>
  <c r="M251" i="72"/>
  <c r="J251" i="72"/>
  <c r="S250" i="72"/>
  <c r="X250" i="72" s="1"/>
  <c r="Y250" i="72" s="1"/>
  <c r="N250" i="72"/>
  <c r="M250" i="72"/>
  <c r="J250" i="72"/>
  <c r="S249" i="72"/>
  <c r="X249" i="72" s="1"/>
  <c r="N249" i="72"/>
  <c r="M249" i="72"/>
  <c r="J249" i="72"/>
  <c r="S285" i="72"/>
  <c r="N285" i="72"/>
  <c r="M285" i="72"/>
  <c r="J285" i="72"/>
  <c r="S284" i="72"/>
  <c r="T284" i="72" s="1"/>
  <c r="N284" i="72"/>
  <c r="M284" i="72"/>
  <c r="J284" i="72"/>
  <c r="S283" i="72"/>
  <c r="X283" i="72" s="1"/>
  <c r="Y283" i="72" s="1"/>
  <c r="N283" i="72"/>
  <c r="M283" i="72"/>
  <c r="J283" i="72"/>
  <c r="S282" i="72"/>
  <c r="X282" i="72" s="1"/>
  <c r="N282" i="72"/>
  <c r="M282" i="72"/>
  <c r="J282" i="72"/>
  <c r="S281" i="72"/>
  <c r="N281" i="72"/>
  <c r="M281" i="72"/>
  <c r="J281" i="72"/>
  <c r="S305" i="72"/>
  <c r="T305" i="72" s="1"/>
  <c r="N305" i="72"/>
  <c r="M305" i="72"/>
  <c r="J305" i="72"/>
  <c r="S304" i="72"/>
  <c r="X304" i="72" s="1"/>
  <c r="Y304" i="72" s="1"/>
  <c r="N304" i="72"/>
  <c r="M304" i="72"/>
  <c r="J304" i="72"/>
  <c r="S303" i="72"/>
  <c r="X303" i="72" s="1"/>
  <c r="N303" i="72"/>
  <c r="M303" i="72"/>
  <c r="J303" i="72"/>
  <c r="S296" i="72"/>
  <c r="N296" i="72"/>
  <c r="M296" i="72"/>
  <c r="J296" i="72"/>
  <c r="S295" i="72"/>
  <c r="T295" i="72" s="1"/>
  <c r="N295" i="72"/>
  <c r="M295" i="72"/>
  <c r="J295" i="72"/>
  <c r="S280" i="72"/>
  <c r="X280" i="72" s="1"/>
  <c r="Y280" i="72" s="1"/>
  <c r="N280" i="72"/>
  <c r="M280" i="72"/>
  <c r="J280" i="72"/>
  <c r="S279" i="72"/>
  <c r="X279" i="72" s="1"/>
  <c r="N279" i="72"/>
  <c r="M279" i="72"/>
  <c r="J279" i="72"/>
  <c r="S278" i="72"/>
  <c r="N278" i="72"/>
  <c r="M278" i="72"/>
  <c r="J278" i="72"/>
  <c r="S277" i="72"/>
  <c r="T277" i="72" s="1"/>
  <c r="N277" i="72"/>
  <c r="M277" i="72"/>
  <c r="J277" i="72"/>
  <c r="S276" i="72"/>
  <c r="X276" i="72" s="1"/>
  <c r="Y276" i="72" s="1"/>
  <c r="N276" i="72"/>
  <c r="M276" i="72"/>
  <c r="J276" i="72"/>
  <c r="S294" i="72"/>
  <c r="X294" i="72" s="1"/>
  <c r="N294" i="72"/>
  <c r="M294" i="72"/>
  <c r="J294" i="72"/>
  <c r="S302" i="72"/>
  <c r="N302" i="72"/>
  <c r="M302" i="72"/>
  <c r="J302" i="72"/>
  <c r="S293" i="72"/>
  <c r="T293" i="72" s="1"/>
  <c r="N293" i="72"/>
  <c r="M293" i="72"/>
  <c r="J293" i="72"/>
  <c r="S275" i="72"/>
  <c r="X275" i="72" s="1"/>
  <c r="Y275" i="72" s="1"/>
  <c r="N275" i="72"/>
  <c r="M275" i="72"/>
  <c r="J275" i="72"/>
  <c r="S274" i="72"/>
  <c r="X274" i="72" s="1"/>
  <c r="Y274" i="72" s="1"/>
  <c r="N274" i="72"/>
  <c r="M274" i="72"/>
  <c r="J274" i="72"/>
  <c r="S273" i="72"/>
  <c r="N273" i="72"/>
  <c r="M273" i="72"/>
  <c r="J273" i="72"/>
  <c r="S272" i="72"/>
  <c r="T272" i="72" s="1"/>
  <c r="N272" i="72"/>
  <c r="M272" i="72"/>
  <c r="J272" i="72"/>
  <c r="S271" i="72"/>
  <c r="X271" i="72" s="1"/>
  <c r="Y271" i="72" s="1"/>
  <c r="N271" i="72"/>
  <c r="M271" i="72"/>
  <c r="J271" i="72"/>
  <c r="S270" i="72"/>
  <c r="X270" i="72" s="1"/>
  <c r="Y270" i="72" s="1"/>
  <c r="N270" i="72"/>
  <c r="M270" i="72"/>
  <c r="J270" i="72"/>
  <c r="S269" i="72"/>
  <c r="N269" i="72"/>
  <c r="M269" i="72"/>
  <c r="J269" i="72"/>
  <c r="S268" i="72"/>
  <c r="T268" i="72" s="1"/>
  <c r="N268" i="72"/>
  <c r="M268" i="72"/>
  <c r="J268" i="72"/>
  <c r="S267" i="72"/>
  <c r="X267" i="72" s="1"/>
  <c r="Y267" i="72" s="1"/>
  <c r="N267" i="72"/>
  <c r="M267" i="72"/>
  <c r="J267" i="72"/>
  <c r="S248" i="72"/>
  <c r="X248" i="72" s="1"/>
  <c r="Y248" i="72" s="1"/>
  <c r="N248" i="72"/>
  <c r="M248" i="72"/>
  <c r="J248" i="72"/>
  <c r="S247" i="72"/>
  <c r="X247" i="72" s="1"/>
  <c r="N247" i="72"/>
  <c r="M247" i="72"/>
  <c r="J247" i="72"/>
  <c r="S246" i="72"/>
  <c r="N246" i="72"/>
  <c r="M246" i="72"/>
  <c r="J246" i="72"/>
  <c r="S245" i="72"/>
  <c r="X245" i="72" s="1"/>
  <c r="Y245" i="72" s="1"/>
  <c r="N245" i="72"/>
  <c r="M245" i="72"/>
  <c r="J245" i="72"/>
  <c r="S244" i="72"/>
  <c r="X244" i="72" s="1"/>
  <c r="Y244" i="72" s="1"/>
  <c r="N244" i="72"/>
  <c r="M244" i="72"/>
  <c r="J244" i="72"/>
  <c r="S734" i="72"/>
  <c r="T734" i="72" s="1"/>
  <c r="N734" i="72"/>
  <c r="M734" i="72"/>
  <c r="J734" i="72"/>
  <c r="S733" i="72"/>
  <c r="X733" i="72" s="1"/>
  <c r="N733" i="72"/>
  <c r="M733" i="72"/>
  <c r="J733" i="72"/>
  <c r="S732" i="72"/>
  <c r="N732" i="72"/>
  <c r="M732" i="72"/>
  <c r="J732" i="72"/>
  <c r="S731" i="72"/>
  <c r="N731" i="72"/>
  <c r="M731" i="72"/>
  <c r="J731" i="72"/>
  <c r="S730" i="72"/>
  <c r="N730" i="72"/>
  <c r="M730" i="72"/>
  <c r="J730" i="72"/>
  <c r="S256" i="72"/>
  <c r="N256" i="72"/>
  <c r="M256" i="72"/>
  <c r="J256" i="72"/>
  <c r="S266" i="72"/>
  <c r="X266" i="72" s="1"/>
  <c r="N266" i="72"/>
  <c r="M266" i="72"/>
  <c r="J266" i="72"/>
  <c r="S292" i="72"/>
  <c r="N292" i="72"/>
  <c r="M292" i="72"/>
  <c r="J292" i="72"/>
  <c r="S259" i="72"/>
  <c r="T259" i="72" s="1"/>
  <c r="N259" i="72"/>
  <c r="M259" i="72"/>
  <c r="J259" i="72"/>
  <c r="S291" i="72"/>
  <c r="X291" i="72" s="1"/>
  <c r="N291" i="72"/>
  <c r="M291" i="72"/>
  <c r="J291" i="72"/>
  <c r="S258" i="72"/>
  <c r="N258" i="72"/>
  <c r="M258" i="72"/>
  <c r="J258" i="72"/>
  <c r="S257" i="72"/>
  <c r="N257" i="72"/>
  <c r="M257" i="72"/>
  <c r="J257" i="72"/>
  <c r="S255" i="72"/>
  <c r="N255" i="72"/>
  <c r="M255" i="72"/>
  <c r="J255" i="72"/>
  <c r="S254" i="72"/>
  <c r="X254" i="72" s="1"/>
  <c r="N254" i="72"/>
  <c r="M254" i="72"/>
  <c r="J254" i="72"/>
  <c r="S253" i="72"/>
  <c r="N253" i="72"/>
  <c r="M253" i="72"/>
  <c r="J253" i="72"/>
  <c r="S290" i="72"/>
  <c r="N290" i="72"/>
  <c r="M290" i="72"/>
  <c r="J290" i="72"/>
  <c r="S316" i="72"/>
  <c r="T316" i="72" s="1"/>
  <c r="N316" i="72"/>
  <c r="M316" i="72"/>
  <c r="J316" i="72"/>
  <c r="S315" i="72"/>
  <c r="N315" i="72"/>
  <c r="M315" i="72"/>
  <c r="J315" i="72"/>
  <c r="S314" i="72"/>
  <c r="N314" i="72"/>
  <c r="M314" i="72"/>
  <c r="J314" i="72"/>
  <c r="S313" i="72"/>
  <c r="N313" i="72"/>
  <c r="M313" i="72"/>
  <c r="J313" i="72"/>
  <c r="S265" i="72"/>
  <c r="T265" i="72" s="1"/>
  <c r="N265" i="72"/>
  <c r="M265" i="72"/>
  <c r="J265" i="72"/>
  <c r="S312" i="72"/>
  <c r="X312" i="72" s="1"/>
  <c r="N312" i="72"/>
  <c r="M312" i="72"/>
  <c r="J312" i="72"/>
  <c r="S311" i="72"/>
  <c r="N311" i="72"/>
  <c r="M311" i="72"/>
  <c r="J311" i="72"/>
  <c r="S310" i="72"/>
  <c r="N310" i="72"/>
  <c r="M310" i="72"/>
  <c r="J310" i="72"/>
  <c r="S309" i="72"/>
  <c r="T309" i="72" s="1"/>
  <c r="N309" i="72"/>
  <c r="M309" i="72"/>
  <c r="J309" i="72"/>
  <c r="S308" i="72"/>
  <c r="X308" i="72" s="1"/>
  <c r="N308" i="72"/>
  <c r="M308" i="72"/>
  <c r="J308" i="72"/>
  <c r="S307" i="72"/>
  <c r="N307" i="72"/>
  <c r="M307" i="72"/>
  <c r="J307" i="72"/>
  <c r="S306" i="72"/>
  <c r="N306" i="72"/>
  <c r="M306" i="72"/>
  <c r="J306" i="72"/>
  <c r="S301" i="72"/>
  <c r="N301" i="72"/>
  <c r="M301" i="72"/>
  <c r="J301" i="72"/>
  <c r="S300" i="72"/>
  <c r="X300" i="72" s="1"/>
  <c r="Y300" i="72" s="1"/>
  <c r="N300" i="72"/>
  <c r="M300" i="72"/>
  <c r="J300" i="72"/>
  <c r="S299" i="72"/>
  <c r="N299" i="72"/>
  <c r="M299" i="72"/>
  <c r="J299" i="72"/>
  <c r="S298" i="72"/>
  <c r="N298" i="72"/>
  <c r="M298" i="72"/>
  <c r="J298" i="72"/>
  <c r="S297" i="72"/>
  <c r="N297" i="72"/>
  <c r="M297" i="72"/>
  <c r="J297" i="72"/>
  <c r="S289" i="72"/>
  <c r="X289" i="72" s="1"/>
  <c r="Y289" i="72" s="1"/>
  <c r="N289" i="72"/>
  <c r="M289" i="72"/>
  <c r="J289" i="72"/>
  <c r="S288" i="72"/>
  <c r="N288" i="72"/>
  <c r="M288" i="72"/>
  <c r="J288" i="72"/>
  <c r="S287" i="72"/>
  <c r="N287" i="72"/>
  <c r="M287" i="72"/>
  <c r="J287" i="72"/>
  <c r="S286" i="72"/>
  <c r="N286" i="72"/>
  <c r="M286" i="72"/>
  <c r="J286" i="72"/>
  <c r="S264" i="72"/>
  <c r="X264" i="72" s="1"/>
  <c r="Y264" i="72" s="1"/>
  <c r="N264" i="72"/>
  <c r="M264" i="72"/>
  <c r="J264" i="72"/>
  <c r="S263" i="72"/>
  <c r="N263" i="72"/>
  <c r="M263" i="72"/>
  <c r="J263" i="72"/>
  <c r="X256" i="72" l="1"/>
  <c r="Y256" i="72" s="1"/>
  <c r="T256" i="72"/>
  <c r="U256" i="72"/>
  <c r="T252" i="72"/>
  <c r="U252" i="72"/>
  <c r="U309" i="72"/>
  <c r="V309" i="72" s="1"/>
  <c r="T308" i="72"/>
  <c r="U316" i="72"/>
  <c r="V316" i="72" s="1"/>
  <c r="T291" i="72"/>
  <c r="U259" i="72"/>
  <c r="V259" i="72" s="1"/>
  <c r="Z304" i="72"/>
  <c r="AA304" i="72" s="1"/>
  <c r="T249" i="72"/>
  <c r="T244" i="72"/>
  <c r="U244" i="72" s="1"/>
  <c r="V244" i="72" s="1"/>
  <c r="T294" i="72"/>
  <c r="T260" i="72"/>
  <c r="T279" i="72"/>
  <c r="Z280" i="72"/>
  <c r="AA280" i="72" s="1"/>
  <c r="Z275" i="72"/>
  <c r="AA275" i="72" s="1"/>
  <c r="T282" i="72"/>
  <c r="U265" i="72"/>
  <c r="V265" i="72" s="1"/>
  <c r="T254" i="72"/>
  <c r="Z271" i="72"/>
  <c r="AA271" i="72" s="1"/>
  <c r="T303" i="72"/>
  <c r="Z283" i="72"/>
  <c r="AA283" i="72" s="1"/>
  <c r="T300" i="72"/>
  <c r="T733" i="72"/>
  <c r="U733" i="72" s="1"/>
  <c r="V733" i="72" s="1"/>
  <c r="T270" i="72"/>
  <c r="U270" i="72" s="1"/>
  <c r="V270" i="72" s="1"/>
  <c r="Z276" i="72"/>
  <c r="AA276" i="72" s="1"/>
  <c r="Z250" i="72"/>
  <c r="AA250" i="72" s="1"/>
  <c r="Y247" i="72"/>
  <c r="Z247" i="72" s="1"/>
  <c r="V248" i="72"/>
  <c r="T269" i="72"/>
  <c r="U269" i="72" s="1"/>
  <c r="T273" i="72"/>
  <c r="T301" i="72"/>
  <c r="U301" i="72" s="1"/>
  <c r="V301" i="72" s="1"/>
  <c r="T255" i="72"/>
  <c r="U255" i="72"/>
  <c r="X269" i="72"/>
  <c r="X273" i="72"/>
  <c r="V274" i="72"/>
  <c r="T302" i="72"/>
  <c r="U302" i="72" s="1"/>
  <c r="T278" i="72"/>
  <c r="U278" i="72" s="1"/>
  <c r="T296" i="72"/>
  <c r="U281" i="72"/>
  <c r="T281" i="72"/>
  <c r="U285" i="72"/>
  <c r="T285" i="72"/>
  <c r="Z261" i="72"/>
  <c r="AA261" i="72" s="1"/>
  <c r="T264" i="72"/>
  <c r="T297" i="72"/>
  <c r="U297" i="72" s="1"/>
  <c r="V297" i="72" s="1"/>
  <c r="X315" i="72"/>
  <c r="Y315" i="72" s="1"/>
  <c r="T315" i="72"/>
  <c r="U315" i="72" s="1"/>
  <c r="V315" i="72" s="1"/>
  <c r="T730" i="72"/>
  <c r="U730" i="72" s="1"/>
  <c r="V730" i="72" s="1"/>
  <c r="Z244" i="72"/>
  <c r="AA244" i="72" s="1"/>
  <c r="Z245" i="72"/>
  <c r="AA245" i="72" s="1"/>
  <c r="X302" i="72"/>
  <c r="U294" i="72"/>
  <c r="X278" i="72"/>
  <c r="U279" i="72"/>
  <c r="X296" i="72"/>
  <c r="U303" i="72"/>
  <c r="X281" i="72"/>
  <c r="U282" i="72"/>
  <c r="X285" i="72"/>
  <c r="X252" i="72"/>
  <c r="U260" i="72"/>
  <c r="Z270" i="72"/>
  <c r="AA270" i="72" s="1"/>
  <c r="Z274" i="72"/>
  <c r="AA274" i="72" s="1"/>
  <c r="T289" i="72"/>
  <c r="T286" i="72"/>
  <c r="U286" i="72" s="1"/>
  <c r="V286" i="72" s="1"/>
  <c r="T247" i="72"/>
  <c r="U247" i="72" s="1"/>
  <c r="Z248" i="72"/>
  <c r="AA248" i="72" s="1"/>
  <c r="Z267" i="72"/>
  <c r="AA267" i="72" s="1"/>
  <c r="Y294" i="72"/>
  <c r="Y279" i="72"/>
  <c r="Z279" i="72" s="1"/>
  <c r="Y303" i="72"/>
  <c r="Z303" i="72" s="1"/>
  <c r="Y282" i="72"/>
  <c r="Z282" i="72" s="1"/>
  <c r="Y249" i="72"/>
  <c r="Y260" i="72"/>
  <c r="Z260" i="72" s="1"/>
  <c r="T245" i="72"/>
  <c r="V246" i="72"/>
  <c r="T267" i="72"/>
  <c r="U268" i="72"/>
  <c r="V268" i="72" s="1"/>
  <c r="T271" i="72"/>
  <c r="U272" i="72"/>
  <c r="V272" i="72" s="1"/>
  <c r="T275" i="72"/>
  <c r="U293" i="72"/>
  <c r="V293" i="72" s="1"/>
  <c r="T276" i="72"/>
  <c r="U277" i="72"/>
  <c r="V277" i="72" s="1"/>
  <c r="T280" i="72"/>
  <c r="U295" i="72"/>
  <c r="V295" i="72" s="1"/>
  <c r="T304" i="72"/>
  <c r="U305" i="72"/>
  <c r="V305" i="72" s="1"/>
  <c r="T283" i="72"/>
  <c r="U284" i="72"/>
  <c r="V284" i="72" s="1"/>
  <c r="T250" i="72"/>
  <c r="U251" i="72"/>
  <c r="V251" i="72" s="1"/>
  <c r="T261" i="72"/>
  <c r="U262" i="72"/>
  <c r="V262" i="72" s="1"/>
  <c r="X246" i="72"/>
  <c r="X268" i="72"/>
  <c r="X272" i="72"/>
  <c r="X293" i="72"/>
  <c r="X277" i="72"/>
  <c r="X295" i="72"/>
  <c r="X305" i="72"/>
  <c r="X284" i="72"/>
  <c r="X251" i="72"/>
  <c r="X262" i="72"/>
  <c r="T312" i="72"/>
  <c r="T263" i="72"/>
  <c r="U263" i="72" s="1"/>
  <c r="Z264" i="72"/>
  <c r="AA264" i="72" s="1"/>
  <c r="T288" i="72"/>
  <c r="U288" i="72" s="1"/>
  <c r="Z289" i="72"/>
  <c r="AA289" i="72" s="1"/>
  <c r="T299" i="72"/>
  <c r="U299" i="72" s="1"/>
  <c r="Z300" i="72"/>
  <c r="AA300" i="72" s="1"/>
  <c r="T307" i="72"/>
  <c r="T311" i="72"/>
  <c r="T314" i="72"/>
  <c r="U314" i="72" s="1"/>
  <c r="T253" i="72"/>
  <c r="T258" i="72"/>
  <c r="U266" i="72"/>
  <c r="T266" i="72"/>
  <c r="Z256" i="72"/>
  <c r="AA256" i="72" s="1"/>
  <c r="Y733" i="72"/>
  <c r="X263" i="72"/>
  <c r="X288" i="72"/>
  <c r="U289" i="72"/>
  <c r="X299" i="72"/>
  <c r="U300" i="72"/>
  <c r="X307" i="72"/>
  <c r="U308" i="72"/>
  <c r="X311" i="72"/>
  <c r="U312" i="72"/>
  <c r="V312" i="72" s="1"/>
  <c r="X314" i="72"/>
  <c r="X253" i="72"/>
  <c r="U254" i="72"/>
  <c r="X258" i="72"/>
  <c r="U291" i="72"/>
  <c r="Y266" i="72"/>
  <c r="V256" i="72"/>
  <c r="X732" i="72"/>
  <c r="T732" i="72"/>
  <c r="U734" i="72"/>
  <c r="V734" i="72" s="1"/>
  <c r="Y308" i="72"/>
  <c r="Z308" i="72" s="1"/>
  <c r="Y312" i="72"/>
  <c r="Z312" i="72" s="1"/>
  <c r="Y254" i="72"/>
  <c r="Z254" i="72" s="1"/>
  <c r="Y291" i="72"/>
  <c r="Z291" i="72" s="1"/>
  <c r="X287" i="72"/>
  <c r="X298" i="72"/>
  <c r="X306" i="72"/>
  <c r="X310" i="72"/>
  <c r="X313" i="72"/>
  <c r="X290" i="72"/>
  <c r="X257" i="72"/>
  <c r="X292" i="72"/>
  <c r="X731" i="72"/>
  <c r="X286" i="72"/>
  <c r="T287" i="72"/>
  <c r="U287" i="72" s="1"/>
  <c r="X297" i="72"/>
  <c r="T298" i="72"/>
  <c r="X301" i="72"/>
  <c r="T306" i="72"/>
  <c r="X309" i="72"/>
  <c r="T310" i="72"/>
  <c r="X265" i="72"/>
  <c r="T313" i="72"/>
  <c r="U313" i="72" s="1"/>
  <c r="X316" i="72"/>
  <c r="T290" i="72"/>
  <c r="X255" i="72"/>
  <c r="T257" i="72"/>
  <c r="U257" i="72" s="1"/>
  <c r="X259" i="72"/>
  <c r="T292" i="72"/>
  <c r="U292" i="72" s="1"/>
  <c r="X730" i="72"/>
  <c r="T731" i="72"/>
  <c r="U731" i="72" s="1"/>
  <c r="X734" i="72"/>
  <c r="V308" i="72" l="1"/>
  <c r="V294" i="72"/>
  <c r="V291" i="72"/>
  <c r="U249" i="72"/>
  <c r="V249" i="72" s="1"/>
  <c r="V303" i="72"/>
  <c r="V260" i="72"/>
  <c r="V282" i="72"/>
  <c r="V279" i="72"/>
  <c r="V289" i="72"/>
  <c r="V255" i="72"/>
  <c r="V254" i="72"/>
  <c r="V300" i="72"/>
  <c r="Y246" i="72"/>
  <c r="Z246" i="72" s="1"/>
  <c r="U276" i="72"/>
  <c r="V276" i="72" s="1"/>
  <c r="Y281" i="72"/>
  <c r="Z281" i="72" s="1"/>
  <c r="U264" i="72"/>
  <c r="V264" i="72" s="1"/>
  <c r="Y262" i="72"/>
  <c r="Z262" i="72" s="1"/>
  <c r="Y295" i="72"/>
  <c r="Y268" i="72"/>
  <c r="Z268" i="72" s="1"/>
  <c r="V247" i="72"/>
  <c r="Y296" i="72"/>
  <c r="V285" i="72"/>
  <c r="V302" i="72"/>
  <c r="Y273" i="72"/>
  <c r="V269" i="72"/>
  <c r="AA247" i="72"/>
  <c r="Y251" i="72"/>
  <c r="Z251" i="72"/>
  <c r="U250" i="72"/>
  <c r="V250" i="72" s="1"/>
  <c r="U271" i="72"/>
  <c r="V271" i="72" s="1"/>
  <c r="AA303" i="72"/>
  <c r="Y284" i="72"/>
  <c r="Y293" i="72"/>
  <c r="Z293" i="72" s="1"/>
  <c r="Z285" i="72"/>
  <c r="Y285" i="72"/>
  <c r="Y302" i="72"/>
  <c r="Y277" i="72"/>
  <c r="Z277" i="72"/>
  <c r="U304" i="72"/>
  <c r="V304" i="72" s="1"/>
  <c r="U245" i="72"/>
  <c r="V245" i="72" s="1"/>
  <c r="V252" i="72"/>
  <c r="V278" i="72"/>
  <c r="Y305" i="72"/>
  <c r="Z305" i="72"/>
  <c r="Y272" i="72"/>
  <c r="Z272" i="72" s="1"/>
  <c r="U261" i="72"/>
  <c r="V261" i="72" s="1"/>
  <c r="U283" i="72"/>
  <c r="V283" i="72" s="1"/>
  <c r="U280" i="72"/>
  <c r="V280" i="72" s="1"/>
  <c r="U275" i="72"/>
  <c r="V275" i="72" s="1"/>
  <c r="U267" i="72"/>
  <c r="V267" i="72" s="1"/>
  <c r="AA260" i="72"/>
  <c r="AA282" i="72"/>
  <c r="AA279" i="72"/>
  <c r="Y252" i="72"/>
  <c r="Z252" i="72" s="1"/>
  <c r="Z278" i="72"/>
  <c r="Y278" i="72"/>
  <c r="Z249" i="72"/>
  <c r="AA249" i="72" s="1"/>
  <c r="V281" i="72"/>
  <c r="U296" i="72"/>
  <c r="V296" i="72" s="1"/>
  <c r="Z294" i="72"/>
  <c r="AA294" i="72" s="1"/>
  <c r="Y269" i="72"/>
  <c r="Z269" i="72" s="1"/>
  <c r="U273" i="72"/>
  <c r="V273" i="72" s="1"/>
  <c r="Y313" i="72"/>
  <c r="Z313" i="72" s="1"/>
  <c r="AA308" i="72"/>
  <c r="U732" i="72"/>
  <c r="V732" i="72" s="1"/>
  <c r="Y258" i="72"/>
  <c r="Z307" i="72"/>
  <c r="Y307" i="72"/>
  <c r="Z733" i="72"/>
  <c r="AA733" i="72" s="1"/>
  <c r="Y290" i="72"/>
  <c r="Y259" i="72"/>
  <c r="Y309" i="72"/>
  <c r="Z309" i="72" s="1"/>
  <c r="Y731" i="72"/>
  <c r="Z731" i="72" s="1"/>
  <c r="Y287" i="72"/>
  <c r="V731" i="72"/>
  <c r="V313" i="72"/>
  <c r="V287" i="72"/>
  <c r="Z292" i="72"/>
  <c r="Y292" i="72"/>
  <c r="Y310" i="72"/>
  <c r="Y732" i="72"/>
  <c r="Z732" i="72" s="1"/>
  <c r="Z266" i="72"/>
  <c r="AA266" i="72" s="1"/>
  <c r="Y311" i="72"/>
  <c r="Z311" i="72" s="1"/>
  <c r="Y263" i="72"/>
  <c r="Z263" i="72"/>
  <c r="U310" i="72"/>
  <c r="V310" i="72" s="1"/>
  <c r="U253" i="72"/>
  <c r="V253" i="72" s="1"/>
  <c r="U307" i="72"/>
  <c r="V307" i="72" s="1"/>
  <c r="V292" i="72"/>
  <c r="Y298" i="72"/>
  <c r="Y253" i="72"/>
  <c r="Z253" i="72" s="1"/>
  <c r="Y299" i="72"/>
  <c r="U290" i="72"/>
  <c r="V290" i="72" s="1"/>
  <c r="V299" i="72"/>
  <c r="Y734" i="72"/>
  <c r="Z734" i="72" s="1"/>
  <c r="Y316" i="72"/>
  <c r="Y297" i="72"/>
  <c r="Z297" i="72"/>
  <c r="AA291" i="72"/>
  <c r="V257" i="72"/>
  <c r="Y730" i="72"/>
  <c r="Z730" i="72" s="1"/>
  <c r="Y255" i="72"/>
  <c r="Y265" i="72"/>
  <c r="Z265" i="72" s="1"/>
  <c r="Y301" i="72"/>
  <c r="Y286" i="72"/>
  <c r="Z286" i="72"/>
  <c r="Y257" i="72"/>
  <c r="Z257" i="72" s="1"/>
  <c r="Y306" i="72"/>
  <c r="Z306" i="72" s="1"/>
  <c r="AA254" i="72"/>
  <c r="AA312" i="72"/>
  <c r="Y314" i="72"/>
  <c r="Y288" i="72"/>
  <c r="Z288" i="72" s="1"/>
  <c r="Z315" i="72"/>
  <c r="AA315" i="72" s="1"/>
  <c r="U298" i="72"/>
  <c r="V298" i="72" s="1"/>
  <c r="V266" i="72"/>
  <c r="U258" i="72"/>
  <c r="V258" i="72" s="1"/>
  <c r="V314" i="72"/>
  <c r="U311" i="72"/>
  <c r="V311" i="72" s="1"/>
  <c r="V288" i="72"/>
  <c r="V263" i="72"/>
  <c r="U306" i="72"/>
  <c r="V306" i="72" s="1"/>
  <c r="AA278" i="72" l="1"/>
  <c r="AA305" i="72"/>
  <c r="AA281" i="72"/>
  <c r="AA277" i="72"/>
  <c r="Z302" i="72"/>
  <c r="AA302" i="72" s="1"/>
  <c r="AA293" i="72"/>
  <c r="AA268" i="72"/>
  <c r="AA262" i="72"/>
  <c r="AA246" i="72"/>
  <c r="AA269" i="72"/>
  <c r="AA252" i="72"/>
  <c r="AA272" i="72"/>
  <c r="AA285" i="72"/>
  <c r="Z284" i="72"/>
  <c r="AA284" i="72" s="1"/>
  <c r="AA251" i="72"/>
  <c r="Z273" i="72"/>
  <c r="AA273" i="72" s="1"/>
  <c r="Z296" i="72"/>
  <c r="AA296" i="72" s="1"/>
  <c r="Z295" i="72"/>
  <c r="AA295" i="72" s="1"/>
  <c r="Z314" i="72"/>
  <c r="AA314" i="72" s="1"/>
  <c r="AA286" i="72"/>
  <c r="AA265" i="72"/>
  <c r="AA730" i="72"/>
  <c r="AA297" i="72"/>
  <c r="AA734" i="72"/>
  <c r="Z299" i="72"/>
  <c r="AA299" i="72" s="1"/>
  <c r="Z298" i="72"/>
  <c r="AA298" i="72" s="1"/>
  <c r="Z310" i="72"/>
  <c r="AA310" i="72" s="1"/>
  <c r="Z287" i="72"/>
  <c r="AA287" i="72" s="1"/>
  <c r="AA309" i="72"/>
  <c r="Z290" i="72"/>
  <c r="AA290" i="72" s="1"/>
  <c r="Z258" i="72"/>
  <c r="AA258" i="72" s="1"/>
  <c r="AA311" i="72"/>
  <c r="AA306" i="72"/>
  <c r="AA288" i="72"/>
  <c r="AA257" i="72"/>
  <c r="Z301" i="72"/>
  <c r="AA301" i="72" s="1"/>
  <c r="Z255" i="72"/>
  <c r="AA255" i="72" s="1"/>
  <c r="Z316" i="72"/>
  <c r="AA316" i="72" s="1"/>
  <c r="AA253" i="72"/>
  <c r="AA263" i="72"/>
  <c r="AA732" i="72"/>
  <c r="AA292" i="72"/>
  <c r="AA731" i="72"/>
  <c r="Z259" i="72"/>
  <c r="AA259" i="72" s="1"/>
  <c r="AA307" i="72"/>
  <c r="AA313" i="72"/>
  <c r="S370" i="72" l="1"/>
  <c r="T370" i="72" s="1"/>
  <c r="N370" i="72"/>
  <c r="M370" i="72"/>
  <c r="J370" i="72"/>
  <c r="S369" i="72"/>
  <c r="X369" i="72" s="1"/>
  <c r="N369" i="72"/>
  <c r="M369" i="72"/>
  <c r="J369" i="72"/>
  <c r="S368" i="72"/>
  <c r="N368" i="72"/>
  <c r="M368" i="72"/>
  <c r="J368" i="72"/>
  <c r="S367" i="72"/>
  <c r="N367" i="72"/>
  <c r="M367" i="72"/>
  <c r="J367" i="72"/>
  <c r="S364" i="72"/>
  <c r="T364" i="72" s="1"/>
  <c r="N364" i="72"/>
  <c r="M364" i="72"/>
  <c r="J364" i="72"/>
  <c r="S363" i="72"/>
  <c r="X363" i="72" s="1"/>
  <c r="N363" i="72"/>
  <c r="M363" i="72"/>
  <c r="J363" i="72"/>
  <c r="S362" i="72"/>
  <c r="X362" i="72" s="1"/>
  <c r="N362" i="72"/>
  <c r="M362" i="72"/>
  <c r="J362" i="72"/>
  <c r="S361" i="72"/>
  <c r="T361" i="72" s="1"/>
  <c r="U361" i="72" s="1"/>
  <c r="N361" i="72"/>
  <c r="M361" i="72"/>
  <c r="J361" i="72"/>
  <c r="S360" i="72"/>
  <c r="N360" i="72"/>
  <c r="M360" i="72"/>
  <c r="J360" i="72"/>
  <c r="S359" i="72"/>
  <c r="X359" i="72" s="1"/>
  <c r="N359" i="72"/>
  <c r="M359" i="72"/>
  <c r="J359" i="72"/>
  <c r="S358" i="72"/>
  <c r="N358" i="72"/>
  <c r="M358" i="72"/>
  <c r="J358" i="72"/>
  <c r="S357" i="72"/>
  <c r="N357" i="72"/>
  <c r="M357" i="72"/>
  <c r="J357" i="72"/>
  <c r="S352" i="72"/>
  <c r="T352" i="72" s="1"/>
  <c r="N352" i="72"/>
  <c r="M352" i="72"/>
  <c r="J352" i="72"/>
  <c r="S351" i="72"/>
  <c r="X351" i="72" s="1"/>
  <c r="N351" i="72"/>
  <c r="M351" i="72"/>
  <c r="J351" i="72"/>
  <c r="S350" i="72"/>
  <c r="N350" i="72"/>
  <c r="M350" i="72"/>
  <c r="J350" i="72"/>
  <c r="S349" i="72"/>
  <c r="N349" i="72"/>
  <c r="M349" i="72"/>
  <c r="J349" i="72"/>
  <c r="S348" i="72"/>
  <c r="T348" i="72" s="1"/>
  <c r="N348" i="72"/>
  <c r="M348" i="72"/>
  <c r="J348" i="72"/>
  <c r="S347" i="72"/>
  <c r="N347" i="72"/>
  <c r="M347" i="72"/>
  <c r="J347" i="72"/>
  <c r="S346" i="72"/>
  <c r="N346" i="72"/>
  <c r="M346" i="72"/>
  <c r="J346" i="72"/>
  <c r="S345" i="72"/>
  <c r="T345" i="72" s="1"/>
  <c r="N345" i="72"/>
  <c r="M345" i="72"/>
  <c r="J345" i="72"/>
  <c r="S344" i="72"/>
  <c r="X344" i="72" s="1"/>
  <c r="N344" i="72"/>
  <c r="M344" i="72"/>
  <c r="J344" i="72"/>
  <c r="S343" i="72"/>
  <c r="N343" i="72"/>
  <c r="M343" i="72"/>
  <c r="J343" i="72"/>
  <c r="S341" i="72"/>
  <c r="N341" i="72"/>
  <c r="M341" i="72"/>
  <c r="J341" i="72"/>
  <c r="S340" i="72"/>
  <c r="N340" i="72"/>
  <c r="M340" i="72"/>
  <c r="J340" i="72"/>
  <c r="S337" i="72"/>
  <c r="X337" i="72" s="1"/>
  <c r="Y337" i="72" s="1"/>
  <c r="N337" i="72"/>
  <c r="M337" i="72"/>
  <c r="J337" i="72"/>
  <c r="S336" i="72"/>
  <c r="N336" i="72"/>
  <c r="M336" i="72"/>
  <c r="J336" i="72"/>
  <c r="S335" i="72"/>
  <c r="N335" i="72"/>
  <c r="M335" i="72"/>
  <c r="J335" i="72"/>
  <c r="S334" i="72"/>
  <c r="T334" i="72" s="1"/>
  <c r="N334" i="72"/>
  <c r="M334" i="72"/>
  <c r="J334" i="72"/>
  <c r="S333" i="72"/>
  <c r="X333" i="72" s="1"/>
  <c r="N333" i="72"/>
  <c r="M333" i="72"/>
  <c r="J333" i="72"/>
  <c r="S332" i="72"/>
  <c r="X332" i="72" s="1"/>
  <c r="N332" i="72"/>
  <c r="M332" i="72"/>
  <c r="J332" i="72"/>
  <c r="S331" i="72"/>
  <c r="T331" i="72" s="1"/>
  <c r="N331" i="72"/>
  <c r="M331" i="72"/>
  <c r="J331" i="72"/>
  <c r="S330" i="72"/>
  <c r="T330" i="72" s="1"/>
  <c r="N330" i="72"/>
  <c r="M330" i="72"/>
  <c r="J330" i="72"/>
  <c r="S329" i="72"/>
  <c r="X329" i="72" s="1"/>
  <c r="Y329" i="72" s="1"/>
  <c r="N329" i="72"/>
  <c r="M329" i="72"/>
  <c r="J329" i="72"/>
  <c r="S328" i="72"/>
  <c r="N328" i="72"/>
  <c r="M328" i="72"/>
  <c r="J328" i="72"/>
  <c r="S325" i="72"/>
  <c r="T325" i="72" s="1"/>
  <c r="N325" i="72"/>
  <c r="M325" i="72"/>
  <c r="J325" i="72"/>
  <c r="S18" i="72"/>
  <c r="T18" i="72" s="1"/>
  <c r="N18" i="72"/>
  <c r="M18" i="72"/>
  <c r="J18" i="72"/>
  <c r="S17" i="72"/>
  <c r="X17" i="72" s="1"/>
  <c r="N17" i="72"/>
  <c r="M17" i="72"/>
  <c r="J17" i="72"/>
  <c r="S16" i="72"/>
  <c r="N16" i="72"/>
  <c r="M16" i="72"/>
  <c r="J16" i="72"/>
  <c r="S15" i="72"/>
  <c r="U15" i="72" s="1"/>
  <c r="N15" i="72"/>
  <c r="M15" i="72"/>
  <c r="J15" i="72"/>
  <c r="S14" i="72"/>
  <c r="T14" i="72" s="1"/>
  <c r="N14" i="72"/>
  <c r="M14" i="72"/>
  <c r="J14" i="72"/>
  <c r="S13" i="72"/>
  <c r="X13" i="72" s="1"/>
  <c r="N13" i="72"/>
  <c r="M13" i="72"/>
  <c r="J13" i="72"/>
  <c r="S12" i="72"/>
  <c r="N12" i="72"/>
  <c r="M12" i="72"/>
  <c r="J12" i="72"/>
  <c r="S11" i="72"/>
  <c r="U11" i="72" s="1"/>
  <c r="N11" i="72"/>
  <c r="M11" i="72"/>
  <c r="J11" i="72"/>
  <c r="S10" i="72"/>
  <c r="T10" i="72" s="1"/>
  <c r="N10" i="72"/>
  <c r="M10" i="72"/>
  <c r="J10" i="72"/>
  <c r="S9" i="72"/>
  <c r="X9" i="72" s="1"/>
  <c r="Y9" i="72" s="1"/>
  <c r="N9" i="72"/>
  <c r="M9" i="72"/>
  <c r="J9" i="72"/>
  <c r="S8" i="72"/>
  <c r="N8" i="72"/>
  <c r="M8" i="72"/>
  <c r="J8" i="72"/>
  <c r="S7" i="72"/>
  <c r="U7" i="72" s="1"/>
  <c r="N7" i="72"/>
  <c r="M7" i="72"/>
  <c r="J7" i="72"/>
  <c r="S321" i="72"/>
  <c r="T321" i="72" s="1"/>
  <c r="N321" i="72"/>
  <c r="M321" i="72"/>
  <c r="J321" i="72"/>
  <c r="S320" i="72"/>
  <c r="X320" i="72" s="1"/>
  <c r="N320" i="72"/>
  <c r="M320" i="72"/>
  <c r="J320" i="72"/>
  <c r="S326" i="72"/>
  <c r="N326" i="72"/>
  <c r="M326" i="72"/>
  <c r="J326" i="72"/>
  <c r="S327" i="72"/>
  <c r="U327" i="72" s="1"/>
  <c r="N327" i="72"/>
  <c r="M327" i="72"/>
  <c r="J327" i="72"/>
  <c r="S323" i="72"/>
  <c r="T323" i="72" s="1"/>
  <c r="U323" i="72" s="1"/>
  <c r="N323" i="72"/>
  <c r="M323" i="72"/>
  <c r="J323" i="72"/>
  <c r="S356" i="72"/>
  <c r="X356" i="72" s="1"/>
  <c r="Y356" i="72" s="1"/>
  <c r="N356" i="72"/>
  <c r="M356" i="72"/>
  <c r="J356" i="72"/>
  <c r="S376" i="72"/>
  <c r="N376" i="72"/>
  <c r="M376" i="72"/>
  <c r="J376" i="72"/>
  <c r="S375" i="72"/>
  <c r="U375" i="72" s="1"/>
  <c r="N375" i="72"/>
  <c r="M375" i="72"/>
  <c r="J375" i="72"/>
  <c r="S374" i="72"/>
  <c r="T374" i="72" s="1"/>
  <c r="N374" i="72"/>
  <c r="M374" i="72"/>
  <c r="J374" i="72"/>
  <c r="S373" i="72"/>
  <c r="X373" i="72" s="1"/>
  <c r="N373" i="72"/>
  <c r="M373" i="72"/>
  <c r="J373" i="72"/>
  <c r="S366" i="72"/>
  <c r="N366" i="72"/>
  <c r="M366" i="72"/>
  <c r="J366" i="72"/>
  <c r="S365" i="72"/>
  <c r="U365" i="72" s="1"/>
  <c r="N365" i="72"/>
  <c r="M365" i="72"/>
  <c r="J365" i="72"/>
  <c r="S339" i="72"/>
  <c r="T339" i="72" s="1"/>
  <c r="N339" i="72"/>
  <c r="M339" i="72"/>
  <c r="J339" i="72"/>
  <c r="S338" i="72"/>
  <c r="X338" i="72" s="1"/>
  <c r="Y338" i="72" s="1"/>
  <c r="N338" i="72"/>
  <c r="M338" i="72"/>
  <c r="J338" i="72"/>
  <c r="S317" i="72"/>
  <c r="N317" i="72"/>
  <c r="M317" i="72"/>
  <c r="J317" i="72"/>
  <c r="S319" i="72"/>
  <c r="U319" i="72" s="1"/>
  <c r="N319" i="72"/>
  <c r="M319" i="72"/>
  <c r="J319" i="72"/>
  <c r="S318" i="72"/>
  <c r="T318" i="72" s="1"/>
  <c r="N318" i="72"/>
  <c r="M318" i="72"/>
  <c r="J318" i="72"/>
  <c r="S322" i="72"/>
  <c r="X322" i="72" s="1"/>
  <c r="N322" i="72"/>
  <c r="M322" i="72"/>
  <c r="J322" i="72"/>
  <c r="S342" i="72"/>
  <c r="N342" i="72"/>
  <c r="M342" i="72"/>
  <c r="J342" i="72"/>
  <c r="S355" i="72"/>
  <c r="U355" i="72" s="1"/>
  <c r="N355" i="72"/>
  <c r="M355" i="72"/>
  <c r="J355" i="72"/>
  <c r="S354" i="72"/>
  <c r="T354" i="72" s="1"/>
  <c r="N354" i="72"/>
  <c r="M354" i="72"/>
  <c r="J354" i="72"/>
  <c r="S353" i="72"/>
  <c r="X353" i="72" s="1"/>
  <c r="Y353" i="72" s="1"/>
  <c r="N353" i="72"/>
  <c r="M353" i="72"/>
  <c r="J353" i="72"/>
  <c r="S372" i="72"/>
  <c r="N372" i="72"/>
  <c r="M372" i="72"/>
  <c r="J372" i="72"/>
  <c r="S371" i="72"/>
  <c r="N371" i="72"/>
  <c r="M371" i="72"/>
  <c r="J371" i="72"/>
  <c r="S737" i="72"/>
  <c r="T737" i="72" s="1"/>
  <c r="N737" i="72"/>
  <c r="M737" i="72"/>
  <c r="J737" i="72"/>
  <c r="S736" i="72"/>
  <c r="X736" i="72" s="1"/>
  <c r="N736" i="72"/>
  <c r="M736" i="72"/>
  <c r="J736" i="72"/>
  <c r="S735" i="72"/>
  <c r="N735" i="72"/>
  <c r="M735" i="72"/>
  <c r="J735" i="72"/>
  <c r="S243" i="72"/>
  <c r="T243" i="72" s="1"/>
  <c r="N243" i="72"/>
  <c r="M243" i="72"/>
  <c r="J243" i="72"/>
  <c r="S48" i="72"/>
  <c r="X48" i="72" s="1"/>
  <c r="N48" i="72"/>
  <c r="M48" i="72"/>
  <c r="J48" i="72"/>
  <c r="S47" i="72"/>
  <c r="X47" i="72" s="1"/>
  <c r="N47" i="72"/>
  <c r="M47" i="72"/>
  <c r="J47" i="72"/>
  <c r="S46" i="72"/>
  <c r="N46" i="72"/>
  <c r="M46" i="72"/>
  <c r="J46" i="72"/>
  <c r="S45" i="72"/>
  <c r="T45" i="72" s="1"/>
  <c r="N45" i="72"/>
  <c r="M45" i="72"/>
  <c r="J45" i="72"/>
  <c r="S50" i="72"/>
  <c r="X50" i="72" s="1"/>
  <c r="N50" i="72"/>
  <c r="M50" i="72"/>
  <c r="J50" i="72"/>
  <c r="S49" i="72"/>
  <c r="X49" i="72" s="1"/>
  <c r="N49" i="72"/>
  <c r="M49" i="72"/>
  <c r="J49" i="72"/>
  <c r="S44" i="72"/>
  <c r="X44" i="72" s="1"/>
  <c r="N44" i="72"/>
  <c r="M44" i="72"/>
  <c r="J44" i="72"/>
  <c r="S43" i="72"/>
  <c r="T43" i="72" s="1"/>
  <c r="N43" i="72"/>
  <c r="M43" i="72"/>
  <c r="J43" i="72"/>
  <c r="S42" i="72"/>
  <c r="X42" i="72" s="1"/>
  <c r="N42" i="72"/>
  <c r="M42" i="72"/>
  <c r="J42" i="72"/>
  <c r="S41" i="72"/>
  <c r="X41" i="72" s="1"/>
  <c r="N41" i="72"/>
  <c r="M41" i="72"/>
  <c r="J41" i="72"/>
  <c r="S40" i="72"/>
  <c r="X40" i="72" s="1"/>
  <c r="N40" i="72"/>
  <c r="M40" i="72"/>
  <c r="J40" i="72"/>
  <c r="S39" i="72"/>
  <c r="T39" i="72" s="1"/>
  <c r="N39" i="72"/>
  <c r="M39" i="72"/>
  <c r="J39" i="72"/>
  <c r="S38" i="72"/>
  <c r="X38" i="72" s="1"/>
  <c r="N38" i="72"/>
  <c r="M38" i="72"/>
  <c r="J38" i="72"/>
  <c r="S37" i="72"/>
  <c r="X37" i="72" s="1"/>
  <c r="N37" i="72"/>
  <c r="M37" i="72"/>
  <c r="J37" i="72"/>
  <c r="S36" i="72"/>
  <c r="N36" i="72"/>
  <c r="M36" i="72"/>
  <c r="J36" i="72"/>
  <c r="S35" i="72"/>
  <c r="T35" i="72" s="1"/>
  <c r="N35" i="72"/>
  <c r="M35" i="72"/>
  <c r="J35" i="72"/>
  <c r="S34" i="72"/>
  <c r="X34" i="72" s="1"/>
  <c r="N34" i="72"/>
  <c r="M34" i="72"/>
  <c r="J34" i="72"/>
  <c r="S33" i="72"/>
  <c r="X33" i="72" s="1"/>
  <c r="N33" i="72"/>
  <c r="M33" i="72"/>
  <c r="J33" i="72"/>
  <c r="S32" i="72"/>
  <c r="X32" i="72" s="1"/>
  <c r="N32" i="72"/>
  <c r="M32" i="72"/>
  <c r="J32" i="72"/>
  <c r="S31" i="72"/>
  <c r="T31" i="72" s="1"/>
  <c r="U31" i="72" s="1"/>
  <c r="N31" i="72"/>
  <c r="M31" i="72"/>
  <c r="J31" i="72"/>
  <c r="S30" i="72"/>
  <c r="X30" i="72" s="1"/>
  <c r="Y30" i="72" s="1"/>
  <c r="N30" i="72"/>
  <c r="M30" i="72"/>
  <c r="J30" i="72"/>
  <c r="S29" i="72"/>
  <c r="X29" i="72" s="1"/>
  <c r="Y29" i="72" s="1"/>
  <c r="N29" i="72"/>
  <c r="M29" i="72"/>
  <c r="J29" i="72"/>
  <c r="S28" i="72"/>
  <c r="N28" i="72"/>
  <c r="M28" i="72"/>
  <c r="J28" i="72"/>
  <c r="S27" i="72"/>
  <c r="T27" i="72" s="1"/>
  <c r="U27" i="72" s="1"/>
  <c r="N27" i="72"/>
  <c r="M27" i="72"/>
  <c r="J27" i="72"/>
  <c r="S26" i="72"/>
  <c r="X26" i="72" s="1"/>
  <c r="Y26" i="72" s="1"/>
  <c r="N26" i="72"/>
  <c r="M26" i="72"/>
  <c r="J26" i="72"/>
  <c r="S25" i="72"/>
  <c r="X25" i="72" s="1"/>
  <c r="Y25" i="72" s="1"/>
  <c r="N25" i="72"/>
  <c r="M25" i="72"/>
  <c r="J25" i="72"/>
  <c r="S24" i="72"/>
  <c r="X24" i="72" s="1"/>
  <c r="N24" i="72"/>
  <c r="M24" i="72"/>
  <c r="J24" i="72"/>
  <c r="S23" i="72"/>
  <c r="T23" i="72" s="1"/>
  <c r="U23" i="72" s="1"/>
  <c r="N23" i="72"/>
  <c r="M23" i="72"/>
  <c r="J23" i="72"/>
  <c r="S22" i="72"/>
  <c r="X22" i="72" s="1"/>
  <c r="Y22" i="72" s="1"/>
  <c r="N22" i="72"/>
  <c r="M22" i="72"/>
  <c r="J22" i="72"/>
  <c r="S21" i="72"/>
  <c r="X21" i="72" s="1"/>
  <c r="Y21" i="72" s="1"/>
  <c r="N21" i="72"/>
  <c r="M21" i="72"/>
  <c r="J21" i="72"/>
  <c r="S20" i="72"/>
  <c r="N20" i="72"/>
  <c r="M20" i="72"/>
  <c r="J20" i="72"/>
  <c r="S19" i="72"/>
  <c r="T19" i="72" s="1"/>
  <c r="U19" i="72" s="1"/>
  <c r="N19" i="72"/>
  <c r="M19" i="72"/>
  <c r="J19" i="72"/>
  <c r="X347" i="72" l="1"/>
  <c r="Y347" i="72" s="1"/>
  <c r="Z347" i="72" s="1"/>
  <c r="AA347" i="72" s="1"/>
  <c r="T347" i="72"/>
  <c r="U347" i="72" s="1"/>
  <c r="X343" i="72"/>
  <c r="Y343" i="72" s="1"/>
  <c r="Z343" i="72" s="1"/>
  <c r="T343" i="72"/>
  <c r="U343" i="72" s="1"/>
  <c r="T322" i="72"/>
  <c r="T327" i="72"/>
  <c r="V327" i="72" s="1"/>
  <c r="T319" i="72"/>
  <c r="V319" i="72" s="1"/>
  <c r="T29" i="72"/>
  <c r="T320" i="72"/>
  <c r="T37" i="72"/>
  <c r="T49" i="72"/>
  <c r="U26" i="72"/>
  <c r="Z22" i="72"/>
  <c r="T26" i="72"/>
  <c r="Z26" i="72"/>
  <c r="AA26" i="72" s="1"/>
  <c r="T736" i="72"/>
  <c r="U736" i="72" s="1"/>
  <c r="V736" i="72" s="1"/>
  <c r="T50" i="72"/>
  <c r="T21" i="72"/>
  <c r="T22" i="72"/>
  <c r="U30" i="72"/>
  <c r="V31" i="72"/>
  <c r="U42" i="72"/>
  <c r="U50" i="72"/>
  <c r="U48" i="72"/>
  <c r="T7" i="72"/>
  <c r="V7" i="72" s="1"/>
  <c r="T9" i="72"/>
  <c r="T30" i="72"/>
  <c r="T33" i="72"/>
  <c r="T34" i="72"/>
  <c r="T38" i="72"/>
  <c r="T41" i="72"/>
  <c r="T42" i="72"/>
  <c r="T47" i="72"/>
  <c r="T48" i="72"/>
  <c r="U34" i="72"/>
  <c r="U38" i="72"/>
  <c r="U22" i="72"/>
  <c r="T25" i="72"/>
  <c r="T11" i="72"/>
  <c r="V11" i="72" s="1"/>
  <c r="T13" i="72"/>
  <c r="T15" i="72"/>
  <c r="V15" i="72" s="1"/>
  <c r="T17" i="72"/>
  <c r="T355" i="72"/>
  <c r="V355" i="72" s="1"/>
  <c r="T337" i="72"/>
  <c r="U337" i="72" s="1"/>
  <c r="V337" i="72" s="1"/>
  <c r="T338" i="72"/>
  <c r="T329" i="72"/>
  <c r="U329" i="72" s="1"/>
  <c r="T353" i="72"/>
  <c r="V341" i="72"/>
  <c r="T365" i="72"/>
  <c r="V365" i="72" s="1"/>
  <c r="T373" i="72"/>
  <c r="T375" i="72"/>
  <c r="V375" i="72" s="1"/>
  <c r="T356" i="72"/>
  <c r="T333" i="72"/>
  <c r="U333" i="72" s="1"/>
  <c r="V333" i="72" s="1"/>
  <c r="V357" i="72"/>
  <c r="V363" i="72"/>
  <c r="T367" i="72"/>
  <c r="U367" i="72" s="1"/>
  <c r="V367" i="72" s="1"/>
  <c r="T369" i="72"/>
  <c r="U331" i="72"/>
  <c r="V331" i="72" s="1"/>
  <c r="V335" i="72"/>
  <c r="U325" i="72"/>
  <c r="V325" i="72" s="1"/>
  <c r="Y332" i="72"/>
  <c r="Z344" i="72"/>
  <c r="U330" i="72"/>
  <c r="V330" i="72" s="1"/>
  <c r="V344" i="72"/>
  <c r="U348" i="72"/>
  <c r="V348" i="72" s="1"/>
  <c r="Y351" i="72"/>
  <c r="Y359" i="72"/>
  <c r="Z359" i="72"/>
  <c r="Y363" i="72"/>
  <c r="Y369" i="72"/>
  <c r="Z369" i="72" s="1"/>
  <c r="T328" i="72"/>
  <c r="Z329" i="72"/>
  <c r="AA329" i="72" s="1"/>
  <c r="Y333" i="72"/>
  <c r="Z333" i="72" s="1"/>
  <c r="Z337" i="72"/>
  <c r="AA337" i="72" s="1"/>
  <c r="Y344" i="72"/>
  <c r="U352" i="72"/>
  <c r="V352" i="72" s="1"/>
  <c r="V360" i="72"/>
  <c r="Y362" i="72"/>
  <c r="U364" i="72"/>
  <c r="V364" i="72" s="1"/>
  <c r="U370" i="72"/>
  <c r="V370" i="72" s="1"/>
  <c r="T332" i="72"/>
  <c r="V340" i="72"/>
  <c r="X328" i="72"/>
  <c r="U334" i="72"/>
  <c r="V334" i="72" s="1"/>
  <c r="X336" i="72"/>
  <c r="U345" i="72"/>
  <c r="V345" i="72" s="1"/>
  <c r="X346" i="72"/>
  <c r="X368" i="72"/>
  <c r="X325" i="72"/>
  <c r="X331" i="72"/>
  <c r="X335" i="72"/>
  <c r="X341" i="72"/>
  <c r="X349" i="72"/>
  <c r="V351" i="72"/>
  <c r="X357" i="72"/>
  <c r="X361" i="72"/>
  <c r="X367" i="72"/>
  <c r="T368" i="72"/>
  <c r="U368" i="72" s="1"/>
  <c r="U369" i="72"/>
  <c r="X350" i="72"/>
  <c r="X358" i="72"/>
  <c r="X330" i="72"/>
  <c r="X334" i="72"/>
  <c r="X340" i="72"/>
  <c r="X345" i="72"/>
  <c r="X348" i="72"/>
  <c r="X352" i="72"/>
  <c r="X360" i="72"/>
  <c r="X364" i="72"/>
  <c r="X370" i="72"/>
  <c r="T342" i="72"/>
  <c r="U342" i="72" s="1"/>
  <c r="U366" i="72"/>
  <c r="T366" i="72"/>
  <c r="U326" i="72"/>
  <c r="T326" i="72"/>
  <c r="T12" i="72"/>
  <c r="U354" i="72"/>
  <c r="V354" i="72" s="1"/>
  <c r="X342" i="72"/>
  <c r="U322" i="72"/>
  <c r="V322" i="72" s="1"/>
  <c r="U339" i="72"/>
  <c r="V339" i="72" s="1"/>
  <c r="X366" i="72"/>
  <c r="U373" i="72"/>
  <c r="X326" i="72"/>
  <c r="U320" i="72"/>
  <c r="V320" i="72" s="1"/>
  <c r="U10" i="72"/>
  <c r="V10" i="72" s="1"/>
  <c r="X12" i="72"/>
  <c r="U13" i="72"/>
  <c r="Y17" i="72"/>
  <c r="Z17" i="72"/>
  <c r="Z353" i="72"/>
  <c r="AA353" i="72" s="1"/>
  <c r="Y322" i="72"/>
  <c r="T317" i="72"/>
  <c r="U317" i="72" s="1"/>
  <c r="Z338" i="72"/>
  <c r="AA338" i="72" s="1"/>
  <c r="Y373" i="72"/>
  <c r="U376" i="72"/>
  <c r="T376" i="72"/>
  <c r="Z356" i="72"/>
  <c r="AA356" i="72" s="1"/>
  <c r="Y320" i="72"/>
  <c r="T8" i="72"/>
  <c r="Z9" i="72"/>
  <c r="AA9" i="72" s="1"/>
  <c r="Y13" i="72"/>
  <c r="Z13" i="72" s="1"/>
  <c r="U14" i="72"/>
  <c r="V14" i="72" s="1"/>
  <c r="U18" i="72"/>
  <c r="V18" i="72" s="1"/>
  <c r="V323" i="72"/>
  <c r="X372" i="72"/>
  <c r="U353" i="72"/>
  <c r="U318" i="72"/>
  <c r="V318" i="72" s="1"/>
  <c r="X317" i="72"/>
  <c r="U338" i="72"/>
  <c r="U374" i="72"/>
  <c r="V374" i="72" s="1"/>
  <c r="X376" i="72"/>
  <c r="U356" i="72"/>
  <c r="U321" i="72"/>
  <c r="V321" i="72" s="1"/>
  <c r="X8" i="72"/>
  <c r="U9" i="72"/>
  <c r="X371" i="72"/>
  <c r="X355" i="72"/>
  <c r="X319" i="72"/>
  <c r="X365" i="72"/>
  <c r="X375" i="72"/>
  <c r="X327" i="72"/>
  <c r="X7" i="72"/>
  <c r="X11" i="72"/>
  <c r="X15" i="72"/>
  <c r="T16" i="72"/>
  <c r="U17" i="72"/>
  <c r="X16" i="72"/>
  <c r="X354" i="72"/>
  <c r="X318" i="72"/>
  <c r="X339" i="72"/>
  <c r="X374" i="72"/>
  <c r="X323" i="72"/>
  <c r="X321" i="72"/>
  <c r="X10" i="72"/>
  <c r="X14" i="72"/>
  <c r="X18" i="72"/>
  <c r="Y32" i="72"/>
  <c r="Z32" i="72" s="1"/>
  <c r="U20" i="72"/>
  <c r="T20" i="72"/>
  <c r="Z33" i="72"/>
  <c r="Y33" i="72"/>
  <c r="Y50" i="72"/>
  <c r="Z50" i="72"/>
  <c r="Z47" i="72"/>
  <c r="Y47" i="72"/>
  <c r="AA22" i="72"/>
  <c r="V23" i="72"/>
  <c r="U28" i="72"/>
  <c r="T28" i="72"/>
  <c r="Z29" i="72"/>
  <c r="AA29" i="72" s="1"/>
  <c r="Y34" i="72"/>
  <c r="Y37" i="72"/>
  <c r="U43" i="72"/>
  <c r="V43" i="72" s="1"/>
  <c r="Y48" i="72"/>
  <c r="Y736" i="72"/>
  <c r="Z21" i="72"/>
  <c r="AA21" i="72" s="1"/>
  <c r="X20" i="72"/>
  <c r="V27" i="72"/>
  <c r="T32" i="72"/>
  <c r="U39" i="72"/>
  <c r="V39" i="72" s="1"/>
  <c r="Y44" i="72"/>
  <c r="V19" i="72"/>
  <c r="T24" i="72"/>
  <c r="U24" i="72" s="1"/>
  <c r="Z25" i="72"/>
  <c r="AA25" i="72" s="1"/>
  <c r="X28" i="72"/>
  <c r="Z30" i="72"/>
  <c r="AA30" i="72" s="1"/>
  <c r="U36" i="72"/>
  <c r="Y38" i="72"/>
  <c r="Z38" i="72"/>
  <c r="Y41" i="72"/>
  <c r="U45" i="72"/>
  <c r="V45" i="72" s="1"/>
  <c r="U737" i="72"/>
  <c r="V737" i="72" s="1"/>
  <c r="Z24" i="72"/>
  <c r="Y24" i="72"/>
  <c r="U35" i="72"/>
  <c r="V35" i="72" s="1"/>
  <c r="Y40" i="72"/>
  <c r="Z40" i="72" s="1"/>
  <c r="Y42" i="72"/>
  <c r="Z42" i="72"/>
  <c r="Y49" i="72"/>
  <c r="Z49" i="72" s="1"/>
  <c r="U243" i="72"/>
  <c r="V243" i="72" s="1"/>
  <c r="X46" i="72"/>
  <c r="X19" i="72"/>
  <c r="U21" i="72"/>
  <c r="X23" i="72"/>
  <c r="U25" i="72"/>
  <c r="X27" i="72"/>
  <c r="U29" i="72"/>
  <c r="X31" i="72"/>
  <c r="U33" i="72"/>
  <c r="X35" i="72"/>
  <c r="T36" i="72"/>
  <c r="U37" i="72"/>
  <c r="X39" i="72"/>
  <c r="T40" i="72"/>
  <c r="U41" i="72"/>
  <c r="X43" i="72"/>
  <c r="T44" i="72"/>
  <c r="U49" i="72"/>
  <c r="X45" i="72"/>
  <c r="T46" i="72"/>
  <c r="U46" i="72" s="1"/>
  <c r="U47" i="72"/>
  <c r="X243" i="72"/>
  <c r="T735" i="72"/>
  <c r="U735" i="72" s="1"/>
  <c r="X36" i="72"/>
  <c r="X735" i="72"/>
  <c r="X737" i="72"/>
  <c r="V347" i="72" l="1"/>
  <c r="V37" i="72"/>
  <c r="V49" i="72"/>
  <c r="V9" i="72"/>
  <c r="V29" i="72"/>
  <c r="V26" i="72"/>
  <c r="V17" i="72"/>
  <c r="V356" i="72"/>
  <c r="V13" i="72"/>
  <c r="V338" i="72"/>
  <c r="V353" i="72"/>
  <c r="V366" i="72"/>
  <c r="V22" i="72"/>
  <c r="V329" i="72"/>
  <c r="V47" i="72"/>
  <c r="V33" i="72"/>
  <c r="V41" i="72"/>
  <c r="V48" i="72"/>
  <c r="V38" i="72"/>
  <c r="V21" i="72"/>
  <c r="V42" i="72"/>
  <c r="V34" i="72"/>
  <c r="V25" i="72"/>
  <c r="V30" i="72"/>
  <c r="V50" i="72"/>
  <c r="V369" i="72"/>
  <c r="V361" i="72"/>
  <c r="V359" i="72"/>
  <c r="V349" i="72"/>
  <c r="V373" i="72"/>
  <c r="V371" i="72"/>
  <c r="Y348" i="72"/>
  <c r="Z348" i="72"/>
  <c r="Y361" i="72"/>
  <c r="Z361" i="72" s="1"/>
  <c r="Y345" i="72"/>
  <c r="Z345" i="72"/>
  <c r="Y358" i="72"/>
  <c r="Y367" i="72"/>
  <c r="Z367" i="72" s="1"/>
  <c r="Y335" i="72"/>
  <c r="U332" i="72"/>
  <c r="V332" i="72" s="1"/>
  <c r="V368" i="72"/>
  <c r="Y341" i="72"/>
  <c r="Z341" i="72" s="1"/>
  <c r="V346" i="72"/>
  <c r="Y340" i="72"/>
  <c r="Z340" i="72" s="1"/>
  <c r="Y349" i="72"/>
  <c r="Y331" i="72"/>
  <c r="Z331" i="72" s="1"/>
  <c r="Z362" i="72"/>
  <c r="AA362" i="72" s="1"/>
  <c r="V358" i="72"/>
  <c r="V350" i="72"/>
  <c r="V336" i="72"/>
  <c r="AA369" i="72"/>
  <c r="AA359" i="72"/>
  <c r="Y364" i="72"/>
  <c r="Z364" i="72"/>
  <c r="Y330" i="72"/>
  <c r="Y368" i="72"/>
  <c r="V343" i="72"/>
  <c r="AA333" i="72"/>
  <c r="AA343" i="72"/>
  <c r="Y360" i="72"/>
  <c r="Y350" i="72"/>
  <c r="Y370" i="72"/>
  <c r="Y352" i="72"/>
  <c r="Z352" i="72"/>
  <c r="Y334" i="72"/>
  <c r="V362" i="72"/>
  <c r="Y357" i="72"/>
  <c r="Y325" i="72"/>
  <c r="Y346" i="72"/>
  <c r="Y336" i="72"/>
  <c r="Y328" i="72"/>
  <c r="AA344" i="72"/>
  <c r="U328" i="72"/>
  <c r="V328" i="72" s="1"/>
  <c r="Z363" i="72"/>
  <c r="AA363" i="72" s="1"/>
  <c r="Z351" i="72"/>
  <c r="AA351" i="72" s="1"/>
  <c r="Z332" i="72"/>
  <c r="AA332" i="72" s="1"/>
  <c r="Y339" i="72"/>
  <c r="Z339" i="72"/>
  <c r="Y12" i="72"/>
  <c r="Z12" i="72" s="1"/>
  <c r="Y326" i="72"/>
  <c r="Y321" i="72"/>
  <c r="Z321" i="72"/>
  <c r="Y318" i="72"/>
  <c r="Z318" i="72"/>
  <c r="Z327" i="72"/>
  <c r="Y327" i="72"/>
  <c r="Y355" i="72"/>
  <c r="Z8" i="72"/>
  <c r="Y8" i="72"/>
  <c r="Y376" i="72"/>
  <c r="Z317" i="72"/>
  <c r="Y317" i="72"/>
  <c r="Y372" i="72"/>
  <c r="U16" i="72"/>
  <c r="V16" i="72" s="1"/>
  <c r="AA17" i="72"/>
  <c r="Y323" i="72"/>
  <c r="Z323" i="72"/>
  <c r="Y354" i="72"/>
  <c r="Z354" i="72"/>
  <c r="Y15" i="72"/>
  <c r="Y375" i="72"/>
  <c r="Y371" i="72"/>
  <c r="Z371" i="72" s="1"/>
  <c r="Z373" i="72"/>
  <c r="AA373" i="72" s="1"/>
  <c r="Z320" i="72"/>
  <c r="AA320" i="72" s="1"/>
  <c r="Y10" i="72"/>
  <c r="Z10" i="72"/>
  <c r="Y7" i="72"/>
  <c r="Y319" i="72"/>
  <c r="Z319" i="72" s="1"/>
  <c r="AA13" i="72"/>
  <c r="V317" i="72"/>
  <c r="V342" i="72"/>
  <c r="Y18" i="72"/>
  <c r="Y14" i="72"/>
  <c r="Z14" i="72"/>
  <c r="Y374" i="72"/>
  <c r="Y16" i="72"/>
  <c r="Z11" i="72"/>
  <c r="Y11" i="72"/>
  <c r="Y365" i="72"/>
  <c r="V372" i="72"/>
  <c r="U8" i="72"/>
  <c r="V8" i="72" s="1"/>
  <c r="V376" i="72"/>
  <c r="Z322" i="72"/>
  <c r="AA322" i="72" s="1"/>
  <c r="Y366" i="72"/>
  <c r="Y342" i="72"/>
  <c r="U12" i="72"/>
  <c r="V12" i="72" s="1"/>
  <c r="V326" i="72"/>
  <c r="Y737" i="72"/>
  <c r="Z737" i="72" s="1"/>
  <c r="Z39" i="72"/>
  <c r="Y39" i="72"/>
  <c r="Y735" i="72"/>
  <c r="Z735" i="72" s="1"/>
  <c r="Y243" i="72"/>
  <c r="Z243" i="72" s="1"/>
  <c r="Y35" i="72"/>
  <c r="Y27" i="72"/>
  <c r="Y19" i="72"/>
  <c r="AA49" i="72"/>
  <c r="Y31" i="72"/>
  <c r="Z31" i="72" s="1"/>
  <c r="Y23" i="72"/>
  <c r="AA38" i="72"/>
  <c r="Z20" i="72"/>
  <c r="Y20" i="72"/>
  <c r="Z736" i="72"/>
  <c r="AA736" i="72" s="1"/>
  <c r="Z37" i="72"/>
  <c r="AA37" i="72" s="1"/>
  <c r="AA50" i="72"/>
  <c r="Y36" i="72"/>
  <c r="Y46" i="72"/>
  <c r="AA40" i="72"/>
  <c r="V24" i="72"/>
  <c r="AA32" i="72"/>
  <c r="U44" i="72"/>
  <c r="V44" i="72" s="1"/>
  <c r="V46" i="72"/>
  <c r="Z43" i="72"/>
  <c r="Y43" i="72"/>
  <c r="U40" i="72"/>
  <c r="V40" i="72" s="1"/>
  <c r="V735" i="72"/>
  <c r="Z45" i="72"/>
  <c r="Y45" i="72"/>
  <c r="V36" i="72"/>
  <c r="AA42" i="72"/>
  <c r="AA24" i="72"/>
  <c r="Z41" i="72"/>
  <c r="AA41" i="72" s="1"/>
  <c r="Z28" i="72"/>
  <c r="Y28" i="72"/>
  <c r="Z44" i="72"/>
  <c r="AA44" i="72" s="1"/>
  <c r="U32" i="72"/>
  <c r="V32" i="72" s="1"/>
  <c r="Z48" i="72"/>
  <c r="AA48" i="72" s="1"/>
  <c r="Z34" i="72"/>
  <c r="AA34" i="72" s="1"/>
  <c r="V28" i="72"/>
  <c r="AA47" i="72"/>
  <c r="AA33" i="72"/>
  <c r="V20" i="72"/>
  <c r="Z336" i="72" l="1"/>
  <c r="AA336" i="72" s="1"/>
  <c r="AA340" i="72"/>
  <c r="AA345" i="72"/>
  <c r="AA367" i="72"/>
  <c r="Z325" i="72"/>
  <c r="AA325" i="72" s="1"/>
  <c r="AA352" i="72"/>
  <c r="Z368" i="72"/>
  <c r="AA368" i="72" s="1"/>
  <c r="AA364" i="72"/>
  <c r="Z349" i="72"/>
  <c r="AA349" i="72" s="1"/>
  <c r="Z335" i="72"/>
  <c r="AA335" i="72" s="1"/>
  <c r="AA361" i="72"/>
  <c r="Z357" i="72"/>
  <c r="AA357" i="72" s="1"/>
  <c r="Z350" i="72"/>
  <c r="AA350" i="72" s="1"/>
  <c r="Z328" i="72"/>
  <c r="AA328" i="72" s="1"/>
  <c r="Z346" i="72"/>
  <c r="AA346" i="72" s="1"/>
  <c r="Z334" i="72"/>
  <c r="AA334" i="72" s="1"/>
  <c r="Z370" i="72"/>
  <c r="AA370" i="72" s="1"/>
  <c r="Z360" i="72"/>
  <c r="AA360" i="72" s="1"/>
  <c r="Z330" i="72"/>
  <c r="AA330" i="72" s="1"/>
  <c r="AA331" i="72"/>
  <c r="AA341" i="72"/>
  <c r="Z358" i="72"/>
  <c r="AA358" i="72" s="1"/>
  <c r="AA348" i="72"/>
  <c r="AA10" i="72"/>
  <c r="Z15" i="72"/>
  <c r="AA15" i="72" s="1"/>
  <c r="AA323" i="72"/>
  <c r="AA321" i="72"/>
  <c r="AA319" i="72"/>
  <c r="Z342" i="72"/>
  <c r="AA342" i="72" s="1"/>
  <c r="Z365" i="72"/>
  <c r="AA365" i="72" s="1"/>
  <c r="Z16" i="72"/>
  <c r="AA16" i="72" s="1"/>
  <c r="AA14" i="72"/>
  <c r="Z372" i="72"/>
  <c r="AA372" i="72" s="1"/>
  <c r="Z376" i="72"/>
  <c r="AA376" i="72" s="1"/>
  <c r="Z355" i="72"/>
  <c r="AA355" i="72" s="1"/>
  <c r="AA371" i="72"/>
  <c r="AA12" i="72"/>
  <c r="Z366" i="72"/>
  <c r="AA366" i="72" s="1"/>
  <c r="AA11" i="72"/>
  <c r="Z374" i="72"/>
  <c r="AA374" i="72" s="1"/>
  <c r="Z18" i="72"/>
  <c r="AA18" i="72" s="1"/>
  <c r="Z7" i="72"/>
  <c r="AA7" i="72" s="1"/>
  <c r="Z375" i="72"/>
  <c r="AA375" i="72" s="1"/>
  <c r="AA354" i="72"/>
  <c r="AA317" i="72"/>
  <c r="AA8" i="72"/>
  <c r="AA327" i="72"/>
  <c r="AA318" i="72"/>
  <c r="Z326" i="72"/>
  <c r="AA326" i="72" s="1"/>
  <c r="AA339" i="72"/>
  <c r="AA28" i="72"/>
  <c r="Z36" i="72"/>
  <c r="AA36" i="72" s="1"/>
  <c r="AA20" i="72"/>
  <c r="Z27" i="72"/>
  <c r="AA27" i="72" s="1"/>
  <c r="AA243" i="72"/>
  <c r="AA31" i="72"/>
  <c r="AA45" i="72"/>
  <c r="AA43" i="72"/>
  <c r="Z46" i="72"/>
  <c r="AA46" i="72" s="1"/>
  <c r="Z23" i="72"/>
  <c r="AA23" i="72" s="1"/>
  <c r="Z19" i="72"/>
  <c r="AA19" i="72" s="1"/>
  <c r="Z35" i="72"/>
  <c r="AA35" i="72" s="1"/>
  <c r="AA735" i="72"/>
  <c r="AA39" i="72"/>
  <c r="AA737" i="72"/>
  <c r="AC21" i="76" l="1" a="1"/>
  <c r="AC21" i="76" s="1"/>
  <c r="X21" i="76"/>
  <c r="Y21" i="76" s="1"/>
  <c r="T21" i="76"/>
  <c r="U21" i="76" s="1"/>
  <c r="V21" i="76" s="1"/>
  <c r="N21" i="76"/>
  <c r="M21" i="76"/>
  <c r="J21" i="76"/>
  <c r="B21" i="76"/>
  <c r="A21" i="76"/>
  <c r="X20" i="76"/>
  <c r="Y20" i="76" s="1"/>
  <c r="T20" i="76"/>
  <c r="N20" i="76"/>
  <c r="M20" i="76"/>
  <c r="J20" i="76"/>
  <c r="B20" i="76"/>
  <c r="A20" i="76"/>
  <c r="AC20" i="76" s="1" a="1"/>
  <c r="AC20" i="76" s="1"/>
  <c r="AC19" i="76" a="1"/>
  <c r="AC19" i="76" s="1"/>
  <c r="X19" i="76"/>
  <c r="Y19" i="76" s="1"/>
  <c r="T19" i="76"/>
  <c r="U19" i="76" s="1"/>
  <c r="V19" i="76" s="1"/>
  <c r="N19" i="76"/>
  <c r="M19" i="76"/>
  <c r="J19" i="76"/>
  <c r="B19" i="76"/>
  <c r="A19" i="76"/>
  <c r="X18" i="76"/>
  <c r="Y18" i="76" s="1"/>
  <c r="T18" i="76"/>
  <c r="N18" i="76"/>
  <c r="M18" i="76"/>
  <c r="J18" i="76"/>
  <c r="B18" i="76"/>
  <c r="A18" i="76"/>
  <c r="AC18" i="76" s="1" a="1"/>
  <c r="AC18" i="76" s="1"/>
  <c r="X17" i="76"/>
  <c r="T17" i="76"/>
  <c r="U17" i="76" s="1"/>
  <c r="V17" i="76" s="1"/>
  <c r="N17" i="76"/>
  <c r="M17" i="76"/>
  <c r="J17" i="76"/>
  <c r="B17" i="76"/>
  <c r="A17" i="76"/>
  <c r="AC17" i="76" s="1" a="1"/>
  <c r="AC17" i="76" s="1"/>
  <c r="X16" i="76"/>
  <c r="Y16" i="76" s="1"/>
  <c r="T16" i="76"/>
  <c r="N16" i="76"/>
  <c r="M16" i="76"/>
  <c r="J16" i="76"/>
  <c r="B16" i="76"/>
  <c r="A16" i="76"/>
  <c r="AC16" i="76" s="1" a="1"/>
  <c r="AC16" i="76" s="1"/>
  <c r="X15" i="76"/>
  <c r="T15" i="76"/>
  <c r="U15" i="76" s="1"/>
  <c r="V15" i="76" s="1"/>
  <c r="N15" i="76"/>
  <c r="M15" i="76"/>
  <c r="J15" i="76"/>
  <c r="B15" i="76"/>
  <c r="A15" i="76"/>
  <c r="AC15" i="76" s="1" a="1"/>
  <c r="AC15" i="76" s="1"/>
  <c r="X14" i="76"/>
  <c r="Y14" i="76" s="1"/>
  <c r="T14" i="76"/>
  <c r="N14" i="76"/>
  <c r="M14" i="76"/>
  <c r="J14" i="76"/>
  <c r="B14" i="76"/>
  <c r="A14" i="76"/>
  <c r="AC14" i="76" s="1" a="1"/>
  <c r="AC14" i="76" s="1"/>
  <c r="X13" i="76"/>
  <c r="T13" i="76"/>
  <c r="U13" i="76" s="1"/>
  <c r="V13" i="76" s="1"/>
  <c r="N13" i="76"/>
  <c r="M13" i="76"/>
  <c r="J13" i="76"/>
  <c r="B13" i="76"/>
  <c r="A13" i="76"/>
  <c r="AC13" i="76" s="1" a="1"/>
  <c r="AC13" i="76" s="1"/>
  <c r="X12" i="76"/>
  <c r="Y12" i="76" s="1"/>
  <c r="Z12" i="76" s="1"/>
  <c r="T12" i="76"/>
  <c r="U12" i="76" s="1"/>
  <c r="N12" i="76"/>
  <c r="M12" i="76"/>
  <c r="J12" i="76"/>
  <c r="B12" i="76"/>
  <c r="A12" i="76"/>
  <c r="AC12" i="76" s="1" a="1"/>
  <c r="AC12" i="76" s="1"/>
  <c r="X11" i="76"/>
  <c r="T11" i="76"/>
  <c r="U11" i="76" s="1"/>
  <c r="V11" i="76" s="1"/>
  <c r="N11" i="76"/>
  <c r="M11" i="76"/>
  <c r="J11" i="76"/>
  <c r="B11" i="76"/>
  <c r="A11" i="76"/>
  <c r="AC11" i="76" s="1" a="1"/>
  <c r="AC11" i="76" s="1"/>
  <c r="Y10" i="76"/>
  <c r="X10" i="76"/>
  <c r="T10" i="76"/>
  <c r="N10" i="76"/>
  <c r="M10" i="76"/>
  <c r="J10" i="76"/>
  <c r="B10" i="76"/>
  <c r="A10" i="76"/>
  <c r="AC10" i="76" s="1" a="1"/>
  <c r="AC10" i="76" s="1"/>
  <c r="X9" i="76"/>
  <c r="T9" i="76"/>
  <c r="U9" i="76" s="1"/>
  <c r="V9" i="76" s="1"/>
  <c r="N9" i="76"/>
  <c r="M9" i="76"/>
  <c r="J9" i="76"/>
  <c r="B9" i="76"/>
  <c r="A9" i="76"/>
  <c r="AC9" i="76" s="1" a="1"/>
  <c r="AC9" i="76" s="1"/>
  <c r="X8" i="76"/>
  <c r="Y8" i="76" s="1"/>
  <c r="T8" i="76"/>
  <c r="N8" i="76"/>
  <c r="M8" i="76"/>
  <c r="J8" i="76"/>
  <c r="B8" i="76"/>
  <c r="A8" i="76"/>
  <c r="AC8" i="76" s="1" a="1"/>
  <c r="AC8" i="76" s="1"/>
  <c r="X7" i="76"/>
  <c r="T7" i="76"/>
  <c r="U7" i="76" s="1"/>
  <c r="N7" i="76"/>
  <c r="M7" i="76"/>
  <c r="J7" i="76"/>
  <c r="B7" i="76"/>
  <c r="A7" i="76"/>
  <c r="AC7" i="76" s="1" a="1"/>
  <c r="AC7" i="76" s="1"/>
  <c r="L6" i="76"/>
  <c r="K6" i="76"/>
  <c r="I6" i="76"/>
  <c r="H6" i="76"/>
  <c r="G6" i="76"/>
  <c r="L3" i="76"/>
  <c r="K3" i="76"/>
  <c r="I3" i="76"/>
  <c r="H3" i="76"/>
  <c r="J6" i="76" l="1"/>
  <c r="M6" i="76"/>
  <c r="V7" i="76"/>
  <c r="U8" i="76"/>
  <c r="V8" i="76" s="1"/>
  <c r="Z8" i="76"/>
  <c r="AA8" i="76" s="1"/>
  <c r="U14" i="76"/>
  <c r="V14" i="76" s="1"/>
  <c r="Z14" i="76"/>
  <c r="AA14" i="76" s="1"/>
  <c r="U16" i="76"/>
  <c r="V16" i="76" s="1"/>
  <c r="Z16" i="76"/>
  <c r="AA16" i="76" s="1"/>
  <c r="U18" i="76"/>
  <c r="V18" i="76" s="1"/>
  <c r="Z18" i="76"/>
  <c r="AA18" i="76" s="1"/>
  <c r="Y7" i="76"/>
  <c r="Z7" i="76" s="1"/>
  <c r="Y11" i="76"/>
  <c r="Z11" i="76" s="1"/>
  <c r="V12" i="76"/>
  <c r="AA12" i="76"/>
  <c r="Y13" i="76"/>
  <c r="Y15" i="76"/>
  <c r="Z15" i="76" s="1"/>
  <c r="Y17" i="76"/>
  <c r="Z19" i="76"/>
  <c r="AA19" i="76" s="1"/>
  <c r="Z20" i="76"/>
  <c r="AA20" i="76" s="1"/>
  <c r="U10" i="76"/>
  <c r="V10" i="76" s="1"/>
  <c r="Z10" i="76"/>
  <c r="AA10" i="76" s="1"/>
  <c r="Y9" i="76"/>
  <c r="Z9" i="76" s="1"/>
  <c r="T6" i="76"/>
  <c r="U20" i="76"/>
  <c r="V20" i="76" s="1"/>
  <c r="Z21" i="76"/>
  <c r="AA21" i="76" s="1"/>
  <c r="Y6" i="76" l="1"/>
  <c r="AA7" i="76"/>
  <c r="U6" i="76"/>
  <c r="V6" i="76" s="1"/>
  <c r="V3" i="76" s="1"/>
  <c r="AA9" i="76"/>
  <c r="Z17" i="76"/>
  <c r="AA17" i="76" s="1"/>
  <c r="AA15" i="76"/>
  <c r="AA11" i="76"/>
  <c r="Z13" i="76"/>
  <c r="AA13" i="76" s="1"/>
  <c r="S17" i="75"/>
  <c r="X17" i="75" s="1"/>
  <c r="N17" i="75"/>
  <c r="M17" i="75"/>
  <c r="J17" i="75"/>
  <c r="S16" i="75"/>
  <c r="T16" i="75" s="1"/>
  <c r="N16" i="75"/>
  <c r="M16" i="75"/>
  <c r="J16" i="75"/>
  <c r="S15" i="75"/>
  <c r="X15" i="75" s="1"/>
  <c r="N15" i="75"/>
  <c r="M15" i="75"/>
  <c r="J15" i="75"/>
  <c r="S14" i="75"/>
  <c r="X14" i="75" s="1"/>
  <c r="N14" i="75"/>
  <c r="M14" i="75"/>
  <c r="J14" i="75"/>
  <c r="S13" i="75"/>
  <c r="N13" i="75"/>
  <c r="M13" i="75"/>
  <c r="J13" i="75"/>
  <c r="S12" i="75"/>
  <c r="T12" i="75" s="1"/>
  <c r="N12" i="75"/>
  <c r="M12" i="75"/>
  <c r="J12" i="75"/>
  <c r="S11" i="75"/>
  <c r="X11" i="75" s="1"/>
  <c r="N11" i="75"/>
  <c r="M11" i="75"/>
  <c r="J11" i="75"/>
  <c r="S10" i="75"/>
  <c r="N10" i="75"/>
  <c r="M10" i="75"/>
  <c r="J10" i="75"/>
  <c r="S9" i="75"/>
  <c r="N9" i="75"/>
  <c r="M9" i="75"/>
  <c r="J9" i="75"/>
  <c r="S8" i="75"/>
  <c r="T8" i="75" s="1"/>
  <c r="N8" i="75"/>
  <c r="M8" i="75"/>
  <c r="J8" i="75"/>
  <c r="S7" i="75"/>
  <c r="X7" i="75" s="1"/>
  <c r="N7" i="75"/>
  <c r="M7" i="75"/>
  <c r="J7" i="75"/>
  <c r="Z6" i="76" l="1"/>
  <c r="Z3" i="76" s="1"/>
  <c r="U3" i="76"/>
  <c r="T11" i="75"/>
  <c r="T7" i="75"/>
  <c r="T15" i="75"/>
  <c r="Y11" i="75"/>
  <c r="Z11" i="75" s="1"/>
  <c r="U12" i="75"/>
  <c r="V12" i="75" s="1"/>
  <c r="Y17" i="75"/>
  <c r="Y7" i="75"/>
  <c r="Z7" i="75"/>
  <c r="Y15" i="75"/>
  <c r="U8" i="75"/>
  <c r="V8" i="75" s="1"/>
  <c r="Y14" i="75"/>
  <c r="Z14" i="75" s="1"/>
  <c r="U16" i="75"/>
  <c r="V16" i="75" s="1"/>
  <c r="X10" i="75"/>
  <c r="U7" i="75"/>
  <c r="X9" i="75"/>
  <c r="T10" i="75"/>
  <c r="U11" i="75"/>
  <c r="X13" i="75"/>
  <c r="T14" i="75"/>
  <c r="U15" i="75"/>
  <c r="X8" i="75"/>
  <c r="T9" i="75"/>
  <c r="X12" i="75"/>
  <c r="T13" i="75"/>
  <c r="U13" i="75" s="1"/>
  <c r="U14" i="75"/>
  <c r="X16" i="75"/>
  <c r="T17" i="75"/>
  <c r="U17" i="75"/>
  <c r="V11" i="75" l="1"/>
  <c r="V7" i="75"/>
  <c r="AA6" i="76"/>
  <c r="AA3" i="76" s="1"/>
  <c r="V15" i="75"/>
  <c r="U9" i="75"/>
  <c r="V9" i="75" s="1"/>
  <c r="Y8" i="75"/>
  <c r="Z8" i="75" s="1"/>
  <c r="Y10" i="75"/>
  <c r="AA14" i="75"/>
  <c r="AA7" i="75"/>
  <c r="Z17" i="75"/>
  <c r="AA17" i="75" s="1"/>
  <c r="Y16" i="75"/>
  <c r="Z16" i="75" s="1"/>
  <c r="Y13" i="75"/>
  <c r="Z13" i="75" s="1"/>
  <c r="V13" i="75"/>
  <c r="V17" i="75"/>
  <c r="Y12" i="75"/>
  <c r="Z12" i="75" s="1"/>
  <c r="V14" i="75"/>
  <c r="Y9" i="75"/>
  <c r="Z15" i="75"/>
  <c r="AA15" i="75" s="1"/>
  <c r="U10" i="75"/>
  <c r="V10" i="75" s="1"/>
  <c r="AA11" i="75"/>
  <c r="AA12" i="75" l="1"/>
  <c r="AA13" i="75"/>
  <c r="AA8" i="75"/>
  <c r="Z9" i="75"/>
  <c r="AA9" i="75" s="1"/>
  <c r="AA16" i="75"/>
  <c r="Z10" i="75"/>
  <c r="AA10" i="75" s="1"/>
  <c r="S683" i="72" l="1"/>
  <c r="T683" i="72" s="1"/>
  <c r="N683" i="72"/>
  <c r="M683" i="72"/>
  <c r="J683" i="72"/>
  <c r="S682" i="72"/>
  <c r="X682" i="72" s="1"/>
  <c r="N682" i="72"/>
  <c r="M682" i="72"/>
  <c r="J682" i="72"/>
  <c r="S681" i="72"/>
  <c r="X681" i="72" s="1"/>
  <c r="N681" i="72"/>
  <c r="M681" i="72"/>
  <c r="J681" i="72"/>
  <c r="S680" i="72"/>
  <c r="N680" i="72"/>
  <c r="M680" i="72"/>
  <c r="J680" i="72"/>
  <c r="S679" i="72"/>
  <c r="T679" i="72" s="1"/>
  <c r="N679" i="72"/>
  <c r="M679" i="72"/>
  <c r="J679" i="72"/>
  <c r="S678" i="72"/>
  <c r="X678" i="72" s="1"/>
  <c r="N678" i="72"/>
  <c r="M678" i="72"/>
  <c r="J678" i="72"/>
  <c r="S677" i="72"/>
  <c r="U677" i="72" s="1"/>
  <c r="N677" i="72"/>
  <c r="M677" i="72"/>
  <c r="J677" i="72"/>
  <c r="S676" i="72"/>
  <c r="N676" i="72"/>
  <c r="M676" i="72"/>
  <c r="J676" i="72"/>
  <c r="S675" i="72"/>
  <c r="T675" i="72" s="1"/>
  <c r="N675" i="72"/>
  <c r="M675" i="72"/>
  <c r="J675" i="72"/>
  <c r="S674" i="72"/>
  <c r="X674" i="72" s="1"/>
  <c r="N674" i="72"/>
  <c r="M674" i="72"/>
  <c r="J674" i="72"/>
  <c r="S673" i="72"/>
  <c r="N673" i="72"/>
  <c r="M673" i="72"/>
  <c r="J673" i="72"/>
  <c r="S672" i="72"/>
  <c r="N672" i="72"/>
  <c r="M672" i="72"/>
  <c r="J672" i="72"/>
  <c r="S671" i="72"/>
  <c r="T671" i="72" s="1"/>
  <c r="N671" i="72"/>
  <c r="M671" i="72"/>
  <c r="J671" i="72"/>
  <c r="S670" i="72"/>
  <c r="X670" i="72" s="1"/>
  <c r="N670" i="72"/>
  <c r="M670" i="72"/>
  <c r="J670" i="72"/>
  <c r="S669" i="72"/>
  <c r="U669" i="72" s="1"/>
  <c r="N669" i="72"/>
  <c r="M669" i="72"/>
  <c r="J669" i="72"/>
  <c r="S668" i="72"/>
  <c r="N668" i="72"/>
  <c r="M668" i="72"/>
  <c r="J668" i="72"/>
  <c r="S667" i="72"/>
  <c r="T667" i="72" s="1"/>
  <c r="N667" i="72"/>
  <c r="M667" i="72"/>
  <c r="J667" i="72"/>
  <c r="S666" i="72"/>
  <c r="X666" i="72" s="1"/>
  <c r="N666" i="72"/>
  <c r="M666" i="72"/>
  <c r="J666" i="72"/>
  <c r="S665" i="72"/>
  <c r="N665" i="72"/>
  <c r="M665" i="72"/>
  <c r="J665" i="72"/>
  <c r="S664" i="72"/>
  <c r="N664" i="72"/>
  <c r="M664" i="72"/>
  <c r="J664" i="72"/>
  <c r="S663" i="72"/>
  <c r="T663" i="72" s="1"/>
  <c r="N663" i="72"/>
  <c r="M663" i="72"/>
  <c r="J663" i="72"/>
  <c r="S662" i="72"/>
  <c r="X662" i="72" s="1"/>
  <c r="N662" i="72"/>
  <c r="M662" i="72"/>
  <c r="J662" i="72"/>
  <c r="S661" i="72"/>
  <c r="U661" i="72" s="1"/>
  <c r="N661" i="72"/>
  <c r="M661" i="72"/>
  <c r="J661" i="72"/>
  <c r="S660" i="72"/>
  <c r="N660" i="72"/>
  <c r="M660" i="72"/>
  <c r="J660" i="72"/>
  <c r="S659" i="72"/>
  <c r="T659" i="72" s="1"/>
  <c r="N659" i="72"/>
  <c r="M659" i="72"/>
  <c r="J659" i="72"/>
  <c r="S658" i="72"/>
  <c r="X658" i="72" s="1"/>
  <c r="N658" i="72"/>
  <c r="M658" i="72"/>
  <c r="J658" i="72"/>
  <c r="S657" i="72"/>
  <c r="U657" i="72" s="1"/>
  <c r="N657" i="72"/>
  <c r="M657" i="72"/>
  <c r="J657" i="72"/>
  <c r="S656" i="72"/>
  <c r="N656" i="72"/>
  <c r="M656" i="72"/>
  <c r="J656" i="72"/>
  <c r="S655" i="72"/>
  <c r="N655" i="72"/>
  <c r="M655" i="72"/>
  <c r="J655" i="72"/>
  <c r="S654" i="72"/>
  <c r="X654" i="72" s="1"/>
  <c r="N654" i="72"/>
  <c r="M654" i="72"/>
  <c r="J654" i="72"/>
  <c r="S713" i="72"/>
  <c r="T713" i="72" s="1"/>
  <c r="N713" i="72"/>
  <c r="M713" i="72"/>
  <c r="J713" i="72"/>
  <c r="S712" i="72"/>
  <c r="X712" i="72" s="1"/>
  <c r="N712" i="72"/>
  <c r="M712" i="72"/>
  <c r="J712" i="72"/>
  <c r="S711" i="72"/>
  <c r="X711" i="72" s="1"/>
  <c r="N711" i="72"/>
  <c r="M711" i="72"/>
  <c r="J711" i="72"/>
  <c r="S710" i="72"/>
  <c r="N710" i="72"/>
  <c r="M710" i="72"/>
  <c r="J710" i="72"/>
  <c r="S709" i="72"/>
  <c r="T709" i="72" s="1"/>
  <c r="N709" i="72"/>
  <c r="M709" i="72"/>
  <c r="J709" i="72"/>
  <c r="S708" i="72"/>
  <c r="X708" i="72" s="1"/>
  <c r="N708" i="72"/>
  <c r="M708" i="72"/>
  <c r="J708" i="72"/>
  <c r="S707" i="72"/>
  <c r="X707" i="72" s="1"/>
  <c r="N707" i="72"/>
  <c r="M707" i="72"/>
  <c r="J707" i="72"/>
  <c r="S706" i="72"/>
  <c r="N706" i="72"/>
  <c r="M706" i="72"/>
  <c r="J706" i="72"/>
  <c r="S705" i="72"/>
  <c r="T705" i="72" s="1"/>
  <c r="N705" i="72"/>
  <c r="M705" i="72"/>
  <c r="J705" i="72"/>
  <c r="S704" i="72"/>
  <c r="X704" i="72" s="1"/>
  <c r="N704" i="72"/>
  <c r="M704" i="72"/>
  <c r="J704" i="72"/>
  <c r="S703" i="72"/>
  <c r="X703" i="72" s="1"/>
  <c r="N703" i="72"/>
  <c r="M703" i="72"/>
  <c r="J703" i="72"/>
  <c r="S702" i="72"/>
  <c r="N702" i="72"/>
  <c r="M702" i="72"/>
  <c r="J702" i="72"/>
  <c r="S701" i="72"/>
  <c r="T701" i="72" s="1"/>
  <c r="N701" i="72"/>
  <c r="M701" i="72"/>
  <c r="J701" i="72"/>
  <c r="S700" i="72"/>
  <c r="X700" i="72" s="1"/>
  <c r="N700" i="72"/>
  <c r="M700" i="72"/>
  <c r="J700" i="72"/>
  <c r="S699" i="72"/>
  <c r="X699" i="72" s="1"/>
  <c r="N699" i="72"/>
  <c r="M699" i="72"/>
  <c r="J699" i="72"/>
  <c r="S698" i="72"/>
  <c r="N698" i="72"/>
  <c r="M698" i="72"/>
  <c r="J698" i="72"/>
  <c r="S697" i="72"/>
  <c r="T697" i="72" s="1"/>
  <c r="N697" i="72"/>
  <c r="M697" i="72"/>
  <c r="J697" i="72"/>
  <c r="S696" i="72"/>
  <c r="X696" i="72" s="1"/>
  <c r="N696" i="72"/>
  <c r="M696" i="72"/>
  <c r="J696" i="72"/>
  <c r="S695" i="72"/>
  <c r="X695" i="72" s="1"/>
  <c r="N695" i="72"/>
  <c r="M695" i="72"/>
  <c r="J695" i="72"/>
  <c r="S694" i="72"/>
  <c r="N694" i="72"/>
  <c r="M694" i="72"/>
  <c r="J694" i="72"/>
  <c r="S693" i="72"/>
  <c r="T693" i="72" s="1"/>
  <c r="N693" i="72"/>
  <c r="M693" i="72"/>
  <c r="J693" i="72"/>
  <c r="S692" i="72"/>
  <c r="X692" i="72" s="1"/>
  <c r="N692" i="72"/>
  <c r="M692" i="72"/>
  <c r="J692" i="72"/>
  <c r="S691" i="72"/>
  <c r="X691" i="72" s="1"/>
  <c r="N691" i="72"/>
  <c r="M691" i="72"/>
  <c r="J691" i="72"/>
  <c r="S690" i="72"/>
  <c r="N690" i="72"/>
  <c r="M690" i="72"/>
  <c r="J690" i="72"/>
  <c r="S689" i="72"/>
  <c r="T689" i="72" s="1"/>
  <c r="N689" i="72"/>
  <c r="M689" i="72"/>
  <c r="J689" i="72"/>
  <c r="S688" i="72"/>
  <c r="X688" i="72" s="1"/>
  <c r="N688" i="72"/>
  <c r="M688" i="72"/>
  <c r="J688" i="72"/>
  <c r="S687" i="72"/>
  <c r="X687" i="72" s="1"/>
  <c r="N687" i="72"/>
  <c r="M687" i="72"/>
  <c r="J687" i="72"/>
  <c r="S686" i="72"/>
  <c r="N686" i="72"/>
  <c r="M686" i="72"/>
  <c r="J686" i="72"/>
  <c r="S685" i="72"/>
  <c r="T685" i="72" s="1"/>
  <c r="N685" i="72"/>
  <c r="M685" i="72"/>
  <c r="J685" i="72"/>
  <c r="S684" i="72"/>
  <c r="X684" i="72" s="1"/>
  <c r="N684" i="72"/>
  <c r="M684" i="72"/>
  <c r="J684" i="72"/>
  <c r="S550" i="72"/>
  <c r="T550" i="72" s="1"/>
  <c r="N550" i="72"/>
  <c r="M550" i="72"/>
  <c r="J550" i="72"/>
  <c r="S549" i="72"/>
  <c r="X549" i="72" s="1"/>
  <c r="N549" i="72"/>
  <c r="M549" i="72"/>
  <c r="J549" i="72"/>
  <c r="S548" i="72"/>
  <c r="X548" i="72" s="1"/>
  <c r="N548" i="72"/>
  <c r="M548" i="72"/>
  <c r="J548" i="72"/>
  <c r="S547" i="72"/>
  <c r="N547" i="72"/>
  <c r="M547" i="72"/>
  <c r="J547" i="72"/>
  <c r="S546" i="72"/>
  <c r="T546" i="72" s="1"/>
  <c r="N546" i="72"/>
  <c r="M546" i="72"/>
  <c r="J546" i="72"/>
  <c r="S545" i="72"/>
  <c r="X545" i="72" s="1"/>
  <c r="N545" i="72"/>
  <c r="M545" i="72"/>
  <c r="J545" i="72"/>
  <c r="S544" i="72"/>
  <c r="X544" i="72" s="1"/>
  <c r="N544" i="72"/>
  <c r="M544" i="72"/>
  <c r="J544" i="72"/>
  <c r="S543" i="72"/>
  <c r="N543" i="72"/>
  <c r="M543" i="72"/>
  <c r="J543" i="72"/>
  <c r="S542" i="72"/>
  <c r="T542" i="72" s="1"/>
  <c r="N542" i="72"/>
  <c r="M542" i="72"/>
  <c r="J542" i="72"/>
  <c r="S541" i="72"/>
  <c r="X541" i="72" s="1"/>
  <c r="N541" i="72"/>
  <c r="M541" i="72"/>
  <c r="J541" i="72"/>
  <c r="S540" i="72"/>
  <c r="X540" i="72" s="1"/>
  <c r="N540" i="72"/>
  <c r="M540" i="72"/>
  <c r="J540" i="72"/>
  <c r="S539" i="72"/>
  <c r="N539" i="72"/>
  <c r="M539" i="72"/>
  <c r="J539" i="72"/>
  <c r="S537" i="72"/>
  <c r="T537" i="72" s="1"/>
  <c r="N537" i="72"/>
  <c r="M537" i="72"/>
  <c r="J537" i="72"/>
  <c r="S538" i="72"/>
  <c r="X538" i="72" s="1"/>
  <c r="N538" i="72"/>
  <c r="M538" i="72"/>
  <c r="J538" i="72"/>
  <c r="S729" i="72"/>
  <c r="X729" i="72" s="1"/>
  <c r="N729" i="72"/>
  <c r="M729" i="72"/>
  <c r="J729" i="72"/>
  <c r="S728" i="72"/>
  <c r="N728" i="72"/>
  <c r="M728" i="72"/>
  <c r="J728" i="72"/>
  <c r="S727" i="72"/>
  <c r="T727" i="72" s="1"/>
  <c r="N727" i="72"/>
  <c r="M727" i="72"/>
  <c r="J727" i="72"/>
  <c r="S726" i="72"/>
  <c r="X726" i="72" s="1"/>
  <c r="N726" i="72"/>
  <c r="M726" i="72"/>
  <c r="J726" i="72"/>
  <c r="S725" i="72"/>
  <c r="X725" i="72" s="1"/>
  <c r="N725" i="72"/>
  <c r="M725" i="72"/>
  <c r="J725" i="72"/>
  <c r="S724" i="72"/>
  <c r="N724" i="72"/>
  <c r="M724" i="72"/>
  <c r="J724" i="72"/>
  <c r="S723" i="72"/>
  <c r="T723" i="72" s="1"/>
  <c r="N723" i="72"/>
  <c r="M723" i="72"/>
  <c r="J723" i="72"/>
  <c r="S722" i="72"/>
  <c r="N722" i="72"/>
  <c r="M722" i="72"/>
  <c r="J722" i="72"/>
  <c r="S721" i="72"/>
  <c r="X721" i="72" s="1"/>
  <c r="N721" i="72"/>
  <c r="M721" i="72"/>
  <c r="J721" i="72"/>
  <c r="S720" i="72"/>
  <c r="N720" i="72"/>
  <c r="M720" i="72"/>
  <c r="J720" i="72"/>
  <c r="S719" i="72"/>
  <c r="T719" i="72" s="1"/>
  <c r="N719" i="72"/>
  <c r="M719" i="72"/>
  <c r="J719" i="72"/>
  <c r="S718" i="72"/>
  <c r="N718" i="72"/>
  <c r="M718" i="72"/>
  <c r="J718" i="72"/>
  <c r="S717" i="72"/>
  <c r="N717" i="72"/>
  <c r="M717" i="72"/>
  <c r="J717" i="72"/>
  <c r="S716" i="72"/>
  <c r="N716" i="72"/>
  <c r="M716" i="72"/>
  <c r="J716" i="72"/>
  <c r="S715" i="72"/>
  <c r="T715" i="72" s="1"/>
  <c r="N715" i="72"/>
  <c r="M715" i="72"/>
  <c r="J715" i="72"/>
  <c r="S714" i="72"/>
  <c r="N714" i="72"/>
  <c r="M714" i="72"/>
  <c r="J714" i="72"/>
  <c r="S59" i="72"/>
  <c r="T59" i="72" s="1"/>
  <c r="N59" i="72"/>
  <c r="M59" i="72"/>
  <c r="J59" i="72"/>
  <c r="S58" i="72"/>
  <c r="X58" i="72" s="1"/>
  <c r="N58" i="72"/>
  <c r="M58" i="72"/>
  <c r="J58" i="72"/>
  <c r="S57" i="72"/>
  <c r="X57" i="72" s="1"/>
  <c r="N57" i="72"/>
  <c r="M57" i="72"/>
  <c r="J57" i="72"/>
  <c r="S56" i="72"/>
  <c r="N56" i="72"/>
  <c r="M56" i="72"/>
  <c r="J56" i="72"/>
  <c r="S55" i="72"/>
  <c r="T55" i="72" s="1"/>
  <c r="N55" i="72"/>
  <c r="M55" i="72"/>
  <c r="J55" i="72"/>
  <c r="S54" i="72"/>
  <c r="X54" i="72" s="1"/>
  <c r="N54" i="72"/>
  <c r="M54" i="72"/>
  <c r="J54" i="72"/>
  <c r="S53" i="72"/>
  <c r="X53" i="72" s="1"/>
  <c r="N53" i="72"/>
  <c r="M53" i="72"/>
  <c r="J53" i="72"/>
  <c r="S52" i="72"/>
  <c r="N52" i="72"/>
  <c r="M52" i="72"/>
  <c r="J52" i="72"/>
  <c r="S51" i="72"/>
  <c r="T51" i="72" s="1"/>
  <c r="N51" i="72"/>
  <c r="M51" i="72"/>
  <c r="J51" i="72"/>
  <c r="S571" i="72"/>
  <c r="X571" i="72" s="1"/>
  <c r="N571" i="72"/>
  <c r="M571" i="72"/>
  <c r="J571" i="72"/>
  <c r="S570" i="72"/>
  <c r="N570" i="72"/>
  <c r="M570" i="72"/>
  <c r="J570" i="72"/>
  <c r="S566" i="72"/>
  <c r="N566" i="72"/>
  <c r="M566" i="72"/>
  <c r="J566" i="72"/>
  <c r="S569" i="72"/>
  <c r="T569" i="72" s="1"/>
  <c r="N569" i="72"/>
  <c r="M569" i="72"/>
  <c r="J569" i="72"/>
  <c r="S568" i="72"/>
  <c r="X568" i="72" s="1"/>
  <c r="N568" i="72"/>
  <c r="M568" i="72"/>
  <c r="J568" i="72"/>
  <c r="S567" i="72"/>
  <c r="X567" i="72" s="1"/>
  <c r="N567" i="72"/>
  <c r="M567" i="72"/>
  <c r="J567" i="72"/>
  <c r="S565" i="72"/>
  <c r="N565" i="72"/>
  <c r="M565" i="72"/>
  <c r="J565" i="72"/>
  <c r="S564" i="72"/>
  <c r="T564" i="72" s="1"/>
  <c r="N564" i="72"/>
  <c r="M564" i="72"/>
  <c r="J564" i="72"/>
  <c r="S563" i="72"/>
  <c r="X563" i="72" s="1"/>
  <c r="N563" i="72"/>
  <c r="M563" i="72"/>
  <c r="J563" i="72"/>
  <c r="S562" i="72"/>
  <c r="X562" i="72" s="1"/>
  <c r="N562" i="72"/>
  <c r="M562" i="72"/>
  <c r="J562" i="72"/>
  <c r="S561" i="72"/>
  <c r="N561" i="72"/>
  <c r="M561" i="72"/>
  <c r="J561" i="72"/>
  <c r="S560" i="72"/>
  <c r="T560" i="72" s="1"/>
  <c r="N560" i="72"/>
  <c r="M560" i="72"/>
  <c r="J560" i="72"/>
  <c r="S559" i="72"/>
  <c r="X559" i="72" s="1"/>
  <c r="N559" i="72"/>
  <c r="M559" i="72"/>
  <c r="J559" i="72"/>
  <c r="S558" i="72"/>
  <c r="X558" i="72" s="1"/>
  <c r="N558" i="72"/>
  <c r="M558" i="72"/>
  <c r="J558" i="72"/>
  <c r="S557" i="72"/>
  <c r="N557" i="72"/>
  <c r="M557" i="72"/>
  <c r="J557" i="72"/>
  <c r="S556" i="72"/>
  <c r="T556" i="72" s="1"/>
  <c r="N556" i="72"/>
  <c r="M556" i="72"/>
  <c r="J556" i="72"/>
  <c r="S555" i="72"/>
  <c r="X555" i="72" s="1"/>
  <c r="N555" i="72"/>
  <c r="M555" i="72"/>
  <c r="J555" i="72"/>
  <c r="S554" i="72"/>
  <c r="N554" i="72"/>
  <c r="M554" i="72"/>
  <c r="J554" i="72"/>
  <c r="S553" i="72"/>
  <c r="N553" i="72"/>
  <c r="M553" i="72"/>
  <c r="J553" i="72"/>
  <c r="S552" i="72"/>
  <c r="T552" i="72" s="1"/>
  <c r="N552" i="72"/>
  <c r="M552" i="72"/>
  <c r="J552" i="72"/>
  <c r="S551" i="72"/>
  <c r="X551" i="72" s="1"/>
  <c r="N551" i="72"/>
  <c r="M551" i="72"/>
  <c r="J551" i="72"/>
  <c r="S89" i="72"/>
  <c r="T89" i="72" s="1"/>
  <c r="N89" i="72"/>
  <c r="M89" i="72"/>
  <c r="J89" i="72"/>
  <c r="S88" i="72"/>
  <c r="X88" i="72" s="1"/>
  <c r="N88" i="72"/>
  <c r="M88" i="72"/>
  <c r="J88" i="72"/>
  <c r="S87" i="72"/>
  <c r="X87" i="72" s="1"/>
  <c r="N87" i="72"/>
  <c r="M87" i="72"/>
  <c r="J87" i="72"/>
  <c r="S86" i="72"/>
  <c r="X86" i="72" s="1"/>
  <c r="N86" i="72"/>
  <c r="M86" i="72"/>
  <c r="J86" i="72"/>
  <c r="S85" i="72"/>
  <c r="T85" i="72" s="1"/>
  <c r="N85" i="72"/>
  <c r="M85" i="72"/>
  <c r="J85" i="72"/>
  <c r="S84" i="72"/>
  <c r="X84" i="72" s="1"/>
  <c r="N84" i="72"/>
  <c r="M84" i="72"/>
  <c r="J84" i="72"/>
  <c r="S83" i="72"/>
  <c r="N83" i="72"/>
  <c r="M83" i="72"/>
  <c r="J83" i="72"/>
  <c r="S82" i="72"/>
  <c r="N82" i="72"/>
  <c r="M82" i="72"/>
  <c r="J82" i="72"/>
  <c r="S79" i="72"/>
  <c r="T79" i="72" s="1"/>
  <c r="N79" i="72"/>
  <c r="M79" i="72"/>
  <c r="J79" i="72"/>
  <c r="S80" i="72"/>
  <c r="X80" i="72" s="1"/>
  <c r="N80" i="72"/>
  <c r="M80" i="72"/>
  <c r="J80" i="72"/>
  <c r="S81" i="72"/>
  <c r="X81" i="72" s="1"/>
  <c r="N81" i="72"/>
  <c r="M81" i="72"/>
  <c r="J81" i="72"/>
  <c r="S78" i="72"/>
  <c r="N78" i="72"/>
  <c r="M78" i="72"/>
  <c r="J78" i="72"/>
  <c r="S77" i="72"/>
  <c r="T77" i="72" s="1"/>
  <c r="N77" i="72"/>
  <c r="M77" i="72"/>
  <c r="J77" i="72"/>
  <c r="S76" i="72"/>
  <c r="X76" i="72" s="1"/>
  <c r="N76" i="72"/>
  <c r="M76" i="72"/>
  <c r="J76" i="72"/>
  <c r="S75" i="72"/>
  <c r="X75" i="72" s="1"/>
  <c r="N75" i="72"/>
  <c r="M75" i="72"/>
  <c r="J75" i="72"/>
  <c r="S74" i="72"/>
  <c r="N74" i="72"/>
  <c r="M74" i="72"/>
  <c r="J74" i="72"/>
  <c r="S73" i="72"/>
  <c r="T73" i="72" s="1"/>
  <c r="N73" i="72"/>
  <c r="M73" i="72"/>
  <c r="J73" i="72"/>
  <c r="S72" i="72"/>
  <c r="X72" i="72" s="1"/>
  <c r="N72" i="72"/>
  <c r="M72" i="72"/>
  <c r="J72" i="72"/>
  <c r="S71" i="72"/>
  <c r="X71" i="72" s="1"/>
  <c r="N71" i="72"/>
  <c r="M71" i="72"/>
  <c r="J71" i="72"/>
  <c r="S70" i="72"/>
  <c r="T70" i="72" s="1"/>
  <c r="N70" i="72"/>
  <c r="M70" i="72"/>
  <c r="J70" i="72"/>
  <c r="S69" i="72"/>
  <c r="N69" i="72"/>
  <c r="M69" i="72"/>
  <c r="J69" i="72"/>
  <c r="S68" i="72"/>
  <c r="X68" i="72" s="1"/>
  <c r="N68" i="72"/>
  <c r="M68" i="72"/>
  <c r="J68" i="72"/>
  <c r="S67" i="72"/>
  <c r="X67" i="72" s="1"/>
  <c r="N67" i="72"/>
  <c r="M67" i="72"/>
  <c r="J67" i="72"/>
  <c r="S66" i="72"/>
  <c r="T66" i="72" s="1"/>
  <c r="N66" i="72"/>
  <c r="M66" i="72"/>
  <c r="J66" i="72"/>
  <c r="S65" i="72"/>
  <c r="T65" i="72" s="1"/>
  <c r="N65" i="72"/>
  <c r="M65" i="72"/>
  <c r="J65" i="72"/>
  <c r="S64" i="72"/>
  <c r="X64" i="72" s="1"/>
  <c r="N64" i="72"/>
  <c r="M64" i="72"/>
  <c r="J64" i="72"/>
  <c r="S63" i="72"/>
  <c r="N63" i="72"/>
  <c r="M63" i="72"/>
  <c r="J63" i="72"/>
  <c r="S62" i="72"/>
  <c r="N62" i="72"/>
  <c r="M62" i="72"/>
  <c r="J62" i="72"/>
  <c r="S61" i="72"/>
  <c r="T61" i="72" s="1"/>
  <c r="N61" i="72"/>
  <c r="M61" i="72"/>
  <c r="J61" i="72"/>
  <c r="S60" i="72"/>
  <c r="X60" i="72" s="1"/>
  <c r="N60" i="72"/>
  <c r="M60" i="72"/>
  <c r="J60" i="72"/>
  <c r="S119" i="72"/>
  <c r="T119" i="72" s="1"/>
  <c r="N119" i="72"/>
  <c r="M119" i="72"/>
  <c r="J119" i="72"/>
  <c r="S118" i="72"/>
  <c r="X118" i="72" s="1"/>
  <c r="N118" i="72"/>
  <c r="M118" i="72"/>
  <c r="J118" i="72"/>
  <c r="S117" i="72"/>
  <c r="N117" i="72"/>
  <c r="M117" i="72"/>
  <c r="J117" i="72"/>
  <c r="S116" i="72"/>
  <c r="N116" i="72"/>
  <c r="M116" i="72"/>
  <c r="J116" i="72"/>
  <c r="S115" i="72"/>
  <c r="T115" i="72" s="1"/>
  <c r="N115" i="72"/>
  <c r="M115" i="72"/>
  <c r="J115" i="72"/>
  <c r="S114" i="72"/>
  <c r="X114" i="72" s="1"/>
  <c r="N114" i="72"/>
  <c r="M114" i="72"/>
  <c r="J114" i="72"/>
  <c r="S113" i="72"/>
  <c r="X113" i="72" s="1"/>
  <c r="N113" i="72"/>
  <c r="M113" i="72"/>
  <c r="J113" i="72"/>
  <c r="S112" i="72"/>
  <c r="N112" i="72"/>
  <c r="M112" i="72"/>
  <c r="J112" i="72"/>
  <c r="S111" i="72"/>
  <c r="T111" i="72" s="1"/>
  <c r="N111" i="72"/>
  <c r="M111" i="72"/>
  <c r="J111" i="72"/>
  <c r="S110" i="72"/>
  <c r="X110" i="72" s="1"/>
  <c r="N110" i="72"/>
  <c r="M110" i="72"/>
  <c r="J110" i="72"/>
  <c r="S109" i="72"/>
  <c r="X109" i="72" s="1"/>
  <c r="N109" i="72"/>
  <c r="M109" i="72"/>
  <c r="J109" i="72"/>
  <c r="S108" i="72"/>
  <c r="N108" i="72"/>
  <c r="M108" i="72"/>
  <c r="J108" i="72"/>
  <c r="S107" i="72"/>
  <c r="T107" i="72" s="1"/>
  <c r="N107" i="72"/>
  <c r="M107" i="72"/>
  <c r="J107" i="72"/>
  <c r="S106" i="72"/>
  <c r="X106" i="72" s="1"/>
  <c r="N106" i="72"/>
  <c r="M106" i="72"/>
  <c r="J106" i="72"/>
  <c r="S105" i="72"/>
  <c r="X105" i="72" s="1"/>
  <c r="N105" i="72"/>
  <c r="M105" i="72"/>
  <c r="J105" i="72"/>
  <c r="S104" i="72"/>
  <c r="N104" i="72"/>
  <c r="M104" i="72"/>
  <c r="J104" i="72"/>
  <c r="S103" i="72"/>
  <c r="T103" i="72" s="1"/>
  <c r="N103" i="72"/>
  <c r="M103" i="72"/>
  <c r="J103" i="72"/>
  <c r="S102" i="72"/>
  <c r="X102" i="72" s="1"/>
  <c r="N102" i="72"/>
  <c r="M102" i="72"/>
  <c r="J102" i="72"/>
  <c r="S101" i="72"/>
  <c r="N101" i="72"/>
  <c r="M101" i="72"/>
  <c r="J101" i="72"/>
  <c r="S100" i="72"/>
  <c r="N100" i="72"/>
  <c r="M100" i="72"/>
  <c r="J100" i="72"/>
  <c r="S99" i="72"/>
  <c r="T99" i="72" s="1"/>
  <c r="N99" i="72"/>
  <c r="M99" i="72"/>
  <c r="J99" i="72"/>
  <c r="S98" i="72"/>
  <c r="X98" i="72" s="1"/>
  <c r="N98" i="72"/>
  <c r="M98" i="72"/>
  <c r="J98" i="72"/>
  <c r="S97" i="72"/>
  <c r="X97" i="72" s="1"/>
  <c r="N97" i="72"/>
  <c r="M97" i="72"/>
  <c r="J97" i="72"/>
  <c r="S96" i="72"/>
  <c r="N96" i="72"/>
  <c r="M96" i="72"/>
  <c r="J96" i="72"/>
  <c r="S95" i="72"/>
  <c r="T95" i="72" s="1"/>
  <c r="N95" i="72"/>
  <c r="M95" i="72"/>
  <c r="J95" i="72"/>
  <c r="S94" i="72"/>
  <c r="X94" i="72" s="1"/>
  <c r="N94" i="72"/>
  <c r="M94" i="72"/>
  <c r="J94" i="72"/>
  <c r="S93" i="72"/>
  <c r="X93" i="72" s="1"/>
  <c r="N93" i="72"/>
  <c r="M93" i="72"/>
  <c r="J93" i="72"/>
  <c r="S92" i="72"/>
  <c r="N92" i="72"/>
  <c r="M92" i="72"/>
  <c r="J92" i="72"/>
  <c r="S91" i="72"/>
  <c r="T91" i="72" s="1"/>
  <c r="N91" i="72"/>
  <c r="M91" i="72"/>
  <c r="J91" i="72"/>
  <c r="S90" i="72"/>
  <c r="X90" i="72" s="1"/>
  <c r="N90" i="72"/>
  <c r="M90" i="72"/>
  <c r="J90" i="72"/>
  <c r="S398" i="72"/>
  <c r="T398" i="72" s="1"/>
  <c r="N398" i="72"/>
  <c r="M398" i="72"/>
  <c r="J398" i="72"/>
  <c r="S652" i="72"/>
  <c r="X652" i="72" s="1"/>
  <c r="N652" i="72"/>
  <c r="M652" i="72"/>
  <c r="J652" i="72"/>
  <c r="S651" i="72"/>
  <c r="X651" i="72" s="1"/>
  <c r="N651" i="72"/>
  <c r="M651" i="72"/>
  <c r="J651" i="72"/>
  <c r="S650" i="72"/>
  <c r="N650" i="72"/>
  <c r="M650" i="72"/>
  <c r="J650" i="72"/>
  <c r="S649" i="72"/>
  <c r="T649" i="72" s="1"/>
  <c r="N649" i="72"/>
  <c r="M649" i="72"/>
  <c r="J649" i="72"/>
  <c r="S648" i="72"/>
  <c r="X648" i="72" s="1"/>
  <c r="N648" i="72"/>
  <c r="M648" i="72"/>
  <c r="J648" i="72"/>
  <c r="S647" i="72"/>
  <c r="X647" i="72" s="1"/>
  <c r="N647" i="72"/>
  <c r="M647" i="72"/>
  <c r="J647" i="72"/>
  <c r="S646" i="72"/>
  <c r="N646" i="72"/>
  <c r="M646" i="72"/>
  <c r="J646" i="72"/>
  <c r="S645" i="72"/>
  <c r="T645" i="72" s="1"/>
  <c r="N645" i="72"/>
  <c r="M645" i="72"/>
  <c r="J645" i="72"/>
  <c r="S644" i="72"/>
  <c r="X644" i="72" s="1"/>
  <c r="N644" i="72"/>
  <c r="M644" i="72"/>
  <c r="J644" i="72"/>
  <c r="S643" i="72"/>
  <c r="X643" i="72" s="1"/>
  <c r="N643" i="72"/>
  <c r="M643" i="72"/>
  <c r="J643" i="72"/>
  <c r="S642" i="72"/>
  <c r="N642" i="72"/>
  <c r="M642" i="72"/>
  <c r="J642" i="72"/>
  <c r="S641" i="72"/>
  <c r="T641" i="72" s="1"/>
  <c r="N641" i="72"/>
  <c r="M641" i="72"/>
  <c r="J641" i="72"/>
  <c r="S640" i="72"/>
  <c r="X640" i="72" s="1"/>
  <c r="N640" i="72"/>
  <c r="M640" i="72"/>
  <c r="J640" i="72"/>
  <c r="S639" i="72"/>
  <c r="N639" i="72"/>
  <c r="M639" i="72"/>
  <c r="J639" i="72"/>
  <c r="S638" i="72"/>
  <c r="N638" i="72"/>
  <c r="M638" i="72"/>
  <c r="J638" i="72"/>
  <c r="S637" i="72"/>
  <c r="T637" i="72" s="1"/>
  <c r="N637" i="72"/>
  <c r="M637" i="72"/>
  <c r="J637" i="72"/>
  <c r="S636" i="72"/>
  <c r="X636" i="72" s="1"/>
  <c r="N636" i="72"/>
  <c r="M636" i="72"/>
  <c r="J636" i="72"/>
  <c r="S635" i="72"/>
  <c r="X635" i="72" s="1"/>
  <c r="N635" i="72"/>
  <c r="M635" i="72"/>
  <c r="J635" i="72"/>
  <c r="S634" i="72"/>
  <c r="N634" i="72"/>
  <c r="M634" i="72"/>
  <c r="J634" i="72"/>
  <c r="S633" i="72"/>
  <c r="T633" i="72" s="1"/>
  <c r="N633" i="72"/>
  <c r="M633" i="72"/>
  <c r="J633" i="72"/>
  <c r="S632" i="72"/>
  <c r="N632" i="72"/>
  <c r="M632" i="72"/>
  <c r="J632" i="72"/>
  <c r="S577" i="72"/>
  <c r="N577" i="72"/>
  <c r="M577" i="72"/>
  <c r="J577" i="72"/>
  <c r="S573" i="72"/>
  <c r="N573" i="72"/>
  <c r="M573" i="72"/>
  <c r="J573" i="72"/>
  <c r="S125" i="72"/>
  <c r="T125" i="72" s="1"/>
  <c r="N125" i="72"/>
  <c r="M125" i="72"/>
  <c r="J125" i="72"/>
  <c r="S124" i="72"/>
  <c r="X124" i="72" s="1"/>
  <c r="Y124" i="72" s="1"/>
  <c r="N124" i="72"/>
  <c r="M124" i="72"/>
  <c r="J124" i="72"/>
  <c r="S123" i="72"/>
  <c r="X123" i="72" s="1"/>
  <c r="Y123" i="72" s="1"/>
  <c r="N123" i="72"/>
  <c r="M123" i="72"/>
  <c r="J123" i="72"/>
  <c r="S122" i="72"/>
  <c r="X122" i="72" s="1"/>
  <c r="N122" i="72"/>
  <c r="M122" i="72"/>
  <c r="J122" i="72"/>
  <c r="S121" i="72"/>
  <c r="T121" i="72" s="1"/>
  <c r="N121" i="72"/>
  <c r="M121" i="72"/>
  <c r="J121" i="72"/>
  <c r="S120" i="72"/>
  <c r="X120" i="72" s="1"/>
  <c r="Y120" i="72" s="1"/>
  <c r="N120" i="72"/>
  <c r="M120" i="72"/>
  <c r="J120" i="72"/>
  <c r="S383" i="72"/>
  <c r="T383" i="72" s="1"/>
  <c r="N383" i="72"/>
  <c r="M383" i="72"/>
  <c r="J383" i="72"/>
  <c r="S382" i="72"/>
  <c r="X382" i="72" s="1"/>
  <c r="N382" i="72"/>
  <c r="M382" i="72"/>
  <c r="J382" i="72"/>
  <c r="S381" i="72"/>
  <c r="X381" i="72" s="1"/>
  <c r="N381" i="72"/>
  <c r="M381" i="72"/>
  <c r="J381" i="72"/>
  <c r="S380" i="72"/>
  <c r="N380" i="72"/>
  <c r="M380" i="72"/>
  <c r="J380" i="72"/>
  <c r="S379" i="72"/>
  <c r="T379" i="72" s="1"/>
  <c r="N379" i="72"/>
  <c r="M379" i="72"/>
  <c r="J379" i="72"/>
  <c r="S378" i="72"/>
  <c r="X378" i="72" s="1"/>
  <c r="N378" i="72"/>
  <c r="M378" i="72"/>
  <c r="J378" i="72"/>
  <c r="S396" i="72"/>
  <c r="X396" i="72" s="1"/>
  <c r="N396" i="72"/>
  <c r="M396" i="72"/>
  <c r="J396" i="72"/>
  <c r="S395" i="72"/>
  <c r="N395" i="72"/>
  <c r="M395" i="72"/>
  <c r="J395" i="72"/>
  <c r="S394" i="72"/>
  <c r="T394" i="72" s="1"/>
  <c r="N394" i="72"/>
  <c r="M394" i="72"/>
  <c r="J394" i="72"/>
  <c r="S415" i="72"/>
  <c r="X415" i="72" s="1"/>
  <c r="N415" i="72"/>
  <c r="M415" i="72"/>
  <c r="J415" i="72"/>
  <c r="S393" i="72"/>
  <c r="N393" i="72"/>
  <c r="M393" i="72"/>
  <c r="J393" i="72"/>
  <c r="S424" i="72"/>
  <c r="N424" i="72"/>
  <c r="M424" i="72"/>
  <c r="J424" i="72"/>
  <c r="S423" i="72"/>
  <c r="T423" i="72" s="1"/>
  <c r="N423" i="72"/>
  <c r="M423" i="72"/>
  <c r="J423" i="72"/>
  <c r="S422" i="72"/>
  <c r="X422" i="72" s="1"/>
  <c r="N422" i="72"/>
  <c r="M422" i="72"/>
  <c r="J422" i="72"/>
  <c r="S377" i="72"/>
  <c r="X377" i="72" s="1"/>
  <c r="N377" i="72"/>
  <c r="M377" i="72"/>
  <c r="J377" i="72"/>
  <c r="S429" i="72"/>
  <c r="N429" i="72"/>
  <c r="M429" i="72"/>
  <c r="J429" i="72"/>
  <c r="S428" i="72"/>
  <c r="T428" i="72" s="1"/>
  <c r="N428" i="72"/>
  <c r="M428" i="72"/>
  <c r="J428" i="72"/>
  <c r="S427" i="72"/>
  <c r="X427" i="72" s="1"/>
  <c r="N427" i="72"/>
  <c r="M427" i="72"/>
  <c r="J427" i="72"/>
  <c r="S405" i="72"/>
  <c r="X405" i="72" s="1"/>
  <c r="N405" i="72"/>
  <c r="M405" i="72"/>
  <c r="J405" i="72"/>
  <c r="S404" i="72"/>
  <c r="N404" i="72"/>
  <c r="M404" i="72"/>
  <c r="J404" i="72"/>
  <c r="S403" i="72"/>
  <c r="T403" i="72" s="1"/>
  <c r="N403" i="72"/>
  <c r="M403" i="72"/>
  <c r="J403" i="72"/>
  <c r="S402" i="72"/>
  <c r="X402" i="72" s="1"/>
  <c r="N402" i="72"/>
  <c r="M402" i="72"/>
  <c r="J402" i="72"/>
  <c r="S401" i="72"/>
  <c r="X401" i="72" s="1"/>
  <c r="N401" i="72"/>
  <c r="M401" i="72"/>
  <c r="J401" i="72"/>
  <c r="S414" i="72"/>
  <c r="N414" i="72"/>
  <c r="M414" i="72"/>
  <c r="J414" i="72"/>
  <c r="S413" i="72"/>
  <c r="T413" i="72" s="1"/>
  <c r="N413" i="72"/>
  <c r="M413" i="72"/>
  <c r="J413" i="72"/>
  <c r="S412" i="72"/>
  <c r="X412" i="72" s="1"/>
  <c r="N412" i="72"/>
  <c r="M412" i="72"/>
  <c r="J412" i="72"/>
  <c r="S411" i="72"/>
  <c r="N411" i="72"/>
  <c r="M411" i="72"/>
  <c r="J411" i="72"/>
  <c r="S410" i="72"/>
  <c r="N410" i="72"/>
  <c r="M410" i="72"/>
  <c r="J410" i="72"/>
  <c r="S400" i="72"/>
  <c r="T400" i="72" s="1"/>
  <c r="N400" i="72"/>
  <c r="M400" i="72"/>
  <c r="J400" i="72"/>
  <c r="S399" i="72"/>
  <c r="X399" i="72" s="1"/>
  <c r="N399" i="72"/>
  <c r="M399" i="72"/>
  <c r="J399" i="72"/>
  <c r="S739" i="72"/>
  <c r="N739" i="72"/>
  <c r="M739" i="72"/>
  <c r="J739" i="72"/>
  <c r="S738" i="72"/>
  <c r="X738" i="72" s="1"/>
  <c r="N738" i="72"/>
  <c r="M738" i="72"/>
  <c r="J738" i="72"/>
  <c r="S324" i="72"/>
  <c r="N324" i="72"/>
  <c r="M324" i="72"/>
  <c r="J324" i="72"/>
  <c r="S409" i="72"/>
  <c r="N409" i="72"/>
  <c r="M409" i="72"/>
  <c r="J409" i="72"/>
  <c r="S421" i="72"/>
  <c r="T421" i="72" s="1"/>
  <c r="N421" i="72"/>
  <c r="M421" i="72"/>
  <c r="J421" i="72"/>
  <c r="S420" i="72"/>
  <c r="X420" i="72" s="1"/>
  <c r="N420" i="72"/>
  <c r="M420" i="72"/>
  <c r="J420" i="72"/>
  <c r="S419" i="72"/>
  <c r="X419" i="72" s="1"/>
  <c r="N419" i="72"/>
  <c r="M419" i="72"/>
  <c r="J419" i="72"/>
  <c r="S408" i="72"/>
  <c r="N408" i="72"/>
  <c r="M408" i="72"/>
  <c r="J408" i="72"/>
  <c r="S397" i="72"/>
  <c r="T397" i="72" s="1"/>
  <c r="N397" i="72"/>
  <c r="M397" i="72"/>
  <c r="J397" i="72"/>
  <c r="S407" i="72"/>
  <c r="X407" i="72" s="1"/>
  <c r="N407" i="72"/>
  <c r="M407" i="72"/>
  <c r="J407" i="72"/>
  <c r="S430" i="72"/>
  <c r="X430" i="72" s="1"/>
  <c r="N430" i="72"/>
  <c r="M430" i="72"/>
  <c r="J430" i="72"/>
  <c r="S418" i="72"/>
  <c r="N418" i="72"/>
  <c r="M418" i="72"/>
  <c r="J418" i="72"/>
  <c r="S417" i="72"/>
  <c r="T417" i="72" s="1"/>
  <c r="N417" i="72"/>
  <c r="M417" i="72"/>
  <c r="J417" i="72"/>
  <c r="S392" i="72"/>
  <c r="X392" i="72" s="1"/>
  <c r="N392" i="72"/>
  <c r="M392" i="72"/>
  <c r="J392" i="72"/>
  <c r="S391" i="72"/>
  <c r="X391" i="72" s="1"/>
  <c r="N391" i="72"/>
  <c r="M391" i="72"/>
  <c r="J391" i="72"/>
  <c r="S390" i="72"/>
  <c r="N390" i="72"/>
  <c r="M390" i="72"/>
  <c r="J390" i="72"/>
  <c r="S389" i="72"/>
  <c r="T389" i="72" s="1"/>
  <c r="N389" i="72"/>
  <c r="M389" i="72"/>
  <c r="J389" i="72"/>
  <c r="S416" i="72"/>
  <c r="X416" i="72" s="1"/>
  <c r="N416" i="72"/>
  <c r="M416" i="72"/>
  <c r="J416" i="72"/>
  <c r="S406" i="72"/>
  <c r="N406" i="72"/>
  <c r="M406" i="72"/>
  <c r="J406" i="72"/>
  <c r="S426" i="72"/>
  <c r="N426" i="72"/>
  <c r="M426" i="72"/>
  <c r="J426" i="72"/>
  <c r="S425" i="72"/>
  <c r="T425" i="72" s="1"/>
  <c r="N425" i="72"/>
  <c r="M425" i="72"/>
  <c r="J425" i="72"/>
  <c r="S388" i="72"/>
  <c r="X388" i="72" s="1"/>
  <c r="Y388" i="72" s="1"/>
  <c r="N388" i="72"/>
  <c r="M388" i="72"/>
  <c r="J388" i="72"/>
  <c r="S387" i="72"/>
  <c r="X387" i="72" s="1"/>
  <c r="Y387" i="72" s="1"/>
  <c r="N387" i="72"/>
  <c r="M387" i="72"/>
  <c r="J387" i="72"/>
  <c r="S386" i="72"/>
  <c r="N386" i="72"/>
  <c r="M386" i="72"/>
  <c r="J386" i="72"/>
  <c r="S385" i="72"/>
  <c r="X385" i="72" s="1"/>
  <c r="N385" i="72"/>
  <c r="M385" i="72"/>
  <c r="J385" i="72"/>
  <c r="S384" i="72"/>
  <c r="T384" i="72" s="1"/>
  <c r="N384" i="72"/>
  <c r="M384" i="72"/>
  <c r="J384" i="72"/>
  <c r="J55" i="71"/>
  <c r="J56" i="71"/>
  <c r="J57" i="71"/>
  <c r="J58" i="71"/>
  <c r="J59" i="71"/>
  <c r="J60" i="71"/>
  <c r="J61" i="71"/>
  <c r="J62" i="71"/>
  <c r="J63" i="71"/>
  <c r="J64" i="71"/>
  <c r="J65" i="71"/>
  <c r="J66" i="71"/>
  <c r="T69" i="72" l="1"/>
  <c r="T651" i="72"/>
  <c r="T113" i="72"/>
  <c r="T67" i="72"/>
  <c r="T654" i="72"/>
  <c r="U654" i="72" s="1"/>
  <c r="V654" i="72" s="1"/>
  <c r="T405" i="72"/>
  <c r="U405" i="72" s="1"/>
  <c r="V405" i="72" s="1"/>
  <c r="T57" i="72"/>
  <c r="T721" i="72"/>
  <c r="U545" i="72"/>
  <c r="T86" i="72"/>
  <c r="U86" i="72" s="1"/>
  <c r="T87" i="72"/>
  <c r="U87" i="72" s="1"/>
  <c r="V87" i="72" s="1"/>
  <c r="T729" i="72"/>
  <c r="T670" i="72"/>
  <c r="U674" i="72"/>
  <c r="T381" i="72"/>
  <c r="U381" i="72" s="1"/>
  <c r="V381" i="72" s="1"/>
  <c r="T123" i="72"/>
  <c r="T71" i="72"/>
  <c r="U71" i="72" s="1"/>
  <c r="T635" i="72"/>
  <c r="U635" i="72" s="1"/>
  <c r="V635" i="72" s="1"/>
  <c r="T97" i="72"/>
  <c r="U670" i="72"/>
  <c r="T545" i="72"/>
  <c r="T548" i="72"/>
  <c r="T538" i="72"/>
  <c r="U538" i="72" s="1"/>
  <c r="V538" i="72" s="1"/>
  <c r="T562" i="72"/>
  <c r="T419" i="72"/>
  <c r="U419" i="72" s="1"/>
  <c r="V419" i="72" s="1"/>
  <c r="T377" i="72"/>
  <c r="U377" i="72" s="1"/>
  <c r="V377" i="72" s="1"/>
  <c r="T647" i="72"/>
  <c r="U647" i="72" s="1"/>
  <c r="V647" i="72" s="1"/>
  <c r="T93" i="72"/>
  <c r="U93" i="72" s="1"/>
  <c r="V93" i="72" s="1"/>
  <c r="X89" i="72"/>
  <c r="Y89" i="72" s="1"/>
  <c r="T540" i="72"/>
  <c r="T541" i="72"/>
  <c r="U541" i="72" s="1"/>
  <c r="V541" i="72" s="1"/>
  <c r="T657" i="72"/>
  <c r="V657" i="72" s="1"/>
  <c r="T658" i="72"/>
  <c r="T661" i="72"/>
  <c r="V661" i="72" s="1"/>
  <c r="U658" i="72"/>
  <c r="T109" i="72"/>
  <c r="U109" i="72" s="1"/>
  <c r="V109" i="72" s="1"/>
  <c r="T567" i="72"/>
  <c r="T544" i="72"/>
  <c r="T674" i="72"/>
  <c r="T677" i="72"/>
  <c r="V677" i="72" s="1"/>
  <c r="X406" i="72"/>
  <c r="Y406" i="72" s="1"/>
  <c r="T406" i="72"/>
  <c r="U406" i="72" s="1"/>
  <c r="V406" i="72" s="1"/>
  <c r="X639" i="72"/>
  <c r="Y639" i="72" s="1"/>
  <c r="T639" i="72"/>
  <c r="U639" i="72" s="1"/>
  <c r="V639" i="72" s="1"/>
  <c r="X117" i="72"/>
  <c r="Y117" i="72" s="1"/>
  <c r="Z117" i="72" s="1"/>
  <c r="T117" i="72"/>
  <c r="U67" i="72"/>
  <c r="X78" i="72"/>
  <c r="Y78" i="72" s="1"/>
  <c r="Z78" i="72" s="1"/>
  <c r="T78" i="72"/>
  <c r="U78" i="72" s="1"/>
  <c r="X83" i="72"/>
  <c r="Y83" i="72" s="1"/>
  <c r="T83" i="72"/>
  <c r="U83" i="72" s="1"/>
  <c r="V83" i="72" s="1"/>
  <c r="X632" i="72"/>
  <c r="Y632" i="72" s="1"/>
  <c r="T632" i="72"/>
  <c r="U632" i="72" s="1"/>
  <c r="V632" i="72" s="1"/>
  <c r="X101" i="72"/>
  <c r="Y101" i="72" s="1"/>
  <c r="Z101" i="72" s="1"/>
  <c r="T101" i="72"/>
  <c r="X63" i="72"/>
  <c r="T63" i="72"/>
  <c r="U63" i="72" s="1"/>
  <c r="X718" i="72"/>
  <c r="Y718" i="72" s="1"/>
  <c r="U718" i="72"/>
  <c r="T718" i="72"/>
  <c r="U717" i="72"/>
  <c r="T717" i="72"/>
  <c r="X722" i="72"/>
  <c r="Z722" i="72" s="1"/>
  <c r="U722" i="72"/>
  <c r="T722" i="72"/>
  <c r="X411" i="72"/>
  <c r="Y411" i="72" s="1"/>
  <c r="T411" i="72"/>
  <c r="U411" i="72" s="1"/>
  <c r="V411" i="72" s="1"/>
  <c r="X577" i="72"/>
  <c r="Y577" i="72" s="1"/>
  <c r="T577" i="72"/>
  <c r="U577" i="72" s="1"/>
  <c r="V577" i="72" s="1"/>
  <c r="T62" i="72"/>
  <c r="X570" i="72"/>
  <c r="Y570" i="72" s="1"/>
  <c r="T570" i="72"/>
  <c r="X324" i="72"/>
  <c r="Y324" i="72" s="1"/>
  <c r="V324" i="72"/>
  <c r="X393" i="72"/>
  <c r="Y393" i="72" s="1"/>
  <c r="T393" i="72"/>
  <c r="U393" i="72" s="1"/>
  <c r="V393" i="72" s="1"/>
  <c r="X82" i="72"/>
  <c r="Y82" i="72" s="1"/>
  <c r="Z82" i="72" s="1"/>
  <c r="T82" i="72"/>
  <c r="U82" i="72" s="1"/>
  <c r="X554" i="72"/>
  <c r="Y554" i="72" s="1"/>
  <c r="T554" i="72"/>
  <c r="X714" i="72"/>
  <c r="Z714" i="72" s="1"/>
  <c r="T387" i="72"/>
  <c r="U387" i="72" s="1"/>
  <c r="T430" i="72"/>
  <c r="U430" i="72" s="1"/>
  <c r="V430" i="72" s="1"/>
  <c r="U66" i="72"/>
  <c r="V66" i="72" s="1"/>
  <c r="T687" i="72"/>
  <c r="T695" i="72"/>
  <c r="U695" i="72" s="1"/>
  <c r="V695" i="72" s="1"/>
  <c r="U666" i="72"/>
  <c r="T725" i="72"/>
  <c r="T726" i="72"/>
  <c r="T662" i="72"/>
  <c r="V665" i="72"/>
  <c r="T678" i="72"/>
  <c r="T681" i="72"/>
  <c r="T699" i="72"/>
  <c r="U699" i="72" s="1"/>
  <c r="V699" i="72" s="1"/>
  <c r="V707" i="72"/>
  <c r="T391" i="72"/>
  <c r="U391" i="72" s="1"/>
  <c r="V391" i="72" s="1"/>
  <c r="T401" i="72"/>
  <c r="U401" i="72" s="1"/>
  <c r="V401" i="72" s="1"/>
  <c r="T396" i="72"/>
  <c r="U396" i="72" s="1"/>
  <c r="T643" i="72"/>
  <c r="U643" i="72" s="1"/>
  <c r="V643" i="72" s="1"/>
  <c r="T105" i="72"/>
  <c r="U70" i="72"/>
  <c r="V70" i="72" s="1"/>
  <c r="T74" i="72"/>
  <c r="U74" i="72" s="1"/>
  <c r="V74" i="72" s="1"/>
  <c r="T75" i="72"/>
  <c r="U75" i="72" s="1"/>
  <c r="T81" i="72"/>
  <c r="U81" i="72" s="1"/>
  <c r="V81" i="72" s="1"/>
  <c r="T558" i="72"/>
  <c r="U558" i="72" s="1"/>
  <c r="V558" i="72" s="1"/>
  <c r="T53" i="72"/>
  <c r="U53" i="72" s="1"/>
  <c r="V53" i="72" s="1"/>
  <c r="U726" i="72"/>
  <c r="T691" i="72"/>
  <c r="T703" i="72"/>
  <c r="U662" i="72"/>
  <c r="T666" i="72"/>
  <c r="T669" i="72"/>
  <c r="V669" i="72" s="1"/>
  <c r="V673" i="72"/>
  <c r="U678" i="72"/>
  <c r="Y658" i="72"/>
  <c r="U667" i="72"/>
  <c r="V667" i="72" s="1"/>
  <c r="Z674" i="72"/>
  <c r="Y674" i="72"/>
  <c r="U671" i="72"/>
  <c r="V671" i="72" s="1"/>
  <c r="Y678" i="72"/>
  <c r="U659" i="72"/>
  <c r="V659" i="72" s="1"/>
  <c r="Z666" i="72"/>
  <c r="Y666" i="72"/>
  <c r="U675" i="72"/>
  <c r="V675" i="72" s="1"/>
  <c r="U680" i="72"/>
  <c r="Y682" i="72"/>
  <c r="V655" i="72"/>
  <c r="Y662" i="72"/>
  <c r="Z681" i="72"/>
  <c r="Y681" i="72"/>
  <c r="Y654" i="72"/>
  <c r="U663" i="72"/>
  <c r="V663" i="72" s="1"/>
  <c r="Z670" i="72"/>
  <c r="Y670" i="72"/>
  <c r="U679" i="72"/>
  <c r="V679" i="72" s="1"/>
  <c r="X657" i="72"/>
  <c r="X661" i="72"/>
  <c r="X665" i="72"/>
  <c r="X669" i="72"/>
  <c r="X673" i="72"/>
  <c r="X677" i="72"/>
  <c r="T682" i="72"/>
  <c r="U683" i="72"/>
  <c r="V683" i="72" s="1"/>
  <c r="X668" i="72"/>
  <c r="X676" i="72"/>
  <c r="X680" i="72"/>
  <c r="X655" i="72"/>
  <c r="T656" i="72"/>
  <c r="X659" i="72"/>
  <c r="T660" i="72"/>
  <c r="X663" i="72"/>
  <c r="T664" i="72"/>
  <c r="X667" i="72"/>
  <c r="T668" i="72"/>
  <c r="X671" i="72"/>
  <c r="T672" i="72"/>
  <c r="X675" i="72"/>
  <c r="T676" i="72"/>
  <c r="U676" i="72" s="1"/>
  <c r="X679" i="72"/>
  <c r="T680" i="72"/>
  <c r="U681" i="72"/>
  <c r="X683" i="72"/>
  <c r="X656" i="72"/>
  <c r="X660" i="72"/>
  <c r="X664" i="72"/>
  <c r="X672" i="72"/>
  <c r="Y684" i="72"/>
  <c r="Y696" i="72"/>
  <c r="Y703" i="72"/>
  <c r="Z703" i="72" s="1"/>
  <c r="Z708" i="72"/>
  <c r="Y708" i="72"/>
  <c r="Y699" i="72"/>
  <c r="Z699" i="72" s="1"/>
  <c r="Y687" i="72"/>
  <c r="Z687" i="72"/>
  <c r="U690" i="72"/>
  <c r="Y692" i="72"/>
  <c r="Y700" i="72"/>
  <c r="Z700" i="72" s="1"/>
  <c r="Z711" i="72"/>
  <c r="Y711" i="72"/>
  <c r="Y691" i="72"/>
  <c r="Y704" i="72"/>
  <c r="Z704" i="72"/>
  <c r="U686" i="72"/>
  <c r="Y688" i="72"/>
  <c r="Y695" i="72"/>
  <c r="Z695" i="72" s="1"/>
  <c r="Y707" i="72"/>
  <c r="Z707" i="72" s="1"/>
  <c r="Y712" i="72"/>
  <c r="Z712" i="72" s="1"/>
  <c r="X702" i="72"/>
  <c r="T684" i="72"/>
  <c r="U685" i="72"/>
  <c r="V685" i="72" s="1"/>
  <c r="T688" i="72"/>
  <c r="U689" i="72"/>
  <c r="V689" i="72" s="1"/>
  <c r="T692" i="72"/>
  <c r="U693" i="72"/>
  <c r="V693" i="72" s="1"/>
  <c r="T696" i="72"/>
  <c r="U697" i="72"/>
  <c r="V697" i="72" s="1"/>
  <c r="T700" i="72"/>
  <c r="U701" i="72"/>
  <c r="V701" i="72" s="1"/>
  <c r="T704" i="72"/>
  <c r="U705" i="72"/>
  <c r="V705" i="72" s="1"/>
  <c r="T708" i="72"/>
  <c r="U709" i="72"/>
  <c r="V709" i="72" s="1"/>
  <c r="U713" i="72"/>
  <c r="V713" i="72" s="1"/>
  <c r="X706" i="72"/>
  <c r="X710" i="72"/>
  <c r="X685" i="72"/>
  <c r="T686" i="72"/>
  <c r="U687" i="72"/>
  <c r="X689" i="72"/>
  <c r="T690" i="72"/>
  <c r="U691" i="72"/>
  <c r="X693" i="72"/>
  <c r="T694" i="72"/>
  <c r="X697" i="72"/>
  <c r="T698" i="72"/>
  <c r="U698" i="72" s="1"/>
  <c r="X701" i="72"/>
  <c r="T702" i="72"/>
  <c r="U702" i="72" s="1"/>
  <c r="U703" i="72"/>
  <c r="X705" i="72"/>
  <c r="T706" i="72"/>
  <c r="X709" i="72"/>
  <c r="T710" i="72"/>
  <c r="V711" i="72"/>
  <c r="X713" i="72"/>
  <c r="X686" i="72"/>
  <c r="X690" i="72"/>
  <c r="X694" i="72"/>
  <c r="X698" i="72"/>
  <c r="Y725" i="72"/>
  <c r="Z725" i="72"/>
  <c r="Y545" i="72"/>
  <c r="U719" i="72"/>
  <c r="V719" i="72" s="1"/>
  <c r="Y729" i="72"/>
  <c r="Z729" i="72" s="1"/>
  <c r="U542" i="72"/>
  <c r="V542" i="72" s="1"/>
  <c r="U547" i="72"/>
  <c r="U723" i="72"/>
  <c r="V723" i="72" s="1"/>
  <c r="Y538" i="72"/>
  <c r="Y540" i="72"/>
  <c r="Y721" i="72"/>
  <c r="Z721" i="72" s="1"/>
  <c r="U727" i="72"/>
  <c r="V727" i="72" s="1"/>
  <c r="Y541" i="72"/>
  <c r="Z541" i="72" s="1"/>
  <c r="Y544" i="72"/>
  <c r="Z544" i="72" s="1"/>
  <c r="U715" i="72"/>
  <c r="V715" i="72" s="1"/>
  <c r="U537" i="72"/>
  <c r="V537" i="72" s="1"/>
  <c r="Y548" i="72"/>
  <c r="Z548" i="72"/>
  <c r="Y726" i="72"/>
  <c r="Z549" i="72"/>
  <c r="Y549" i="72"/>
  <c r="X716" i="72"/>
  <c r="X728" i="72"/>
  <c r="X717" i="72"/>
  <c r="U546" i="72"/>
  <c r="V546" i="72" s="1"/>
  <c r="T549" i="72"/>
  <c r="U550" i="72"/>
  <c r="V550" i="72" s="1"/>
  <c r="X724" i="72"/>
  <c r="X543" i="72"/>
  <c r="X547" i="72"/>
  <c r="X715" i="72"/>
  <c r="T716" i="72"/>
  <c r="X719" i="72"/>
  <c r="T720" i="72"/>
  <c r="U720" i="72" s="1"/>
  <c r="U721" i="72"/>
  <c r="X723" i="72"/>
  <c r="T724" i="72"/>
  <c r="U725" i="72"/>
  <c r="X727" i="72"/>
  <c r="T728" i="72"/>
  <c r="U729" i="72"/>
  <c r="X537" i="72"/>
  <c r="T539" i="72"/>
  <c r="U539" i="72" s="1"/>
  <c r="U540" i="72"/>
  <c r="V540" i="72" s="1"/>
  <c r="X542" i="72"/>
  <c r="T543" i="72"/>
  <c r="U543" i="72" s="1"/>
  <c r="U544" i="72"/>
  <c r="X546" i="72"/>
  <c r="T547" i="72"/>
  <c r="U548" i="72"/>
  <c r="X550" i="72"/>
  <c r="X720" i="72"/>
  <c r="X539" i="72"/>
  <c r="Y54" i="72"/>
  <c r="Z54" i="72" s="1"/>
  <c r="Y558" i="72"/>
  <c r="Z558" i="72" s="1"/>
  <c r="Y567" i="72"/>
  <c r="Z567" i="72" s="1"/>
  <c r="Y53" i="72"/>
  <c r="Z53" i="72" s="1"/>
  <c r="Y562" i="72"/>
  <c r="Z562" i="72" s="1"/>
  <c r="Y57" i="72"/>
  <c r="Y551" i="72"/>
  <c r="Z559" i="72"/>
  <c r="Y559" i="72"/>
  <c r="Y568" i="72"/>
  <c r="Y555" i="72"/>
  <c r="Z555" i="72" s="1"/>
  <c r="Y563" i="72"/>
  <c r="Z563" i="72" s="1"/>
  <c r="Y571" i="72"/>
  <c r="Z571" i="72" s="1"/>
  <c r="Y58" i="72"/>
  <c r="Z58" i="72" s="1"/>
  <c r="X561" i="72"/>
  <c r="X566" i="72"/>
  <c r="T551" i="72"/>
  <c r="U552" i="72"/>
  <c r="V552" i="72" s="1"/>
  <c r="T555" i="72"/>
  <c r="U556" i="72"/>
  <c r="V556" i="72" s="1"/>
  <c r="T559" i="72"/>
  <c r="U560" i="72"/>
  <c r="V560" i="72" s="1"/>
  <c r="T563" i="72"/>
  <c r="U564" i="72"/>
  <c r="V564" i="72" s="1"/>
  <c r="T568" i="72"/>
  <c r="U569" i="72"/>
  <c r="V569" i="72" s="1"/>
  <c r="T571" i="72"/>
  <c r="U51" i="72"/>
  <c r="V51" i="72" s="1"/>
  <c r="T54" i="72"/>
  <c r="U55" i="72"/>
  <c r="V55" i="72" s="1"/>
  <c r="T58" i="72"/>
  <c r="U59" i="72"/>
  <c r="V59" i="72" s="1"/>
  <c r="X553" i="72"/>
  <c r="X557" i="72"/>
  <c r="X565" i="72"/>
  <c r="X552" i="72"/>
  <c r="T553" i="72"/>
  <c r="U554" i="72"/>
  <c r="X556" i="72"/>
  <c r="T557" i="72"/>
  <c r="U557" i="72" s="1"/>
  <c r="X560" i="72"/>
  <c r="T561" i="72"/>
  <c r="U562" i="72"/>
  <c r="X564" i="72"/>
  <c r="T565" i="72"/>
  <c r="U567" i="72"/>
  <c r="X569" i="72"/>
  <c r="T566" i="72"/>
  <c r="U570" i="72"/>
  <c r="X51" i="72"/>
  <c r="T52" i="72"/>
  <c r="U52" i="72" s="1"/>
  <c r="X55" i="72"/>
  <c r="T56" i="72"/>
  <c r="U57" i="72"/>
  <c r="X59" i="72"/>
  <c r="X52" i="72"/>
  <c r="X56" i="72"/>
  <c r="Y88" i="72"/>
  <c r="Z88" i="72" s="1"/>
  <c r="Y68" i="72"/>
  <c r="Z68" i="72" s="1"/>
  <c r="Y75" i="72"/>
  <c r="Z75" i="72" s="1"/>
  <c r="Y84" i="72"/>
  <c r="Z84" i="72" s="1"/>
  <c r="Y60" i="72"/>
  <c r="Y67" i="72"/>
  <c r="Z67" i="72" s="1"/>
  <c r="Y76" i="72"/>
  <c r="Z76" i="72" s="1"/>
  <c r="Y86" i="72"/>
  <c r="Z86" i="72" s="1"/>
  <c r="Y72" i="72"/>
  <c r="Z72" i="72" s="1"/>
  <c r="Y81" i="72"/>
  <c r="Y64" i="72"/>
  <c r="Z64" i="72" s="1"/>
  <c r="Y71" i="72"/>
  <c r="Z71" i="72" s="1"/>
  <c r="Y80" i="72"/>
  <c r="Z80" i="72" s="1"/>
  <c r="Y87" i="72"/>
  <c r="X61" i="72"/>
  <c r="X77" i="72"/>
  <c r="T60" i="72"/>
  <c r="U61" i="72"/>
  <c r="V61" i="72" s="1"/>
  <c r="T64" i="72"/>
  <c r="U65" i="72"/>
  <c r="V65" i="72" s="1"/>
  <c r="T68" i="72"/>
  <c r="U69" i="72"/>
  <c r="V69" i="72" s="1"/>
  <c r="T72" i="72"/>
  <c r="U73" i="72"/>
  <c r="V73" i="72" s="1"/>
  <c r="T76" i="72"/>
  <c r="U77" i="72"/>
  <c r="V77" i="72" s="1"/>
  <c r="T80" i="72"/>
  <c r="U80" i="72" s="1"/>
  <c r="U79" i="72"/>
  <c r="V79" i="72" s="1"/>
  <c r="T84" i="72"/>
  <c r="U84" i="72" s="1"/>
  <c r="U85" i="72"/>
  <c r="V85" i="72" s="1"/>
  <c r="T88" i="72"/>
  <c r="U89" i="72"/>
  <c r="V89" i="72" s="1"/>
  <c r="X62" i="72"/>
  <c r="X66" i="72"/>
  <c r="X70" i="72"/>
  <c r="X74" i="72"/>
  <c r="X65" i="72"/>
  <c r="X69" i="72"/>
  <c r="X73" i="72"/>
  <c r="X79" i="72"/>
  <c r="X85" i="72"/>
  <c r="Y90" i="72"/>
  <c r="Y97" i="72"/>
  <c r="Z97" i="72" s="1"/>
  <c r="Y105" i="72"/>
  <c r="Z105" i="72" s="1"/>
  <c r="Y113" i="72"/>
  <c r="Y98" i="72"/>
  <c r="Z98" i="72" s="1"/>
  <c r="Y106" i="72"/>
  <c r="Y114" i="72"/>
  <c r="Z114" i="72" s="1"/>
  <c r="Y93" i="72"/>
  <c r="Y109" i="72"/>
  <c r="Z109" i="72" s="1"/>
  <c r="Y94" i="72"/>
  <c r="Z94" i="72" s="1"/>
  <c r="Y102" i="72"/>
  <c r="Z110" i="72"/>
  <c r="Y110" i="72"/>
  <c r="Y118" i="72"/>
  <c r="Z118" i="72" s="1"/>
  <c r="X96" i="72"/>
  <c r="X100" i="72"/>
  <c r="X104" i="72"/>
  <c r="X112" i="72"/>
  <c r="X116" i="72"/>
  <c r="T90" i="72"/>
  <c r="U91" i="72"/>
  <c r="V91" i="72" s="1"/>
  <c r="T94" i="72"/>
  <c r="U95" i="72"/>
  <c r="V95" i="72" s="1"/>
  <c r="T98" i="72"/>
  <c r="U99" i="72"/>
  <c r="V99" i="72" s="1"/>
  <c r="T102" i="72"/>
  <c r="U103" i="72"/>
  <c r="V103" i="72" s="1"/>
  <c r="T106" i="72"/>
  <c r="U107" i="72"/>
  <c r="V107" i="72" s="1"/>
  <c r="T110" i="72"/>
  <c r="U111" i="72"/>
  <c r="V111" i="72" s="1"/>
  <c r="T114" i="72"/>
  <c r="U115" i="72"/>
  <c r="V115" i="72" s="1"/>
  <c r="T118" i="72"/>
  <c r="U119" i="72"/>
  <c r="V119" i="72" s="1"/>
  <c r="X91" i="72"/>
  <c r="T92" i="72"/>
  <c r="X95" i="72"/>
  <c r="T96" i="72"/>
  <c r="U97" i="72"/>
  <c r="X99" i="72"/>
  <c r="T100" i="72"/>
  <c r="U101" i="72"/>
  <c r="X103" i="72"/>
  <c r="T104" i="72"/>
  <c r="U104" i="72" s="1"/>
  <c r="U105" i="72"/>
  <c r="X107" i="72"/>
  <c r="T108" i="72"/>
  <c r="X111" i="72"/>
  <c r="T112" i="72"/>
  <c r="U113" i="72"/>
  <c r="X115" i="72"/>
  <c r="T116" i="72"/>
  <c r="U117" i="72"/>
  <c r="X119" i="72"/>
  <c r="X92" i="72"/>
  <c r="X108" i="72"/>
  <c r="Y122" i="72"/>
  <c r="U123" i="72"/>
  <c r="T573" i="72"/>
  <c r="T634" i="72"/>
  <c r="U634" i="72" s="1"/>
  <c r="X634" i="72"/>
  <c r="Y636" i="72"/>
  <c r="Z636" i="72" s="1"/>
  <c r="Y647" i="72"/>
  <c r="Y652" i="72"/>
  <c r="Z120" i="72"/>
  <c r="AA120" i="72" s="1"/>
  <c r="T122" i="72"/>
  <c r="U122" i="72" s="1"/>
  <c r="Z123" i="72"/>
  <c r="AA123" i="72" s="1"/>
  <c r="Z124" i="72"/>
  <c r="AA124" i="72" s="1"/>
  <c r="Y643" i="72"/>
  <c r="Z643" i="72" s="1"/>
  <c r="Y648" i="72"/>
  <c r="Z648" i="72" s="1"/>
  <c r="Y644" i="72"/>
  <c r="X573" i="72"/>
  <c r="Y635" i="72"/>
  <c r="Y640" i="72"/>
  <c r="Y651" i="72"/>
  <c r="Z651" i="72" s="1"/>
  <c r="T120" i="72"/>
  <c r="U121" i="72"/>
  <c r="V121" i="72" s="1"/>
  <c r="T124" i="72"/>
  <c r="U125" i="72"/>
  <c r="V125" i="72" s="1"/>
  <c r="U633" i="72"/>
  <c r="V633" i="72" s="1"/>
  <c r="T636" i="72"/>
  <c r="U637" i="72"/>
  <c r="V637" i="72" s="1"/>
  <c r="T640" i="72"/>
  <c r="U641" i="72"/>
  <c r="V641" i="72" s="1"/>
  <c r="T644" i="72"/>
  <c r="U645" i="72"/>
  <c r="V645" i="72" s="1"/>
  <c r="T648" i="72"/>
  <c r="U649" i="72"/>
  <c r="V649" i="72" s="1"/>
  <c r="T652" i="72"/>
  <c r="U398" i="72"/>
  <c r="V398" i="72" s="1"/>
  <c r="X638" i="72"/>
  <c r="X642" i="72"/>
  <c r="X646" i="72"/>
  <c r="X650" i="72"/>
  <c r="X121" i="72"/>
  <c r="X125" i="72"/>
  <c r="X633" i="72"/>
  <c r="X637" i="72"/>
  <c r="T638" i="72"/>
  <c r="X641" i="72"/>
  <c r="T642" i="72"/>
  <c r="X645" i="72"/>
  <c r="T646" i="72"/>
  <c r="U646" i="72" s="1"/>
  <c r="X649" i="72"/>
  <c r="T650" i="72"/>
  <c r="U651" i="72"/>
  <c r="V651" i="72" s="1"/>
  <c r="X398" i="72"/>
  <c r="Y378" i="72"/>
  <c r="Z378" i="72" s="1"/>
  <c r="Y401" i="72"/>
  <c r="Z401" i="72" s="1"/>
  <c r="Y377" i="72"/>
  <c r="Z377" i="72" s="1"/>
  <c r="Y396" i="72"/>
  <c r="Y399" i="72"/>
  <c r="Z399" i="72" s="1"/>
  <c r="Y402" i="72"/>
  <c r="Z402" i="72" s="1"/>
  <c r="Y405" i="72"/>
  <c r="Y381" i="72"/>
  <c r="Y422" i="72"/>
  <c r="Z422" i="72" s="1"/>
  <c r="Y412" i="72"/>
  <c r="Z412" i="72" s="1"/>
  <c r="Y427" i="72"/>
  <c r="Z427" i="72" s="1"/>
  <c r="Y415" i="72"/>
  <c r="Z415" i="72" s="1"/>
  <c r="Y382" i="72"/>
  <c r="Z382" i="72" s="1"/>
  <c r="X410" i="72"/>
  <c r="X404" i="72"/>
  <c r="X424" i="72"/>
  <c r="T399" i="72"/>
  <c r="U400" i="72"/>
  <c r="V400" i="72" s="1"/>
  <c r="T412" i="72"/>
  <c r="U413" i="72"/>
  <c r="V413" i="72" s="1"/>
  <c r="T402" i="72"/>
  <c r="U403" i="72"/>
  <c r="V403" i="72" s="1"/>
  <c r="T427" i="72"/>
  <c r="U428" i="72"/>
  <c r="V428" i="72" s="1"/>
  <c r="T422" i="72"/>
  <c r="U423" i="72"/>
  <c r="V423" i="72" s="1"/>
  <c r="T415" i="72"/>
  <c r="U394" i="72"/>
  <c r="V394" i="72" s="1"/>
  <c r="T378" i="72"/>
  <c r="U379" i="72"/>
  <c r="V379" i="72" s="1"/>
  <c r="T382" i="72"/>
  <c r="U383" i="72"/>
  <c r="V383" i="72" s="1"/>
  <c r="X429" i="72"/>
  <c r="X395" i="72"/>
  <c r="X380" i="72"/>
  <c r="X400" i="72"/>
  <c r="X413" i="72"/>
  <c r="T414" i="72"/>
  <c r="X403" i="72"/>
  <c r="T404" i="72"/>
  <c r="X428" i="72"/>
  <c r="T429" i="72"/>
  <c r="U429" i="72" s="1"/>
  <c r="X423" i="72"/>
  <c r="T424" i="72"/>
  <c r="X394" i="72"/>
  <c r="T395" i="72"/>
  <c r="X379" i="72"/>
  <c r="T380" i="72"/>
  <c r="X383" i="72"/>
  <c r="X414" i="72"/>
  <c r="Y416" i="72"/>
  <c r="Y385" i="72"/>
  <c r="Z385" i="72" s="1"/>
  <c r="T386" i="72"/>
  <c r="U386" i="72" s="1"/>
  <c r="X386" i="72"/>
  <c r="Y430" i="72"/>
  <c r="Z430" i="72" s="1"/>
  <c r="Y391" i="72"/>
  <c r="Y419" i="72"/>
  <c r="Y407" i="72"/>
  <c r="Z407" i="72" s="1"/>
  <c r="Y738" i="72"/>
  <c r="Z738" i="72" s="1"/>
  <c r="U384" i="72"/>
  <c r="V384" i="72" s="1"/>
  <c r="Z387" i="72"/>
  <c r="AA387" i="72" s="1"/>
  <c r="Z388" i="72"/>
  <c r="AA388" i="72" s="1"/>
  <c r="Y392" i="72"/>
  <c r="Z392" i="72" s="1"/>
  <c r="Y420" i="72"/>
  <c r="Z420" i="72" s="1"/>
  <c r="X390" i="72"/>
  <c r="X408" i="72"/>
  <c r="X384" i="72"/>
  <c r="T385" i="72"/>
  <c r="T388" i="72"/>
  <c r="U425" i="72"/>
  <c r="V425" i="72" s="1"/>
  <c r="T416" i="72"/>
  <c r="U389" i="72"/>
  <c r="V389" i="72" s="1"/>
  <c r="T392" i="72"/>
  <c r="U417" i="72"/>
  <c r="V417" i="72" s="1"/>
  <c r="T407" i="72"/>
  <c r="U397" i="72"/>
  <c r="V397" i="72" s="1"/>
  <c r="T420" i="72"/>
  <c r="U421" i="72"/>
  <c r="V421" i="72" s="1"/>
  <c r="T738" i="72"/>
  <c r="X426" i="72"/>
  <c r="X418" i="72"/>
  <c r="X739" i="72"/>
  <c r="X425" i="72"/>
  <c r="T426" i="72"/>
  <c r="X389" i="72"/>
  <c r="T390" i="72"/>
  <c r="X417" i="72"/>
  <c r="T418" i="72"/>
  <c r="U418" i="72" s="1"/>
  <c r="X397" i="72"/>
  <c r="T408" i="72"/>
  <c r="X421" i="72"/>
  <c r="T409" i="72"/>
  <c r="T739" i="72"/>
  <c r="X409" i="72"/>
  <c r="V670" i="72" l="1"/>
  <c r="V729" i="72"/>
  <c r="V721" i="72"/>
  <c r="V67" i="72"/>
  <c r="V71" i="72"/>
  <c r="V97" i="72"/>
  <c r="V123" i="72"/>
  <c r="V101" i="72"/>
  <c r="V681" i="72"/>
  <c r="Z632" i="72"/>
  <c r="AA632" i="72" s="1"/>
  <c r="V105" i="72"/>
  <c r="Z570" i="72"/>
  <c r="AA570" i="72" s="1"/>
  <c r="V113" i="72"/>
  <c r="V57" i="72"/>
  <c r="V86" i="72"/>
  <c r="V562" i="72"/>
  <c r="V717" i="72"/>
  <c r="V545" i="72"/>
  <c r="V117" i="72"/>
  <c r="V658" i="72"/>
  <c r="V82" i="72"/>
  <c r="Y722" i="72"/>
  <c r="AA722" i="72" s="1"/>
  <c r="V726" i="72"/>
  <c r="Z89" i="72"/>
  <c r="AA89" i="72" s="1"/>
  <c r="V687" i="72"/>
  <c r="V674" i="72"/>
  <c r="V78" i="72"/>
  <c r="V567" i="72"/>
  <c r="V554" i="72"/>
  <c r="V548" i="72"/>
  <c r="V725" i="72"/>
  <c r="V570" i="72"/>
  <c r="Z324" i="72"/>
  <c r="AA324" i="72" s="1"/>
  <c r="V544" i="72"/>
  <c r="Y714" i="72"/>
  <c r="AA714" i="72" s="1"/>
  <c r="V396" i="72"/>
  <c r="Z406" i="72"/>
  <c r="AA406" i="72" s="1"/>
  <c r="V387" i="72"/>
  <c r="V703" i="72"/>
  <c r="V666" i="72"/>
  <c r="V678" i="72"/>
  <c r="Y63" i="72"/>
  <c r="Z63" i="72" s="1"/>
  <c r="AA63" i="72" s="1"/>
  <c r="V662" i="72"/>
  <c r="V75" i="72"/>
  <c r="V714" i="72"/>
  <c r="V718" i="72"/>
  <c r="V691" i="72"/>
  <c r="AA711" i="72"/>
  <c r="U62" i="72"/>
  <c r="V62" i="72" s="1"/>
  <c r="V722" i="72"/>
  <c r="V63" i="72"/>
  <c r="Y679" i="72"/>
  <c r="Z679" i="72"/>
  <c r="Y655" i="72"/>
  <c r="Z660" i="72"/>
  <c r="Y660" i="72"/>
  <c r="V680" i="72"/>
  <c r="Y668" i="72"/>
  <c r="Y673" i="72"/>
  <c r="Z673" i="72" s="1"/>
  <c r="Y657" i="72"/>
  <c r="AA666" i="72"/>
  <c r="AA674" i="72"/>
  <c r="Y671" i="72"/>
  <c r="Z671" i="72"/>
  <c r="Y672" i="72"/>
  <c r="Z672" i="72" s="1"/>
  <c r="V676" i="72"/>
  <c r="Y680" i="72"/>
  <c r="U682" i="72"/>
  <c r="V682" i="72" s="1"/>
  <c r="Y665" i="72"/>
  <c r="Z665" i="72"/>
  <c r="U668" i="72"/>
  <c r="V668" i="72" s="1"/>
  <c r="Z654" i="72"/>
  <c r="AA654" i="72" s="1"/>
  <c r="Z662" i="72"/>
  <c r="AA662" i="72" s="1"/>
  <c r="U672" i="72"/>
  <c r="V672" i="72" s="1"/>
  <c r="Z658" i="72"/>
  <c r="AA658" i="72" s="1"/>
  <c r="Y656" i="72"/>
  <c r="Y663" i="72"/>
  <c r="Z663" i="72"/>
  <c r="Y669" i="72"/>
  <c r="Z669" i="72" s="1"/>
  <c r="Y683" i="72"/>
  <c r="Z683" i="72"/>
  <c r="Y664" i="72"/>
  <c r="Y675" i="72"/>
  <c r="Z675" i="72"/>
  <c r="Y667" i="72"/>
  <c r="Z667" i="72"/>
  <c r="Y659" i="72"/>
  <c r="Z659" i="72"/>
  <c r="Y676" i="72"/>
  <c r="Y677" i="72"/>
  <c r="Y661" i="72"/>
  <c r="Z661" i="72" s="1"/>
  <c r="AA670" i="72"/>
  <c r="AA681" i="72"/>
  <c r="Z682" i="72"/>
  <c r="AA682" i="72" s="1"/>
  <c r="U664" i="72"/>
  <c r="V664" i="72" s="1"/>
  <c r="Z678" i="72"/>
  <c r="AA678" i="72" s="1"/>
  <c r="U660" i="72"/>
  <c r="V660" i="72" s="1"/>
  <c r="U656" i="72"/>
  <c r="V656" i="72" s="1"/>
  <c r="Y690" i="72"/>
  <c r="Z710" i="72"/>
  <c r="Y710" i="72"/>
  <c r="Y694" i="72"/>
  <c r="Z694" i="72" s="1"/>
  <c r="Y701" i="72"/>
  <c r="Z701" i="72"/>
  <c r="V690" i="72"/>
  <c r="Y685" i="72"/>
  <c r="Z685" i="72"/>
  <c r="V712" i="72"/>
  <c r="U704" i="72"/>
  <c r="V704" i="72" s="1"/>
  <c r="U696" i="72"/>
  <c r="V696" i="72" s="1"/>
  <c r="U688" i="72"/>
  <c r="V688" i="72" s="1"/>
  <c r="AA712" i="72"/>
  <c r="AA707" i="72"/>
  <c r="Z691" i="72"/>
  <c r="AA691" i="72" s="1"/>
  <c r="AA708" i="72"/>
  <c r="Y705" i="72"/>
  <c r="Y689" i="72"/>
  <c r="Z689" i="72"/>
  <c r="AA703" i="72"/>
  <c r="Y686" i="72"/>
  <c r="Y709" i="72"/>
  <c r="Z709" i="72" s="1"/>
  <c r="V698" i="72"/>
  <c r="Y693" i="72"/>
  <c r="Z693" i="72"/>
  <c r="Z706" i="72"/>
  <c r="Y706" i="72"/>
  <c r="U708" i="72"/>
  <c r="V708" i="72" s="1"/>
  <c r="U700" i="72"/>
  <c r="V700" i="72" s="1"/>
  <c r="U692" i="72"/>
  <c r="V692" i="72" s="1"/>
  <c r="U684" i="72"/>
  <c r="V684" i="72" s="1"/>
  <c r="AA699" i="72"/>
  <c r="U694" i="72"/>
  <c r="V694" i="72" s="1"/>
  <c r="Y698" i="72"/>
  <c r="Z698" i="72" s="1"/>
  <c r="Y713" i="72"/>
  <c r="Z713" i="72" s="1"/>
  <c r="V702" i="72"/>
  <c r="Y697" i="72"/>
  <c r="Z697" i="72" s="1"/>
  <c r="V686" i="72"/>
  <c r="Z702" i="72"/>
  <c r="Y702" i="72"/>
  <c r="U710" i="72"/>
  <c r="V710" i="72" s="1"/>
  <c r="AA695" i="72"/>
  <c r="Z688" i="72"/>
  <c r="AA688" i="72" s="1"/>
  <c r="AA704" i="72"/>
  <c r="AA700" i="72"/>
  <c r="Z692" i="72"/>
  <c r="AA692" i="72" s="1"/>
  <c r="AA687" i="72"/>
  <c r="U706" i="72"/>
  <c r="V706" i="72" s="1"/>
  <c r="Z696" i="72"/>
  <c r="AA696" i="72" s="1"/>
  <c r="Z684" i="72"/>
  <c r="AA684" i="72" s="1"/>
  <c r="Y546" i="72"/>
  <c r="Z546" i="72"/>
  <c r="Y550" i="72"/>
  <c r="Z550" i="72"/>
  <c r="Y727" i="72"/>
  <c r="Z727" i="72"/>
  <c r="Y715" i="72"/>
  <c r="Z715" i="72" s="1"/>
  <c r="Y728" i="72"/>
  <c r="Z728" i="72" s="1"/>
  <c r="AA548" i="72"/>
  <c r="Z718" i="72"/>
  <c r="AA718" i="72" s="1"/>
  <c r="AA725" i="72"/>
  <c r="Y539" i="72"/>
  <c r="V547" i="72"/>
  <c r="Y542" i="72"/>
  <c r="Z542" i="72" s="1"/>
  <c r="Y719" i="72"/>
  <c r="Y543" i="72"/>
  <c r="Z543" i="72" s="1"/>
  <c r="AA549" i="72"/>
  <c r="U724" i="72"/>
  <c r="V724" i="72" s="1"/>
  <c r="AA544" i="72"/>
  <c r="U716" i="72"/>
  <c r="V716" i="72" s="1"/>
  <c r="Z538" i="72"/>
  <c r="AA538" i="72" s="1"/>
  <c r="Y720" i="72"/>
  <c r="Y723" i="72"/>
  <c r="Y724" i="72"/>
  <c r="Z717" i="72"/>
  <c r="Y717" i="72"/>
  <c r="AA541" i="72"/>
  <c r="AA729" i="72"/>
  <c r="V539" i="72"/>
  <c r="V543" i="72"/>
  <c r="Y537" i="72"/>
  <c r="Z537" i="72" s="1"/>
  <c r="V720" i="72"/>
  <c r="Z547" i="72"/>
  <c r="Y547" i="72"/>
  <c r="U549" i="72"/>
  <c r="V549" i="72" s="1"/>
  <c r="Y716" i="72"/>
  <c r="Z716" i="72" s="1"/>
  <c r="Z726" i="72"/>
  <c r="AA726" i="72" s="1"/>
  <c r="AA721" i="72"/>
  <c r="Z540" i="72"/>
  <c r="AA540" i="72" s="1"/>
  <c r="U728" i="72"/>
  <c r="V728" i="72" s="1"/>
  <c r="Z545" i="72"/>
  <c r="AA545" i="72" s="1"/>
  <c r="Y59" i="72"/>
  <c r="Z59" i="72" s="1"/>
  <c r="Y564" i="72"/>
  <c r="Z564" i="72" s="1"/>
  <c r="Y553" i="72"/>
  <c r="U559" i="72"/>
  <c r="V559" i="72" s="1"/>
  <c r="Y52" i="72"/>
  <c r="Y55" i="72"/>
  <c r="Z55" i="72" s="1"/>
  <c r="Y560" i="72"/>
  <c r="Z560" i="72"/>
  <c r="Z557" i="72"/>
  <c r="Y557" i="72"/>
  <c r="AA571" i="72"/>
  <c r="AA563" i="72"/>
  <c r="AA559" i="72"/>
  <c r="U565" i="72"/>
  <c r="V565" i="72" s="1"/>
  <c r="AA54" i="72"/>
  <c r="U568" i="72"/>
  <c r="V568" i="72" s="1"/>
  <c r="U551" i="72"/>
  <c r="V551" i="72" s="1"/>
  <c r="V52" i="72"/>
  <c r="Y569" i="72"/>
  <c r="Z569" i="72" s="1"/>
  <c r="V557" i="72"/>
  <c r="Y552" i="72"/>
  <c r="Z552" i="72" s="1"/>
  <c r="Y566" i="72"/>
  <c r="Z566" i="72" s="1"/>
  <c r="Z57" i="72"/>
  <c r="AA57" i="72" s="1"/>
  <c r="AA558" i="72"/>
  <c r="U54" i="72"/>
  <c r="V54" i="72" s="1"/>
  <c r="AA58" i="72"/>
  <c r="AA555" i="72"/>
  <c r="Y56" i="72"/>
  <c r="Z56" i="72" s="1"/>
  <c r="Y51" i="72"/>
  <c r="Z51" i="72" s="1"/>
  <c r="Y556" i="72"/>
  <c r="Z556" i="72" s="1"/>
  <c r="Y565" i="72"/>
  <c r="Z565" i="72" s="1"/>
  <c r="U58" i="72"/>
  <c r="V58" i="72" s="1"/>
  <c r="U571" i="72"/>
  <c r="V571" i="72" s="1"/>
  <c r="U563" i="72"/>
  <c r="V563" i="72" s="1"/>
  <c r="U555" i="72"/>
  <c r="V555" i="72" s="1"/>
  <c r="Y561" i="72"/>
  <c r="Z561" i="72" s="1"/>
  <c r="U56" i="72"/>
  <c r="V56" i="72" s="1"/>
  <c r="U566" i="72"/>
  <c r="V566" i="72" s="1"/>
  <c r="U561" i="72"/>
  <c r="V561" i="72" s="1"/>
  <c r="U553" i="72"/>
  <c r="V553" i="72" s="1"/>
  <c r="Z568" i="72"/>
  <c r="AA568" i="72" s="1"/>
  <c r="Z551" i="72"/>
  <c r="AA551" i="72" s="1"/>
  <c r="AA562" i="72"/>
  <c r="Z554" i="72"/>
  <c r="AA554" i="72" s="1"/>
  <c r="AA53" i="72"/>
  <c r="AA567" i="72"/>
  <c r="U68" i="72"/>
  <c r="V68" i="72" s="1"/>
  <c r="Y79" i="72"/>
  <c r="Z79" i="72" s="1"/>
  <c r="Y66" i="72"/>
  <c r="Z66" i="72" s="1"/>
  <c r="U88" i="72"/>
  <c r="V88" i="72" s="1"/>
  <c r="Z87" i="72"/>
  <c r="AA87" i="72" s="1"/>
  <c r="Z83" i="72"/>
  <c r="AA83" i="72" s="1"/>
  <c r="AA82" i="72"/>
  <c r="AA78" i="72"/>
  <c r="AA88" i="72"/>
  <c r="Y73" i="72"/>
  <c r="Z73" i="72" s="1"/>
  <c r="Y62" i="72"/>
  <c r="Z62" i="72" s="1"/>
  <c r="U76" i="72"/>
  <c r="V76" i="72" s="1"/>
  <c r="U60" i="72"/>
  <c r="V60" i="72" s="1"/>
  <c r="Y69" i="72"/>
  <c r="Z69" i="72" s="1"/>
  <c r="Y74" i="72"/>
  <c r="Z74" i="72" s="1"/>
  <c r="V80" i="72"/>
  <c r="Y77" i="72"/>
  <c r="Z77" i="72" s="1"/>
  <c r="AA71" i="72"/>
  <c r="AA72" i="72"/>
  <c r="AA86" i="72"/>
  <c r="AA67" i="72"/>
  <c r="Z60" i="72"/>
  <c r="AA60" i="72" s="1"/>
  <c r="AA84" i="72"/>
  <c r="AA75" i="72"/>
  <c r="AA68" i="72"/>
  <c r="AA64" i="72"/>
  <c r="Y85" i="72"/>
  <c r="Z85" i="72" s="1"/>
  <c r="Y65" i="72"/>
  <c r="Z65" i="72" s="1"/>
  <c r="Y70" i="72"/>
  <c r="Z70" i="72" s="1"/>
  <c r="V84" i="72"/>
  <c r="U72" i="72"/>
  <c r="V72" i="72" s="1"/>
  <c r="U64" i="72"/>
  <c r="V64" i="72" s="1"/>
  <c r="Y61" i="72"/>
  <c r="Z61" i="72" s="1"/>
  <c r="AA80" i="72"/>
  <c r="Z81" i="72"/>
  <c r="AA81" i="72" s="1"/>
  <c r="AA76" i="72"/>
  <c r="Y104" i="72"/>
  <c r="Z104" i="72" s="1"/>
  <c r="Y92" i="72"/>
  <c r="Z92" i="72" s="1"/>
  <c r="Y115" i="72"/>
  <c r="Z115" i="72" s="1"/>
  <c r="V104" i="72"/>
  <c r="Y99" i="72"/>
  <c r="U118" i="72"/>
  <c r="V118" i="72" s="1"/>
  <c r="U110" i="72"/>
  <c r="V110" i="72" s="1"/>
  <c r="U102" i="72"/>
  <c r="V102" i="72" s="1"/>
  <c r="U94" i="72"/>
  <c r="V94" i="72" s="1"/>
  <c r="Y112" i="72"/>
  <c r="Z112" i="72" s="1"/>
  <c r="AA118" i="72"/>
  <c r="AA110" i="72"/>
  <c r="Z102" i="72"/>
  <c r="AA102" i="72" s="1"/>
  <c r="AA94" i="72"/>
  <c r="AA117" i="72"/>
  <c r="AA98" i="72"/>
  <c r="AA97" i="72"/>
  <c r="Y119" i="72"/>
  <c r="Y103" i="72"/>
  <c r="Z103" i="72" s="1"/>
  <c r="Y107" i="72"/>
  <c r="Z107" i="72" s="1"/>
  <c r="Y91" i="72"/>
  <c r="Z91" i="72" s="1"/>
  <c r="U114" i="72"/>
  <c r="V114" i="72" s="1"/>
  <c r="U106" i="72"/>
  <c r="V106" i="72" s="1"/>
  <c r="U98" i="72"/>
  <c r="V98" i="72" s="1"/>
  <c r="U90" i="72"/>
  <c r="V90" i="72" s="1"/>
  <c r="Z100" i="72"/>
  <c r="Y100" i="72"/>
  <c r="U96" i="72"/>
  <c r="V96" i="72" s="1"/>
  <c r="Z93" i="72"/>
  <c r="AA93" i="72" s="1"/>
  <c r="Z106" i="72"/>
  <c r="AA106" i="72" s="1"/>
  <c r="AA105" i="72"/>
  <c r="Y108" i="72"/>
  <c r="Z108" i="72" s="1"/>
  <c r="Y111" i="72"/>
  <c r="Z111" i="72" s="1"/>
  <c r="Y95" i="72"/>
  <c r="Y116" i="72"/>
  <c r="Y96" i="72"/>
  <c r="Z96" i="72" s="1"/>
  <c r="U116" i="72"/>
  <c r="V116" i="72" s="1"/>
  <c r="U108" i="72"/>
  <c r="V108" i="72" s="1"/>
  <c r="U100" i="72"/>
  <c r="V100" i="72" s="1"/>
  <c r="U92" i="72"/>
  <c r="V92" i="72" s="1"/>
  <c r="AA109" i="72"/>
  <c r="AA101" i="72"/>
  <c r="AA114" i="72"/>
  <c r="Z113" i="72"/>
  <c r="AA113" i="72" s="1"/>
  <c r="U112" i="72"/>
  <c r="V112" i="72" s="1"/>
  <c r="Z90" i="72"/>
  <c r="AA90" i="72" s="1"/>
  <c r="Y637" i="72"/>
  <c r="Z637" i="72" s="1"/>
  <c r="Y121" i="72"/>
  <c r="Z121" i="72" s="1"/>
  <c r="Y641" i="72"/>
  <c r="Z641" i="72" s="1"/>
  <c r="Y645" i="72"/>
  <c r="Y633" i="72"/>
  <c r="Z633" i="72" s="1"/>
  <c r="Y646" i="72"/>
  <c r="Z646" i="72" s="1"/>
  <c r="U652" i="72"/>
  <c r="V652" i="72" s="1"/>
  <c r="U644" i="72"/>
  <c r="V644" i="72" s="1"/>
  <c r="U636" i="72"/>
  <c r="V636" i="72" s="1"/>
  <c r="Y634" i="72"/>
  <c r="Y649" i="72"/>
  <c r="Z649" i="72" s="1"/>
  <c r="Y125" i="72"/>
  <c r="Y642" i="72"/>
  <c r="U120" i="72"/>
  <c r="V120" i="72" s="1"/>
  <c r="U638" i="72"/>
  <c r="V638" i="72" s="1"/>
  <c r="Z644" i="72"/>
  <c r="AA644" i="72" s="1"/>
  <c r="Z639" i="72"/>
  <c r="AA639" i="72" s="1"/>
  <c r="U650" i="72"/>
  <c r="V650" i="72" s="1"/>
  <c r="V634" i="72"/>
  <c r="Z577" i="72"/>
  <c r="AA577" i="72" s="1"/>
  <c r="Y398" i="72"/>
  <c r="Y638" i="72"/>
  <c r="Z638" i="72" s="1"/>
  <c r="U648" i="72"/>
  <c r="V648" i="72" s="1"/>
  <c r="U640" i="72"/>
  <c r="V640" i="72" s="1"/>
  <c r="AA636" i="72"/>
  <c r="V646" i="72"/>
  <c r="Y650" i="72"/>
  <c r="U124" i="72"/>
  <c r="V124" i="72" s="1"/>
  <c r="AA651" i="72"/>
  <c r="Z640" i="72"/>
  <c r="AA640" i="72" s="1"/>
  <c r="Z635" i="72"/>
  <c r="AA635" i="72" s="1"/>
  <c r="Y573" i="72"/>
  <c r="Z573" i="72" s="1"/>
  <c r="U642" i="72"/>
  <c r="V642" i="72" s="1"/>
  <c r="AA648" i="72"/>
  <c r="AA643" i="72"/>
  <c r="V122" i="72"/>
  <c r="Z652" i="72"/>
  <c r="AA652" i="72" s="1"/>
  <c r="Z647" i="72"/>
  <c r="AA647" i="72" s="1"/>
  <c r="U573" i="72"/>
  <c r="V573" i="72" s="1"/>
  <c r="Z122" i="72"/>
  <c r="AA122" i="72" s="1"/>
  <c r="Y424" i="72"/>
  <c r="Z424" i="72" s="1"/>
  <c r="Y394" i="72"/>
  <c r="Z394" i="72" s="1"/>
  <c r="Y383" i="72"/>
  <c r="Y428" i="72"/>
  <c r="Z428" i="72" s="1"/>
  <c r="Y429" i="72"/>
  <c r="U378" i="72"/>
  <c r="V378" i="72" s="1"/>
  <c r="U422" i="72"/>
  <c r="V422" i="72" s="1"/>
  <c r="U402" i="72"/>
  <c r="V402" i="72" s="1"/>
  <c r="U399" i="72"/>
  <c r="V399" i="72" s="1"/>
  <c r="AA415" i="72"/>
  <c r="AA427" i="72"/>
  <c r="AA412" i="72"/>
  <c r="AA399" i="72"/>
  <c r="AA378" i="72"/>
  <c r="Y423" i="72"/>
  <c r="Y400" i="72"/>
  <c r="Z400" i="72" s="1"/>
  <c r="Y413" i="72"/>
  <c r="Z413" i="72" s="1"/>
  <c r="Y380" i="72"/>
  <c r="Z380" i="72" s="1"/>
  <c r="U382" i="72"/>
  <c r="V382" i="72" s="1"/>
  <c r="U415" i="72"/>
  <c r="V415" i="72" s="1"/>
  <c r="U427" i="72"/>
  <c r="V427" i="72" s="1"/>
  <c r="U412" i="72"/>
  <c r="V412" i="72" s="1"/>
  <c r="Y404" i="72"/>
  <c r="U395" i="72"/>
  <c r="V395" i="72" s="1"/>
  <c r="Z405" i="72"/>
  <c r="AA405" i="72" s="1"/>
  <c r="AA382" i="72"/>
  <c r="AA401" i="72"/>
  <c r="Y414" i="72"/>
  <c r="Y379" i="72"/>
  <c r="Z379" i="72" s="1"/>
  <c r="V429" i="72"/>
  <c r="Y403" i="72"/>
  <c r="Z403" i="72" s="1"/>
  <c r="Y395" i="72"/>
  <c r="Z395" i="72" s="1"/>
  <c r="Y410" i="72"/>
  <c r="U380" i="72"/>
  <c r="V380" i="72" s="1"/>
  <c r="U424" i="72"/>
  <c r="V424" i="72" s="1"/>
  <c r="U404" i="72"/>
  <c r="V404" i="72" s="1"/>
  <c r="V410" i="72"/>
  <c r="AA422" i="72"/>
  <c r="Z381" i="72"/>
  <c r="AA381" i="72" s="1"/>
  <c r="Z393" i="72"/>
  <c r="AA393" i="72" s="1"/>
  <c r="Z411" i="72"/>
  <c r="AA411" i="72" s="1"/>
  <c r="AA402" i="72"/>
  <c r="Z396" i="72"/>
  <c r="AA396" i="72" s="1"/>
  <c r="AA377" i="72"/>
  <c r="U414" i="72"/>
  <c r="V414" i="72" s="1"/>
  <c r="Y425" i="72"/>
  <c r="Z425" i="72" s="1"/>
  <c r="Y397" i="72"/>
  <c r="Z397" i="72" s="1"/>
  <c r="Y426" i="72"/>
  <c r="U738" i="72"/>
  <c r="V738" i="72" s="1"/>
  <c r="U407" i="72"/>
  <c r="V407" i="72" s="1"/>
  <c r="U416" i="72"/>
  <c r="V416" i="72" s="1"/>
  <c r="AA420" i="72"/>
  <c r="AA392" i="72"/>
  <c r="AA738" i="72"/>
  <c r="Y421" i="72"/>
  <c r="Z421" i="72" s="1"/>
  <c r="Y384" i="72"/>
  <c r="Z384" i="72" s="1"/>
  <c r="V418" i="72"/>
  <c r="Y389" i="72"/>
  <c r="Z389" i="72" s="1"/>
  <c r="Y739" i="72"/>
  <c r="Z739" i="72" s="1"/>
  <c r="U420" i="72"/>
  <c r="V420" i="72" s="1"/>
  <c r="U392" i="72"/>
  <c r="V392" i="72" s="1"/>
  <c r="U388" i="72"/>
  <c r="V388" i="72" s="1"/>
  <c r="Y408" i="72"/>
  <c r="AA407" i="72"/>
  <c r="Z391" i="72"/>
  <c r="AA391" i="72" s="1"/>
  <c r="Y386" i="72"/>
  <c r="Z386" i="72" s="1"/>
  <c r="Z416" i="72"/>
  <c r="AA416" i="72" s="1"/>
  <c r="AA385" i="72"/>
  <c r="Y409" i="72"/>
  <c r="Z409" i="72" s="1"/>
  <c r="Y417" i="72"/>
  <c r="Z417" i="72" s="1"/>
  <c r="Y418" i="72"/>
  <c r="Z418" i="72" s="1"/>
  <c r="U385" i="72"/>
  <c r="V385" i="72" s="1"/>
  <c r="Y390" i="72"/>
  <c r="Z390" i="72" s="1"/>
  <c r="U739" i="72"/>
  <c r="V739" i="72" s="1"/>
  <c r="U408" i="72"/>
  <c r="V408" i="72" s="1"/>
  <c r="U390" i="72"/>
  <c r="V390" i="72" s="1"/>
  <c r="U426" i="72"/>
  <c r="V426" i="72" s="1"/>
  <c r="Z419" i="72"/>
  <c r="AA419" i="72" s="1"/>
  <c r="AA430" i="72"/>
  <c r="V386" i="72"/>
  <c r="U409" i="72"/>
  <c r="V409" i="72" s="1"/>
  <c r="AA56" i="72" l="1"/>
  <c r="AA659" i="72"/>
  <c r="AA675" i="72"/>
  <c r="AA683" i="72"/>
  <c r="AA663" i="72"/>
  <c r="AA660" i="72"/>
  <c r="Z655" i="72"/>
  <c r="AA655" i="72" s="1"/>
  <c r="AA673" i="72"/>
  <c r="Z676" i="72"/>
  <c r="AA676" i="72" s="1"/>
  <c r="AA667" i="72"/>
  <c r="Z664" i="72"/>
  <c r="AA664" i="72" s="1"/>
  <c r="Z656" i="72"/>
  <c r="AA656" i="72" s="1"/>
  <c r="AA661" i="72"/>
  <c r="AA669" i="72"/>
  <c r="Z677" i="72"/>
  <c r="AA677" i="72" s="1"/>
  <c r="AA665" i="72"/>
  <c r="Z680" i="72"/>
  <c r="AA680" i="72" s="1"/>
  <c r="AA672" i="72"/>
  <c r="AA671" i="72"/>
  <c r="Z657" i="72"/>
  <c r="AA657" i="72" s="1"/>
  <c r="Z668" i="72"/>
  <c r="AA668" i="72" s="1"/>
  <c r="AA679" i="72"/>
  <c r="AA694" i="72"/>
  <c r="AA713" i="72"/>
  <c r="AA693" i="72"/>
  <c r="AA689" i="72"/>
  <c r="AA701" i="72"/>
  <c r="AA709" i="72"/>
  <c r="AA702" i="72"/>
  <c r="AA697" i="72"/>
  <c r="AA698" i="72"/>
  <c r="AA706" i="72"/>
  <c r="Z686" i="72"/>
  <c r="AA686" i="72" s="1"/>
  <c r="Z705" i="72"/>
  <c r="AA705" i="72" s="1"/>
  <c r="AA685" i="72"/>
  <c r="AA710" i="72"/>
  <c r="Z690" i="72"/>
  <c r="AA690" i="72" s="1"/>
  <c r="AA543" i="72"/>
  <c r="Z724" i="72"/>
  <c r="AA724" i="72" s="1"/>
  <c r="AA716" i="72"/>
  <c r="AA547" i="72"/>
  <c r="AA537" i="72"/>
  <c r="AA717" i="72"/>
  <c r="Z723" i="72"/>
  <c r="AA723" i="72" s="1"/>
  <c r="Z720" i="72"/>
  <c r="AA720" i="72" s="1"/>
  <c r="Z719" i="72"/>
  <c r="AA719" i="72" s="1"/>
  <c r="AA542" i="72"/>
  <c r="AA727" i="72"/>
  <c r="AA715" i="72"/>
  <c r="AA550" i="72"/>
  <c r="Z539" i="72"/>
  <c r="AA539" i="72" s="1"/>
  <c r="AA728" i="72"/>
  <c r="AA546" i="72"/>
  <c r="AA566" i="72"/>
  <c r="AA55" i="72"/>
  <c r="AA556" i="72"/>
  <c r="AA569" i="72"/>
  <c r="AA560" i="72"/>
  <c r="AA561" i="72"/>
  <c r="AA51" i="72"/>
  <c r="AA564" i="72"/>
  <c r="AA565" i="72"/>
  <c r="AA552" i="72"/>
  <c r="AA557" i="72"/>
  <c r="Z52" i="72"/>
  <c r="AA52" i="72" s="1"/>
  <c r="Z553" i="72"/>
  <c r="AA553" i="72" s="1"/>
  <c r="AA59" i="72"/>
  <c r="AA70" i="72"/>
  <c r="AA62" i="72"/>
  <c r="AA66" i="72"/>
  <c r="AA61" i="72"/>
  <c r="AA69" i="72"/>
  <c r="AA85" i="72"/>
  <c r="AA77" i="72"/>
  <c r="AA65" i="72"/>
  <c r="AA74" i="72"/>
  <c r="AA73" i="72"/>
  <c r="AA79" i="72"/>
  <c r="AA108" i="72"/>
  <c r="AA100" i="72"/>
  <c r="Z119" i="72"/>
  <c r="AA119" i="72" s="1"/>
  <c r="AA92" i="72"/>
  <c r="AA104" i="72"/>
  <c r="Z116" i="72"/>
  <c r="AA116" i="72" s="1"/>
  <c r="AA107" i="72"/>
  <c r="AA112" i="72"/>
  <c r="AA96" i="72"/>
  <c r="Z95" i="72"/>
  <c r="AA95" i="72" s="1"/>
  <c r="AA111" i="72"/>
  <c r="AA91" i="72"/>
  <c r="AA103" i="72"/>
  <c r="Z99" i="72"/>
  <c r="AA99" i="72" s="1"/>
  <c r="AA115" i="72"/>
  <c r="Z642" i="72"/>
  <c r="AA642" i="72" s="1"/>
  <c r="Z634" i="72"/>
  <c r="AA634" i="72" s="1"/>
  <c r="AA633" i="72"/>
  <c r="AA638" i="72"/>
  <c r="AA121" i="72"/>
  <c r="AA573" i="72"/>
  <c r="Z650" i="72"/>
  <c r="AA650" i="72" s="1"/>
  <c r="Z398" i="72"/>
  <c r="AA398" i="72" s="1"/>
  <c r="Z125" i="72"/>
  <c r="AA125" i="72" s="1"/>
  <c r="AA649" i="72"/>
  <c r="AA646" i="72"/>
  <c r="Z645" i="72"/>
  <c r="AA645" i="72" s="1"/>
  <c r="AA641" i="72"/>
  <c r="AA637" i="72"/>
  <c r="AA380" i="72"/>
  <c r="AA424" i="72"/>
  <c r="Z410" i="72"/>
  <c r="AA410" i="72" s="1"/>
  <c r="AA403" i="72"/>
  <c r="AA400" i="72"/>
  <c r="Z429" i="72"/>
  <c r="AA429" i="72" s="1"/>
  <c r="AA394" i="72"/>
  <c r="AA379" i="72"/>
  <c r="AA428" i="72"/>
  <c r="AA395" i="72"/>
  <c r="Z414" i="72"/>
  <c r="AA414" i="72" s="1"/>
  <c r="Z404" i="72"/>
  <c r="AA404" i="72" s="1"/>
  <c r="AA413" i="72"/>
  <c r="Z423" i="72"/>
  <c r="AA423" i="72" s="1"/>
  <c r="Z383" i="72"/>
  <c r="AA383" i="72" s="1"/>
  <c r="AA390" i="72"/>
  <c r="AA409" i="72"/>
  <c r="AA739" i="72"/>
  <c r="AA417" i="72"/>
  <c r="AA397" i="72"/>
  <c r="AA425" i="72"/>
  <c r="AA386" i="72"/>
  <c r="AA421" i="72"/>
  <c r="AA418" i="72"/>
  <c r="Z408" i="72"/>
  <c r="AA408" i="72" s="1"/>
  <c r="AA389" i="72"/>
  <c r="AA384" i="72"/>
  <c r="Z426" i="72"/>
  <c r="AA426" i="72" s="1"/>
  <c r="S505" i="72" l="1"/>
  <c r="T505" i="72" s="1"/>
  <c r="N505" i="72"/>
  <c r="M505" i="72"/>
  <c r="J505" i="72"/>
  <c r="U505" i="72" l="1"/>
  <c r="V505" i="72" s="1"/>
  <c r="X505" i="72"/>
  <c r="X34" i="61"/>
  <c r="X33" i="61"/>
  <c r="X32" i="61"/>
  <c r="X31" i="61"/>
  <c r="X30" i="61"/>
  <c r="X29" i="61"/>
  <c r="X28" i="61"/>
  <c r="X26" i="61"/>
  <c r="X20" i="61"/>
  <c r="X19" i="61"/>
  <c r="X18" i="61"/>
  <c r="X17" i="61"/>
  <c r="X16" i="61"/>
  <c r="X15" i="61"/>
  <c r="X13" i="61"/>
  <c r="X11" i="61"/>
  <c r="X10" i="61"/>
  <c r="S21" i="75"/>
  <c r="X21" i="75" s="1"/>
  <c r="N21" i="75"/>
  <c r="M21" i="75"/>
  <c r="J21" i="75"/>
  <c r="S20" i="75"/>
  <c r="X20" i="75" s="1"/>
  <c r="Y20" i="75" s="1"/>
  <c r="N20" i="75"/>
  <c r="M20" i="75"/>
  <c r="J20" i="75"/>
  <c r="S18" i="75"/>
  <c r="X18" i="75" s="1"/>
  <c r="N18" i="75"/>
  <c r="M18" i="75"/>
  <c r="J18" i="75"/>
  <c r="S19" i="75"/>
  <c r="T19" i="75" s="1"/>
  <c r="N19" i="75"/>
  <c r="M19" i="75"/>
  <c r="J19" i="75"/>
  <c r="L6" i="75"/>
  <c r="K6" i="75"/>
  <c r="I6" i="75"/>
  <c r="H6" i="75"/>
  <c r="G6" i="75"/>
  <c r="L3" i="75"/>
  <c r="K3" i="75"/>
  <c r="I3" i="75"/>
  <c r="H3" i="75"/>
  <c r="T20" i="75" l="1"/>
  <c r="J6" i="75"/>
  <c r="Y505" i="72"/>
  <c r="Z505" i="72"/>
  <c r="M6" i="75"/>
  <c r="Y21" i="75"/>
  <c r="Z21" i="75" s="1"/>
  <c r="Y18" i="75"/>
  <c r="U20" i="75"/>
  <c r="V20" i="75" s="1"/>
  <c r="T18" i="75"/>
  <c r="U18" i="75" s="1"/>
  <c r="Z20" i="75"/>
  <c r="AA20" i="75" s="1"/>
  <c r="U19" i="75"/>
  <c r="V19" i="75" s="1"/>
  <c r="T21" i="75"/>
  <c r="X19" i="75"/>
  <c r="V492" i="72"/>
  <c r="V487" i="72"/>
  <c r="V445" i="72"/>
  <c r="V442" i="72"/>
  <c r="V441" i="72"/>
  <c r="V440" i="72"/>
  <c r="V439" i="72"/>
  <c r="V438" i="72"/>
  <c r="V437" i="72"/>
  <c r="V534" i="72"/>
  <c r="V498" i="72"/>
  <c r="AA505" i="72" l="1"/>
  <c r="AC6" i="75"/>
  <c r="AA21" i="75"/>
  <c r="Z18" i="75"/>
  <c r="AA18" i="75" s="1"/>
  <c r="U21" i="75"/>
  <c r="V21" i="75" s="1"/>
  <c r="Y19" i="75"/>
  <c r="Z19" i="75" s="1"/>
  <c r="V18" i="75"/>
  <c r="T6" i="75"/>
  <c r="C47" i="60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E38" i="60"/>
  <c r="D38" i="60"/>
  <c r="C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56" i="68" s="1"/>
  <c r="D64" i="68"/>
  <c r="F66" i="68"/>
  <c r="F64" i="68"/>
  <c r="F63" i="68"/>
  <c r="F62" i="68"/>
  <c r="F61" i="68"/>
  <c r="F60" i="68"/>
  <c r="F59" i="68"/>
  <c r="F58" i="68"/>
  <c r="F57" i="68"/>
  <c r="E56" i="68"/>
  <c r="C56" i="68"/>
  <c r="U6" i="75" l="1"/>
  <c r="U3" i="75" s="1"/>
  <c r="AA19" i="75"/>
  <c r="Y6" i="75"/>
  <c r="Z6" i="75"/>
  <c r="F38" i="60"/>
  <c r="F56" i="48"/>
  <c r="F65" i="68"/>
  <c r="F56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V6" i="75" l="1"/>
  <c r="V3" i="75" s="1"/>
  <c r="Z3" i="75"/>
  <c r="AA6" i="75"/>
  <c r="AA3" i="75" s="1"/>
  <c r="S740" i="72"/>
  <c r="S653" i="72"/>
  <c r="S208" i="72"/>
  <c r="S222" i="72"/>
  <c r="S207" i="72"/>
  <c r="S206" i="72"/>
  <c r="S205" i="72"/>
  <c r="S204" i="72"/>
  <c r="S203" i="72"/>
  <c r="S242" i="72"/>
  <c r="S241" i="72"/>
  <c r="S202" i="72"/>
  <c r="S240" i="72"/>
  <c r="S239" i="72"/>
  <c r="S238" i="72"/>
  <c r="S237" i="72"/>
  <c r="S236" i="72"/>
  <c r="S235" i="72"/>
  <c r="S234" i="72"/>
  <c r="S233" i="72"/>
  <c r="S232" i="72"/>
  <c r="S231" i="72"/>
  <c r="S230" i="72"/>
  <c r="S229" i="72"/>
  <c r="S228" i="72"/>
  <c r="S227" i="72"/>
  <c r="S226" i="72"/>
  <c r="S225" i="72"/>
  <c r="S224" i="72"/>
  <c r="S223" i="72"/>
  <c r="S221" i="72"/>
  <c r="S220" i="72"/>
  <c r="S219" i="72"/>
  <c r="S218" i="72"/>
  <c r="S217" i="72"/>
  <c r="S216" i="72"/>
  <c r="S215" i="72"/>
  <c r="S214" i="72"/>
  <c r="S213" i="72"/>
  <c r="S212" i="72"/>
  <c r="S211" i="72"/>
  <c r="S210" i="72"/>
  <c r="S209" i="72"/>
  <c r="S201" i="72"/>
  <c r="S200" i="72"/>
  <c r="S199" i="72"/>
  <c r="S198" i="72"/>
  <c r="S197" i="72"/>
  <c r="S196" i="72"/>
  <c r="S195" i="72"/>
  <c r="S194" i="72"/>
  <c r="S193" i="72"/>
  <c r="S192" i="72"/>
  <c r="S615" i="72"/>
  <c r="S614" i="72"/>
  <c r="S613" i="72"/>
  <c r="S612" i="72"/>
  <c r="S611" i="72"/>
  <c r="S610" i="72"/>
  <c r="S609" i="72"/>
  <c r="S608" i="72"/>
  <c r="S607" i="72"/>
  <c r="S535" i="72"/>
  <c r="S146" i="72"/>
  <c r="S145" i="72"/>
  <c r="S187" i="72"/>
  <c r="S184" i="72"/>
  <c r="S181" i="72"/>
  <c r="S144" i="72"/>
  <c r="S188" i="72"/>
  <c r="S186" i="72"/>
  <c r="S185" i="72"/>
  <c r="S183" i="72"/>
  <c r="S182" i="72"/>
  <c r="S180" i="72"/>
  <c r="S179" i="72"/>
  <c r="S178" i="72"/>
  <c r="S177" i="72"/>
  <c r="S176" i="72"/>
  <c r="S175" i="72"/>
  <c r="S143" i="72"/>
  <c r="S142" i="72"/>
  <c r="S157" i="72"/>
  <c r="S172" i="72"/>
  <c r="S155" i="72"/>
  <c r="S150" i="72"/>
  <c r="S149" i="72"/>
  <c r="S137" i="72"/>
  <c r="S141" i="72"/>
  <c r="S174" i="72"/>
  <c r="S173" i="72"/>
  <c r="S171" i="72"/>
  <c r="S170" i="72"/>
  <c r="S169" i="72"/>
  <c r="S168" i="72"/>
  <c r="S167" i="72"/>
  <c r="S166" i="72"/>
  <c r="S165" i="72"/>
  <c r="S164" i="72"/>
  <c r="S163" i="72"/>
  <c r="S162" i="72"/>
  <c r="S161" i="72"/>
  <c r="S160" i="72"/>
  <c r="S159" i="72"/>
  <c r="S158" i="72"/>
  <c r="S156" i="72"/>
  <c r="S154" i="72"/>
  <c r="S153" i="72"/>
  <c r="S152" i="72"/>
  <c r="S151" i="72"/>
  <c r="S148" i="72"/>
  <c r="S147" i="72"/>
  <c r="S140" i="72"/>
  <c r="S139" i="72"/>
  <c r="S138" i="72"/>
  <c r="S136" i="72"/>
  <c r="S135" i="72"/>
  <c r="S134" i="72"/>
  <c r="S133" i="72"/>
  <c r="S132" i="72"/>
  <c r="S587" i="72"/>
  <c r="S586" i="72"/>
  <c r="S585" i="72"/>
  <c r="S584" i="72"/>
  <c r="S583" i="72"/>
  <c r="S631" i="72"/>
  <c r="S525" i="72"/>
  <c r="S524" i="72"/>
  <c r="S523" i="72"/>
  <c r="S522" i="72"/>
  <c r="S533" i="72"/>
  <c r="S532" i="72"/>
  <c r="S521" i="72"/>
  <c r="S531" i="72"/>
  <c r="S530" i="72"/>
  <c r="S520" i="72"/>
  <c r="S529" i="72"/>
  <c r="S512" i="72"/>
  <c r="S511" i="72"/>
  <c r="S510" i="72"/>
  <c r="S509" i="72"/>
  <c r="S508" i="72"/>
  <c r="S507" i="72"/>
  <c r="S506" i="72"/>
  <c r="S504" i="72"/>
  <c r="S496" i="72"/>
  <c r="S495" i="72"/>
  <c r="S494" i="72"/>
  <c r="S493" i="72"/>
  <c r="S486" i="72"/>
  <c r="S485" i="72"/>
  <c r="S484" i="72"/>
  <c r="S457" i="72"/>
  <c r="S483" i="72"/>
  <c r="S482" i="72"/>
  <c r="S481" i="72"/>
  <c r="S480" i="72"/>
  <c r="S479" i="72"/>
  <c r="S478" i="72"/>
  <c r="S477" i="72"/>
  <c r="S476" i="72"/>
  <c r="S475" i="72"/>
  <c r="S474" i="72"/>
  <c r="S473" i="72"/>
  <c r="S472" i="72"/>
  <c r="S471" i="72"/>
  <c r="S470" i="72"/>
  <c r="S469" i="72"/>
  <c r="S468" i="72"/>
  <c r="S467" i="72"/>
  <c r="S466" i="72"/>
  <c r="S465" i="72"/>
  <c r="S464" i="72"/>
  <c r="S463" i="72"/>
  <c r="S462" i="72"/>
  <c r="S461" i="72"/>
  <c r="S460" i="72"/>
  <c r="S459" i="72"/>
  <c r="S458" i="72"/>
  <c r="S456" i="72"/>
  <c r="S455" i="72"/>
  <c r="S454" i="72"/>
  <c r="S453" i="72"/>
  <c r="S449" i="72"/>
  <c r="S447" i="72"/>
  <c r="S448" i="72"/>
  <c r="S446" i="72"/>
  <c r="S444" i="72"/>
  <c r="S443" i="72"/>
  <c r="S436" i="72"/>
  <c r="S435" i="72"/>
  <c r="S434" i="72"/>
  <c r="S433" i="72"/>
  <c r="S432" i="72"/>
  <c r="S528" i="72"/>
  <c r="S527" i="72"/>
  <c r="S526" i="72"/>
  <c r="S519" i="72"/>
  <c r="S518" i="72"/>
  <c r="S517" i="72"/>
  <c r="S516" i="72"/>
  <c r="S515" i="72"/>
  <c r="S514" i="72"/>
  <c r="S513" i="72"/>
  <c r="S503" i="72"/>
  <c r="S502" i="72"/>
  <c r="S501" i="72"/>
  <c r="S500" i="72"/>
  <c r="S499" i="72"/>
  <c r="S498" i="72"/>
  <c r="S497" i="72"/>
  <c r="S492" i="72"/>
  <c r="S491" i="72"/>
  <c r="S490" i="72"/>
  <c r="S489" i="72"/>
  <c r="S488" i="72"/>
  <c r="S487" i="72"/>
  <c r="S452" i="72"/>
  <c r="S451" i="72"/>
  <c r="S450" i="72"/>
  <c r="S445" i="72"/>
  <c r="S442" i="72"/>
  <c r="S441" i="72"/>
  <c r="S440" i="72"/>
  <c r="S439" i="72"/>
  <c r="S438" i="72"/>
  <c r="S437" i="72"/>
  <c r="S431" i="72"/>
  <c r="S534" i="72"/>
  <c r="S536" i="72"/>
  <c r="S618" i="72"/>
  <c r="S617" i="72"/>
  <c r="S616" i="72"/>
  <c r="S606" i="72"/>
  <c r="S605" i="72"/>
  <c r="S604" i="72"/>
  <c r="S603" i="72"/>
  <c r="S602" i="72"/>
  <c r="S601" i="72"/>
  <c r="S600" i="72"/>
  <c r="S599" i="72"/>
  <c r="S598" i="72"/>
  <c r="S597" i="72"/>
  <c r="S596" i="72"/>
  <c r="S594" i="72"/>
  <c r="S595" i="72"/>
  <c r="S593" i="72"/>
  <c r="S592" i="72"/>
  <c r="S591" i="72"/>
  <c r="S590" i="72"/>
  <c r="S589" i="72"/>
  <c r="S126" i="72"/>
  <c r="S131" i="72"/>
  <c r="S130" i="72"/>
  <c r="S129" i="72"/>
  <c r="S128" i="72"/>
  <c r="S127" i="72"/>
  <c r="S630" i="72"/>
  <c r="S629" i="72"/>
  <c r="S628" i="72"/>
  <c r="S627" i="72"/>
  <c r="S626" i="72"/>
  <c r="S625" i="72"/>
  <c r="S624" i="72"/>
  <c r="S623" i="72"/>
  <c r="S622" i="72"/>
  <c r="S621" i="72"/>
  <c r="S620" i="72"/>
  <c r="S619" i="72"/>
  <c r="S588" i="72"/>
  <c r="S582" i="72"/>
  <c r="S581" i="72"/>
  <c r="S580" i="72"/>
  <c r="S579" i="72"/>
  <c r="S578" i="72"/>
  <c r="S576" i="72"/>
  <c r="S575" i="72"/>
  <c r="S574" i="72"/>
  <c r="S572" i="72"/>
  <c r="S191" i="72"/>
  <c r="S190" i="72"/>
  <c r="S189" i="72"/>
  <c r="M740" i="72"/>
  <c r="J740" i="72"/>
  <c r="M653" i="72"/>
  <c r="J653" i="72"/>
  <c r="M208" i="72"/>
  <c r="J208" i="72"/>
  <c r="M222" i="72"/>
  <c r="J222" i="72"/>
  <c r="M207" i="72"/>
  <c r="J207" i="72"/>
  <c r="M206" i="72"/>
  <c r="J206" i="72"/>
  <c r="M205" i="72"/>
  <c r="J205" i="72"/>
  <c r="M204" i="72"/>
  <c r="J204" i="72"/>
  <c r="M203" i="72"/>
  <c r="J203" i="72"/>
  <c r="M242" i="72"/>
  <c r="J242" i="72"/>
  <c r="M241" i="72"/>
  <c r="J241" i="72"/>
  <c r="M202" i="72"/>
  <c r="J202" i="72"/>
  <c r="M240" i="72"/>
  <c r="J240" i="72"/>
  <c r="M239" i="72"/>
  <c r="J239" i="72"/>
  <c r="M238" i="72"/>
  <c r="J238" i="72"/>
  <c r="M237" i="72"/>
  <c r="J237" i="72"/>
  <c r="M236" i="72"/>
  <c r="J236" i="72"/>
  <c r="M235" i="72"/>
  <c r="J235" i="72"/>
  <c r="M234" i="72"/>
  <c r="J234" i="72"/>
  <c r="M233" i="72"/>
  <c r="J233" i="72"/>
  <c r="M232" i="72"/>
  <c r="J232" i="72"/>
  <c r="M231" i="72"/>
  <c r="J231" i="72"/>
  <c r="M230" i="72"/>
  <c r="J230" i="72"/>
  <c r="M229" i="72"/>
  <c r="J229" i="72"/>
  <c r="M228" i="72"/>
  <c r="J228" i="72"/>
  <c r="M227" i="72"/>
  <c r="J227" i="72"/>
  <c r="M226" i="72"/>
  <c r="J226" i="72"/>
  <c r="M225" i="72"/>
  <c r="J225" i="72"/>
  <c r="M224" i="72"/>
  <c r="J224" i="72"/>
  <c r="M223" i="72"/>
  <c r="J223" i="72"/>
  <c r="M221" i="72"/>
  <c r="J221" i="72"/>
  <c r="M220" i="72"/>
  <c r="J220" i="72"/>
  <c r="M219" i="72"/>
  <c r="J219" i="72"/>
  <c r="M218" i="72"/>
  <c r="J218" i="72"/>
  <c r="M217" i="72"/>
  <c r="J217" i="72"/>
  <c r="M216" i="72"/>
  <c r="J216" i="72"/>
  <c r="M215" i="72"/>
  <c r="J215" i="72"/>
  <c r="M214" i="72"/>
  <c r="J214" i="72"/>
  <c r="M213" i="72"/>
  <c r="J213" i="72"/>
  <c r="M212" i="72"/>
  <c r="J212" i="72"/>
  <c r="M211" i="72"/>
  <c r="J211" i="72"/>
  <c r="M210" i="72"/>
  <c r="J210" i="72"/>
  <c r="M209" i="72"/>
  <c r="J209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615" i="72"/>
  <c r="J615" i="72"/>
  <c r="M614" i="72"/>
  <c r="J614" i="72"/>
  <c r="M613" i="72"/>
  <c r="J613" i="72"/>
  <c r="M612" i="72"/>
  <c r="J612" i="72"/>
  <c r="M611" i="72"/>
  <c r="J611" i="72"/>
  <c r="M610" i="72"/>
  <c r="J610" i="72"/>
  <c r="M609" i="72"/>
  <c r="J609" i="72"/>
  <c r="M608" i="72"/>
  <c r="J608" i="72"/>
  <c r="M607" i="72"/>
  <c r="J607" i="72"/>
  <c r="M535" i="72"/>
  <c r="J535" i="72"/>
  <c r="M146" i="72"/>
  <c r="J146" i="72"/>
  <c r="M145" i="72"/>
  <c r="J145" i="72"/>
  <c r="M187" i="72"/>
  <c r="J187" i="72"/>
  <c r="M184" i="72"/>
  <c r="J184" i="72"/>
  <c r="M181" i="72"/>
  <c r="J181" i="72"/>
  <c r="M144" i="72"/>
  <c r="J144" i="72"/>
  <c r="M188" i="72"/>
  <c r="J188" i="72"/>
  <c r="M186" i="72"/>
  <c r="J186" i="72"/>
  <c r="M185" i="72"/>
  <c r="J185" i="72"/>
  <c r="M183" i="72"/>
  <c r="J183" i="72"/>
  <c r="M182" i="72"/>
  <c r="J182" i="72"/>
  <c r="M180" i="72"/>
  <c r="J180" i="72"/>
  <c r="M179" i="72"/>
  <c r="J179" i="72"/>
  <c r="M178" i="72"/>
  <c r="J178" i="72"/>
  <c r="M177" i="72"/>
  <c r="J177" i="72"/>
  <c r="M176" i="72"/>
  <c r="J176" i="72"/>
  <c r="M175" i="72"/>
  <c r="J175" i="72"/>
  <c r="M143" i="72"/>
  <c r="J143" i="72"/>
  <c r="M142" i="72"/>
  <c r="J142" i="72"/>
  <c r="M157" i="72"/>
  <c r="J157" i="72"/>
  <c r="M172" i="72"/>
  <c r="J172" i="72"/>
  <c r="M155" i="72"/>
  <c r="J155" i="72"/>
  <c r="M150" i="72"/>
  <c r="J150" i="72"/>
  <c r="M149" i="72"/>
  <c r="J149" i="72"/>
  <c r="M137" i="72"/>
  <c r="J137" i="72"/>
  <c r="M141" i="72"/>
  <c r="J141" i="72"/>
  <c r="M174" i="72"/>
  <c r="J174" i="72"/>
  <c r="M173" i="72"/>
  <c r="J173" i="72"/>
  <c r="M171" i="72"/>
  <c r="J171" i="72"/>
  <c r="M170" i="72"/>
  <c r="J170" i="72"/>
  <c r="M169" i="72"/>
  <c r="J169" i="72"/>
  <c r="M168" i="72"/>
  <c r="J168" i="72"/>
  <c r="M167" i="72"/>
  <c r="J167" i="72"/>
  <c r="M166" i="72"/>
  <c r="J166" i="72"/>
  <c r="M165" i="72"/>
  <c r="J165" i="72"/>
  <c r="M164" i="72"/>
  <c r="J164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6" i="72"/>
  <c r="J156" i="72"/>
  <c r="M154" i="72"/>
  <c r="J154" i="72"/>
  <c r="M153" i="72"/>
  <c r="J153" i="72"/>
  <c r="M152" i="72"/>
  <c r="J152" i="72"/>
  <c r="M151" i="72"/>
  <c r="J151" i="72"/>
  <c r="M148" i="72"/>
  <c r="J148" i="72"/>
  <c r="M147" i="72"/>
  <c r="J147" i="72"/>
  <c r="M140" i="72"/>
  <c r="J140" i="72"/>
  <c r="M139" i="72"/>
  <c r="J139" i="72"/>
  <c r="M138" i="72"/>
  <c r="J138" i="72"/>
  <c r="M136" i="72"/>
  <c r="J136" i="72"/>
  <c r="M135" i="72"/>
  <c r="J135" i="72"/>
  <c r="M134" i="72"/>
  <c r="J134" i="72"/>
  <c r="M133" i="72"/>
  <c r="J133" i="72"/>
  <c r="M132" i="72"/>
  <c r="J132" i="72"/>
  <c r="M587" i="72"/>
  <c r="J587" i="72"/>
  <c r="M586" i="72"/>
  <c r="J586" i="72"/>
  <c r="M585" i="72"/>
  <c r="J585" i="72"/>
  <c r="M584" i="72"/>
  <c r="J584" i="72"/>
  <c r="M583" i="72"/>
  <c r="J583" i="72"/>
  <c r="M631" i="72"/>
  <c r="J631" i="72"/>
  <c r="M525" i="72"/>
  <c r="J525" i="72"/>
  <c r="M524" i="72"/>
  <c r="J524" i="72"/>
  <c r="M523" i="72"/>
  <c r="J523" i="72"/>
  <c r="M522" i="72"/>
  <c r="J522" i="72"/>
  <c r="M533" i="72"/>
  <c r="J533" i="72"/>
  <c r="M532" i="72"/>
  <c r="J532" i="72"/>
  <c r="M521" i="72"/>
  <c r="J521" i="72"/>
  <c r="M531" i="72"/>
  <c r="J531" i="72"/>
  <c r="M530" i="72"/>
  <c r="J530" i="72"/>
  <c r="M520" i="72"/>
  <c r="J520" i="72"/>
  <c r="M529" i="72"/>
  <c r="J529" i="72"/>
  <c r="M512" i="72"/>
  <c r="J512" i="72"/>
  <c r="M511" i="72"/>
  <c r="J511" i="72"/>
  <c r="M510" i="72"/>
  <c r="J510" i="72"/>
  <c r="M509" i="72"/>
  <c r="J509" i="72"/>
  <c r="M508" i="72"/>
  <c r="J508" i="72"/>
  <c r="M507" i="72"/>
  <c r="J507" i="72"/>
  <c r="M506" i="72"/>
  <c r="J506" i="72"/>
  <c r="M504" i="72"/>
  <c r="J504" i="72"/>
  <c r="M496" i="72"/>
  <c r="J496" i="72"/>
  <c r="M495" i="72"/>
  <c r="J495" i="72"/>
  <c r="M494" i="72"/>
  <c r="J494" i="72"/>
  <c r="M493" i="72"/>
  <c r="J493" i="72"/>
  <c r="M486" i="72"/>
  <c r="J486" i="72"/>
  <c r="M485" i="72"/>
  <c r="J485" i="72"/>
  <c r="M484" i="72"/>
  <c r="J484" i="72"/>
  <c r="M457" i="72"/>
  <c r="J457" i="72"/>
  <c r="M483" i="72"/>
  <c r="J483" i="72"/>
  <c r="M482" i="72"/>
  <c r="J482" i="72"/>
  <c r="M481" i="72"/>
  <c r="J481" i="72"/>
  <c r="M480" i="72"/>
  <c r="J480" i="72"/>
  <c r="M479" i="72"/>
  <c r="J479" i="72"/>
  <c r="M478" i="72"/>
  <c r="J478" i="72"/>
  <c r="M477" i="72"/>
  <c r="J477" i="72"/>
  <c r="M476" i="72"/>
  <c r="J476" i="72"/>
  <c r="M475" i="72"/>
  <c r="J475" i="72"/>
  <c r="M474" i="72"/>
  <c r="J474" i="72"/>
  <c r="M473" i="72"/>
  <c r="J473" i="72"/>
  <c r="M472" i="72"/>
  <c r="J472" i="72"/>
  <c r="M471" i="72"/>
  <c r="J471" i="72"/>
  <c r="M470" i="72"/>
  <c r="J470" i="72"/>
  <c r="M469" i="72"/>
  <c r="J469" i="72"/>
  <c r="M468" i="72"/>
  <c r="J468" i="72"/>
  <c r="M467" i="72"/>
  <c r="J467" i="72"/>
  <c r="M466" i="72"/>
  <c r="J466" i="72"/>
  <c r="M465" i="72"/>
  <c r="J465" i="72"/>
  <c r="M464" i="72"/>
  <c r="J464" i="72"/>
  <c r="M463" i="72"/>
  <c r="J463" i="72"/>
  <c r="M462" i="72"/>
  <c r="J462" i="72"/>
  <c r="M461" i="72"/>
  <c r="J461" i="72"/>
  <c r="M460" i="72"/>
  <c r="J460" i="72"/>
  <c r="M459" i="72"/>
  <c r="J459" i="72"/>
  <c r="M458" i="72"/>
  <c r="J458" i="72"/>
  <c r="M456" i="72"/>
  <c r="J456" i="72"/>
  <c r="M455" i="72"/>
  <c r="J455" i="72"/>
  <c r="M454" i="72"/>
  <c r="J454" i="72"/>
  <c r="M453" i="72"/>
  <c r="J453" i="72"/>
  <c r="M449" i="72"/>
  <c r="J449" i="72"/>
  <c r="M447" i="72"/>
  <c r="J447" i="72"/>
  <c r="M448" i="72"/>
  <c r="J448" i="72"/>
  <c r="M446" i="72"/>
  <c r="J446" i="72"/>
  <c r="M444" i="72"/>
  <c r="J444" i="72"/>
  <c r="M443" i="72"/>
  <c r="J443" i="72"/>
  <c r="M436" i="72"/>
  <c r="J436" i="72"/>
  <c r="M435" i="72"/>
  <c r="J435" i="72"/>
  <c r="M434" i="72"/>
  <c r="J434" i="72"/>
  <c r="M433" i="72"/>
  <c r="J433" i="72"/>
  <c r="M432" i="72"/>
  <c r="J432" i="72"/>
  <c r="M528" i="72"/>
  <c r="J528" i="72"/>
  <c r="M527" i="72"/>
  <c r="J527" i="72"/>
  <c r="M526" i="72"/>
  <c r="J526" i="72"/>
  <c r="M519" i="72"/>
  <c r="J519" i="72"/>
  <c r="M518" i="72"/>
  <c r="J518" i="72"/>
  <c r="M517" i="72"/>
  <c r="J517" i="72"/>
  <c r="M516" i="72"/>
  <c r="J516" i="72"/>
  <c r="M515" i="72"/>
  <c r="J515" i="72"/>
  <c r="M514" i="72"/>
  <c r="J514" i="72"/>
  <c r="M513" i="72"/>
  <c r="J513" i="72"/>
  <c r="M503" i="72"/>
  <c r="J503" i="72"/>
  <c r="M502" i="72"/>
  <c r="J502" i="72"/>
  <c r="M501" i="72"/>
  <c r="J501" i="72"/>
  <c r="M500" i="72"/>
  <c r="J500" i="72"/>
  <c r="M499" i="72"/>
  <c r="J499" i="72"/>
  <c r="M498" i="72"/>
  <c r="J498" i="72"/>
  <c r="M497" i="72"/>
  <c r="J497" i="72"/>
  <c r="M492" i="72"/>
  <c r="J492" i="72"/>
  <c r="M491" i="72"/>
  <c r="J491" i="72"/>
  <c r="M490" i="72"/>
  <c r="J490" i="72"/>
  <c r="M489" i="72"/>
  <c r="J489" i="72"/>
  <c r="M488" i="72"/>
  <c r="J488" i="72"/>
  <c r="M487" i="72"/>
  <c r="J487" i="72"/>
  <c r="M452" i="72"/>
  <c r="J452" i="72"/>
  <c r="M451" i="72"/>
  <c r="J451" i="72"/>
  <c r="M450" i="72"/>
  <c r="J450" i="72"/>
  <c r="M445" i="72"/>
  <c r="J445" i="72"/>
  <c r="M442" i="72"/>
  <c r="J442" i="72"/>
  <c r="M441" i="72"/>
  <c r="J441" i="72"/>
  <c r="M440" i="72"/>
  <c r="J440" i="72"/>
  <c r="M439" i="72"/>
  <c r="J439" i="72"/>
  <c r="M438" i="72"/>
  <c r="J438" i="72"/>
  <c r="M437" i="72"/>
  <c r="J437" i="72"/>
  <c r="M431" i="72"/>
  <c r="J431" i="72"/>
  <c r="M534" i="72"/>
  <c r="J534" i="72"/>
  <c r="M536" i="72"/>
  <c r="J536" i="72"/>
  <c r="M618" i="72"/>
  <c r="J618" i="72"/>
  <c r="M617" i="72"/>
  <c r="J617" i="72"/>
  <c r="M616" i="72"/>
  <c r="J616" i="72"/>
  <c r="M606" i="72"/>
  <c r="J606" i="72"/>
  <c r="M605" i="72"/>
  <c r="J605" i="72"/>
  <c r="M604" i="72"/>
  <c r="J604" i="72"/>
  <c r="M603" i="72"/>
  <c r="J603" i="72"/>
  <c r="M602" i="72"/>
  <c r="J602" i="72"/>
  <c r="M601" i="72"/>
  <c r="J601" i="72"/>
  <c r="M600" i="72"/>
  <c r="J600" i="72"/>
  <c r="M599" i="72"/>
  <c r="J599" i="72"/>
  <c r="M598" i="72"/>
  <c r="J598" i="72"/>
  <c r="M597" i="72"/>
  <c r="J597" i="72"/>
  <c r="M596" i="72"/>
  <c r="J596" i="72"/>
  <c r="M594" i="72"/>
  <c r="J594" i="72"/>
  <c r="M595" i="72"/>
  <c r="J595" i="72"/>
  <c r="M593" i="72"/>
  <c r="J593" i="72"/>
  <c r="M592" i="72"/>
  <c r="J592" i="72"/>
  <c r="M591" i="72"/>
  <c r="J591" i="72"/>
  <c r="M590" i="72"/>
  <c r="J590" i="72"/>
  <c r="M589" i="72"/>
  <c r="J589" i="72"/>
  <c r="M126" i="72"/>
  <c r="J126" i="72"/>
  <c r="M131" i="72"/>
  <c r="J131" i="72"/>
  <c r="M130" i="72"/>
  <c r="J130" i="72"/>
  <c r="M129" i="72"/>
  <c r="J129" i="72"/>
  <c r="M128" i="72"/>
  <c r="J128" i="72"/>
  <c r="M127" i="72"/>
  <c r="J127" i="72"/>
  <c r="M630" i="72"/>
  <c r="J630" i="72"/>
  <c r="M629" i="72"/>
  <c r="J629" i="72"/>
  <c r="M628" i="72"/>
  <c r="J628" i="72"/>
  <c r="M627" i="72"/>
  <c r="J627" i="72"/>
  <c r="M626" i="72"/>
  <c r="J626" i="72"/>
  <c r="M625" i="72"/>
  <c r="J625" i="72"/>
  <c r="M624" i="72"/>
  <c r="J624" i="72"/>
  <c r="M623" i="72"/>
  <c r="J623" i="72"/>
  <c r="M622" i="72"/>
  <c r="J622" i="72"/>
  <c r="M621" i="72"/>
  <c r="J621" i="72"/>
  <c r="M620" i="72"/>
  <c r="J620" i="72"/>
  <c r="M619" i="72"/>
  <c r="J619" i="72"/>
  <c r="M588" i="72"/>
  <c r="J588" i="72"/>
  <c r="M582" i="72"/>
  <c r="J582" i="72"/>
  <c r="M581" i="72"/>
  <c r="J581" i="72"/>
  <c r="M580" i="72"/>
  <c r="J580" i="72"/>
  <c r="M579" i="72"/>
  <c r="J579" i="72"/>
  <c r="M578" i="72"/>
  <c r="J578" i="72"/>
  <c r="M576" i="72"/>
  <c r="J576" i="72"/>
  <c r="M575" i="72"/>
  <c r="J575" i="72"/>
  <c r="M574" i="72"/>
  <c r="J574" i="72"/>
  <c r="M572" i="72"/>
  <c r="J572" i="72"/>
  <c r="M191" i="72"/>
  <c r="J191" i="72"/>
  <c r="M190" i="72"/>
  <c r="J190" i="72"/>
  <c r="M189" i="72"/>
  <c r="J189" i="72"/>
  <c r="M81" i="71"/>
  <c r="M80" i="71"/>
  <c r="M79" i="71"/>
  <c r="M78" i="71"/>
  <c r="M77" i="71"/>
  <c r="M76" i="71"/>
  <c r="M75" i="71"/>
  <c r="M74" i="71"/>
  <c r="M73" i="71"/>
  <c r="M72" i="71"/>
  <c r="M71" i="71"/>
  <c r="M70" i="71"/>
  <c r="M69" i="71"/>
  <c r="M68" i="71"/>
  <c r="M67" i="71"/>
  <c r="M9" i="71"/>
  <c r="M21" i="71"/>
  <c r="M20" i="71"/>
  <c r="M19" i="71"/>
  <c r="M18" i="71"/>
  <c r="M17" i="71"/>
  <c r="M16" i="71"/>
  <c r="M15" i="71"/>
  <c r="M14" i="71"/>
  <c r="M13" i="71"/>
  <c r="M12" i="71"/>
  <c r="M11" i="71"/>
  <c r="M10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36" i="71"/>
  <c r="M35" i="71"/>
  <c r="M34" i="71"/>
  <c r="M52" i="71"/>
  <c r="M51" i="71"/>
  <c r="M66" i="71"/>
  <c r="M65" i="71"/>
  <c r="M64" i="71"/>
  <c r="M63" i="71"/>
  <c r="M62" i="71"/>
  <c r="M61" i="71"/>
  <c r="M60" i="71"/>
  <c r="M59" i="71"/>
  <c r="M58" i="71"/>
  <c r="M57" i="71"/>
  <c r="M56" i="71"/>
  <c r="M55" i="71"/>
  <c r="M7" i="71"/>
  <c r="M8" i="71"/>
  <c r="M54" i="71"/>
  <c r="M53" i="71"/>
  <c r="M49" i="71"/>
  <c r="M48" i="71"/>
  <c r="M47" i="71"/>
  <c r="M46" i="71"/>
  <c r="M45" i="71"/>
  <c r="M44" i="71"/>
  <c r="M43" i="71"/>
  <c r="M42" i="71"/>
  <c r="M41" i="71"/>
  <c r="M40" i="71"/>
  <c r="M39" i="71"/>
  <c r="M38" i="71"/>
  <c r="M37" i="71"/>
  <c r="M50" i="71"/>
  <c r="J81" i="71"/>
  <c r="J80" i="71"/>
  <c r="J79" i="71"/>
  <c r="J78" i="71"/>
  <c r="J77" i="71"/>
  <c r="J76" i="71"/>
  <c r="J75" i="71"/>
  <c r="J74" i="71"/>
  <c r="J73" i="71"/>
  <c r="J72" i="71"/>
  <c r="J71" i="71"/>
  <c r="J70" i="71"/>
  <c r="J69" i="71"/>
  <c r="J68" i="71"/>
  <c r="J67" i="71"/>
  <c r="J9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36" i="71"/>
  <c r="J35" i="71"/>
  <c r="J34" i="71"/>
  <c r="J52" i="71"/>
  <c r="J51" i="71"/>
  <c r="J7" i="71"/>
  <c r="J8" i="71"/>
  <c r="J54" i="71"/>
  <c r="J53" i="71"/>
  <c r="J49" i="71"/>
  <c r="J48" i="71"/>
  <c r="J47" i="71"/>
  <c r="J46" i="71"/>
  <c r="J45" i="71"/>
  <c r="J44" i="71"/>
  <c r="J43" i="71"/>
  <c r="J42" i="71"/>
  <c r="J41" i="71"/>
  <c r="J40" i="71"/>
  <c r="J39" i="71"/>
  <c r="J38" i="71"/>
  <c r="J37" i="71"/>
  <c r="J50" i="71"/>
  <c r="V499" i="72" l="1"/>
  <c r="Z71" i="67"/>
  <c r="AA71" i="67" s="1"/>
  <c r="V71" i="67"/>
  <c r="W71" i="67" s="1"/>
  <c r="Z70" i="67"/>
  <c r="AA70" i="67" s="1"/>
  <c r="V70" i="67"/>
  <c r="Z69" i="67"/>
  <c r="AA69" i="67" s="1"/>
  <c r="V69" i="67"/>
  <c r="W69" i="67" s="1"/>
  <c r="Z68" i="67"/>
  <c r="AA68" i="67" s="1"/>
  <c r="V68" i="67"/>
  <c r="W68" i="67" s="1"/>
  <c r="Z67" i="67"/>
  <c r="AA67" i="67" s="1"/>
  <c r="V67" i="67"/>
  <c r="Z66" i="67"/>
  <c r="AA66" i="67" s="1"/>
  <c r="V66" i="67"/>
  <c r="W66" i="67" s="1"/>
  <c r="X66" i="67" s="1"/>
  <c r="Z65" i="67"/>
  <c r="AA65" i="67" s="1"/>
  <c r="V65" i="67"/>
  <c r="W65" i="67" s="1"/>
  <c r="Z64" i="67"/>
  <c r="AA64" i="67" s="1"/>
  <c r="V64" i="67"/>
  <c r="W64" i="67" s="1"/>
  <c r="Z63" i="67"/>
  <c r="V63" i="67"/>
  <c r="W63" i="67" s="1"/>
  <c r="Z62" i="67"/>
  <c r="AA62" i="67" s="1"/>
  <c r="V62" i="67"/>
  <c r="W62" i="67" s="1"/>
  <c r="X62" i="67" s="1"/>
  <c r="Z61" i="67"/>
  <c r="AA61" i="67" s="1"/>
  <c r="V61" i="67"/>
  <c r="W61" i="67" s="1"/>
  <c r="X61" i="67" s="1"/>
  <c r="Z60" i="67"/>
  <c r="AA60" i="67" s="1"/>
  <c r="V60" i="67"/>
  <c r="Z59" i="67"/>
  <c r="AA59" i="67" s="1"/>
  <c r="V59" i="67"/>
  <c r="W59" i="67" s="1"/>
  <c r="X59" i="67" s="1"/>
  <c r="Z58" i="67"/>
  <c r="AA58" i="67" s="1"/>
  <c r="V58" i="67"/>
  <c r="Z57" i="67"/>
  <c r="AA57" i="67" s="1"/>
  <c r="V57" i="67"/>
  <c r="W57" i="67" s="1"/>
  <c r="Z56" i="67"/>
  <c r="AA56" i="67" s="1"/>
  <c r="V56" i="67"/>
  <c r="Z55" i="67"/>
  <c r="AA55" i="67" s="1"/>
  <c r="V55" i="67"/>
  <c r="Z54" i="67"/>
  <c r="V54" i="67"/>
  <c r="W54" i="67" s="1"/>
  <c r="Z53" i="67"/>
  <c r="AA53" i="67" s="1"/>
  <c r="V53" i="67"/>
  <c r="W53" i="67" s="1"/>
  <c r="Z52" i="67"/>
  <c r="AA52" i="67" s="1"/>
  <c r="V52" i="67"/>
  <c r="W52" i="67" s="1"/>
  <c r="Z38" i="67"/>
  <c r="AA38" i="67" s="1"/>
  <c r="V38" i="67"/>
  <c r="Z37" i="67"/>
  <c r="V37" i="67"/>
  <c r="W37" i="67" s="1"/>
  <c r="Z36" i="67"/>
  <c r="V36" i="67"/>
  <c r="W36" i="67" s="1"/>
  <c r="Z35" i="67"/>
  <c r="AA35" i="67" s="1"/>
  <c r="V35" i="67"/>
  <c r="Z34" i="67"/>
  <c r="AA34" i="67" s="1"/>
  <c r="V34" i="67"/>
  <c r="W34" i="67" s="1"/>
  <c r="X34" i="67" s="1"/>
  <c r="Z33" i="67"/>
  <c r="AA33" i="67" s="1"/>
  <c r="V33" i="67"/>
  <c r="Z32" i="67"/>
  <c r="AA32" i="67" s="1"/>
  <c r="AB32" i="67" s="1"/>
  <c r="V32" i="67"/>
  <c r="W32" i="67" s="1"/>
  <c r="Z31" i="67"/>
  <c r="AA31" i="67" s="1"/>
  <c r="V31" i="67"/>
  <c r="Z30" i="67"/>
  <c r="AA30" i="67" s="1"/>
  <c r="V30" i="67"/>
  <c r="W30" i="67" s="1"/>
  <c r="Z29" i="67"/>
  <c r="AA29" i="67" s="1"/>
  <c r="V29" i="67"/>
  <c r="Z28" i="67"/>
  <c r="AA28" i="67" s="1"/>
  <c r="AB28" i="67" s="1"/>
  <c r="V28" i="67"/>
  <c r="Z42" i="67"/>
  <c r="AA42" i="67" s="1"/>
  <c r="V42" i="67"/>
  <c r="Z41" i="67"/>
  <c r="AA41" i="67" s="1"/>
  <c r="V41" i="67"/>
  <c r="Z40" i="67"/>
  <c r="V40" i="67"/>
  <c r="W40" i="67" s="1"/>
  <c r="X40" i="67" s="1"/>
  <c r="Z39" i="67"/>
  <c r="AA39" i="67" s="1"/>
  <c r="V39" i="67"/>
  <c r="W39" i="67" s="1"/>
  <c r="Z9" i="67"/>
  <c r="AA9" i="67" s="1"/>
  <c r="V9" i="67"/>
  <c r="W9" i="67" s="1"/>
  <c r="Z8" i="67"/>
  <c r="AA8" i="67" s="1"/>
  <c r="V8" i="67"/>
  <c r="W8" i="67" s="1"/>
  <c r="X8" i="67" s="1"/>
  <c r="Z27" i="67"/>
  <c r="AB27" i="67" s="1"/>
  <c r="W27" i="67"/>
  <c r="V27" i="67"/>
  <c r="Z51" i="67"/>
  <c r="V51" i="67"/>
  <c r="W51" i="67" s="1"/>
  <c r="Z50" i="67"/>
  <c r="AA50" i="67" s="1"/>
  <c r="V50" i="67"/>
  <c r="W50" i="67" s="1"/>
  <c r="Z49" i="67"/>
  <c r="AA49" i="67" s="1"/>
  <c r="V49" i="67"/>
  <c r="W49" i="67" s="1"/>
  <c r="X49" i="67" s="1"/>
  <c r="Z48" i="67"/>
  <c r="AA48" i="67" s="1"/>
  <c r="V48" i="67"/>
  <c r="Z47" i="67"/>
  <c r="AA47" i="67" s="1"/>
  <c r="AB47" i="67" s="1"/>
  <c r="V47" i="67"/>
  <c r="W47" i="67" s="1"/>
  <c r="Z46" i="67"/>
  <c r="AA46" i="67" s="1"/>
  <c r="V46" i="67"/>
  <c r="W46" i="67" s="1"/>
  <c r="Z45" i="67"/>
  <c r="AA45" i="67" s="1"/>
  <c r="V45" i="67"/>
  <c r="W45" i="67" s="1"/>
  <c r="X45" i="67" s="1"/>
  <c r="Z44" i="67"/>
  <c r="AA44" i="67" s="1"/>
  <c r="V44" i="67"/>
  <c r="Z43" i="67"/>
  <c r="AA43" i="67" s="1"/>
  <c r="AB43" i="67" s="1"/>
  <c r="V43" i="67"/>
  <c r="W43" i="67" s="1"/>
  <c r="Z7" i="67"/>
  <c r="V7" i="67"/>
  <c r="Z26" i="67"/>
  <c r="AB26" i="67" s="1"/>
  <c r="V26" i="67"/>
  <c r="Z25" i="67"/>
  <c r="V25" i="67"/>
  <c r="W25" i="67" s="1"/>
  <c r="X25" i="67" s="1"/>
  <c r="Z24" i="67"/>
  <c r="AA24" i="67" s="1"/>
  <c r="V24" i="67"/>
  <c r="Z23" i="67"/>
  <c r="AB23" i="67" s="1"/>
  <c r="W23" i="67"/>
  <c r="V23" i="67"/>
  <c r="Z22" i="67"/>
  <c r="V22" i="67"/>
  <c r="Z21" i="67"/>
  <c r="V21" i="67"/>
  <c r="W21" i="67" s="1"/>
  <c r="Z20" i="67"/>
  <c r="V20" i="67"/>
  <c r="Z19" i="67"/>
  <c r="AA19" i="67" s="1"/>
  <c r="V19" i="67"/>
  <c r="Z18" i="67"/>
  <c r="AA18" i="67" s="1"/>
  <c r="V18" i="67"/>
  <c r="Z17" i="67"/>
  <c r="V17" i="67"/>
  <c r="Z16" i="67"/>
  <c r="V16" i="67"/>
  <c r="W16" i="67" s="1"/>
  <c r="X16" i="67" s="1"/>
  <c r="Z15" i="67"/>
  <c r="AA15" i="67" s="1"/>
  <c r="V15" i="67"/>
  <c r="Z14" i="67"/>
  <c r="AA14" i="67" s="1"/>
  <c r="V14" i="67"/>
  <c r="Z13" i="67"/>
  <c r="V13" i="67"/>
  <c r="Z12" i="67"/>
  <c r="V12" i="67"/>
  <c r="W12" i="67" s="1"/>
  <c r="X12" i="67" s="1"/>
  <c r="Z11" i="67"/>
  <c r="V11" i="67"/>
  <c r="W11" i="67" s="1"/>
  <c r="X81" i="71"/>
  <c r="T81" i="71"/>
  <c r="U81" i="71" s="1"/>
  <c r="V81" i="71" s="1"/>
  <c r="X80" i="71"/>
  <c r="Y80" i="71" s="1"/>
  <c r="T80" i="71"/>
  <c r="U80" i="71" s="1"/>
  <c r="X79" i="71"/>
  <c r="Y79" i="71" s="1"/>
  <c r="Z79" i="71" s="1"/>
  <c r="T79" i="71"/>
  <c r="U79" i="71" s="1"/>
  <c r="X78" i="71"/>
  <c r="Y78" i="71" s="1"/>
  <c r="T78" i="71"/>
  <c r="X77" i="71"/>
  <c r="T77" i="71"/>
  <c r="U77" i="71" s="1"/>
  <c r="V77" i="71" s="1"/>
  <c r="X76" i="71"/>
  <c r="T76" i="71"/>
  <c r="U76" i="71" s="1"/>
  <c r="V76" i="71" s="1"/>
  <c r="X75" i="71"/>
  <c r="Y75" i="71" s="1"/>
  <c r="T75" i="71"/>
  <c r="X74" i="71"/>
  <c r="T74" i="71"/>
  <c r="U74" i="71" s="1"/>
  <c r="V74" i="71" s="1"/>
  <c r="X73" i="71"/>
  <c r="Y73" i="71" s="1"/>
  <c r="T73" i="71"/>
  <c r="U73" i="71" s="1"/>
  <c r="X72" i="71"/>
  <c r="Y72" i="71" s="1"/>
  <c r="T72" i="71"/>
  <c r="U72" i="71" s="1"/>
  <c r="X71" i="71"/>
  <c r="Y71" i="71" s="1"/>
  <c r="T71" i="71"/>
  <c r="X70" i="71"/>
  <c r="T70" i="71"/>
  <c r="U70" i="71" s="1"/>
  <c r="V70" i="71" s="1"/>
  <c r="X69" i="71"/>
  <c r="T69" i="71"/>
  <c r="U69" i="71" s="1"/>
  <c r="V69" i="71" s="1"/>
  <c r="X68" i="71"/>
  <c r="Y68" i="71" s="1"/>
  <c r="T68" i="71"/>
  <c r="U68" i="71" s="1"/>
  <c r="X67" i="71"/>
  <c r="Y67" i="71" s="1"/>
  <c r="T67" i="71"/>
  <c r="X9" i="71"/>
  <c r="T9" i="71"/>
  <c r="U9" i="71" s="1"/>
  <c r="V9" i="71" s="1"/>
  <c r="X21" i="71"/>
  <c r="Y21" i="71" s="1"/>
  <c r="T21" i="71"/>
  <c r="U21" i="71" s="1"/>
  <c r="X20" i="71"/>
  <c r="Y20" i="71" s="1"/>
  <c r="Z20" i="71" s="1"/>
  <c r="T20" i="71"/>
  <c r="U20" i="71" s="1"/>
  <c r="X19" i="71"/>
  <c r="Y19" i="71" s="1"/>
  <c r="T19" i="71"/>
  <c r="X18" i="71"/>
  <c r="T18" i="71"/>
  <c r="U18" i="71" s="1"/>
  <c r="X17" i="71"/>
  <c r="T17" i="71"/>
  <c r="U17" i="71" s="1"/>
  <c r="V17" i="71" s="1"/>
  <c r="X16" i="71"/>
  <c r="Y16" i="71" s="1"/>
  <c r="Z16" i="71" s="1"/>
  <c r="AA16" i="71" s="1"/>
  <c r="T16" i="71"/>
  <c r="U16" i="71" s="1"/>
  <c r="V16" i="71" s="1"/>
  <c r="X15" i="71"/>
  <c r="Y15" i="71" s="1"/>
  <c r="T15" i="71"/>
  <c r="U15" i="71" s="1"/>
  <c r="X14" i="71"/>
  <c r="Y14" i="71" s="1"/>
  <c r="T14" i="71"/>
  <c r="U14" i="71" s="1"/>
  <c r="V14" i="71" s="1"/>
  <c r="X13" i="71"/>
  <c r="Y13" i="71" s="1"/>
  <c r="T13" i="71"/>
  <c r="U13" i="71" s="1"/>
  <c r="V13" i="71" s="1"/>
  <c r="X12" i="71"/>
  <c r="Y12" i="71" s="1"/>
  <c r="Z12" i="71" s="1"/>
  <c r="AA12" i="71" s="1"/>
  <c r="T12" i="71"/>
  <c r="U12" i="71" s="1"/>
  <c r="V12" i="71" s="1"/>
  <c r="X11" i="71"/>
  <c r="Y11" i="71" s="1"/>
  <c r="T11" i="71"/>
  <c r="U11" i="71" s="1"/>
  <c r="X10" i="71"/>
  <c r="T10" i="71"/>
  <c r="U10" i="71" s="1"/>
  <c r="X33" i="71"/>
  <c r="T33" i="71"/>
  <c r="X32" i="71"/>
  <c r="T32" i="71"/>
  <c r="X31" i="71"/>
  <c r="Y31" i="71" s="1"/>
  <c r="T31" i="71"/>
  <c r="U31" i="71" s="1"/>
  <c r="X30" i="71"/>
  <c r="Y30" i="71" s="1"/>
  <c r="T30" i="71"/>
  <c r="U30" i="71" s="1"/>
  <c r="V30" i="71" s="1"/>
  <c r="X29" i="71"/>
  <c r="Y29" i="71" s="1"/>
  <c r="T29" i="71"/>
  <c r="X28" i="71"/>
  <c r="Y28" i="71" s="1"/>
  <c r="T28" i="71"/>
  <c r="U28" i="71" s="1"/>
  <c r="X27" i="71"/>
  <c r="Y27" i="71" s="1"/>
  <c r="T27" i="71"/>
  <c r="U27" i="71" s="1"/>
  <c r="X26" i="71"/>
  <c r="T26" i="71"/>
  <c r="U26" i="71" s="1"/>
  <c r="V26" i="71" s="1"/>
  <c r="X25" i="71"/>
  <c r="T25" i="71"/>
  <c r="U25" i="71" s="1"/>
  <c r="V25" i="71" s="1"/>
  <c r="X24" i="71"/>
  <c r="Y24" i="71" s="1"/>
  <c r="T24" i="71"/>
  <c r="U24" i="71" s="1"/>
  <c r="X23" i="71"/>
  <c r="Y23" i="71" s="1"/>
  <c r="T23" i="71"/>
  <c r="U23" i="71" s="1"/>
  <c r="X22" i="71"/>
  <c r="Y22" i="71" s="1"/>
  <c r="T22" i="71"/>
  <c r="U22" i="71" s="1"/>
  <c r="V22" i="71" s="1"/>
  <c r="X36" i="71"/>
  <c r="Y36" i="71" s="1"/>
  <c r="Z36" i="71" s="1"/>
  <c r="AA36" i="71" s="1"/>
  <c r="T36" i="71"/>
  <c r="U36" i="71" s="1"/>
  <c r="V36" i="71" s="1"/>
  <c r="X35" i="71"/>
  <c r="T35" i="71"/>
  <c r="U35" i="71" s="1"/>
  <c r="X34" i="71"/>
  <c r="T34" i="71"/>
  <c r="U34" i="71" s="1"/>
  <c r="X52" i="71"/>
  <c r="Y52" i="71" s="1"/>
  <c r="T52" i="71"/>
  <c r="X51" i="71"/>
  <c r="Y51" i="71" s="1"/>
  <c r="T51" i="71"/>
  <c r="U51" i="71" s="1"/>
  <c r="X66" i="71"/>
  <c r="T66" i="71"/>
  <c r="X65" i="71"/>
  <c r="Y65" i="71" s="1"/>
  <c r="T65" i="71"/>
  <c r="U65" i="71" s="1"/>
  <c r="X64" i="71"/>
  <c r="Y64" i="71" s="1"/>
  <c r="T64" i="71"/>
  <c r="U64" i="71" s="1"/>
  <c r="V64" i="71" s="1"/>
  <c r="X63" i="71"/>
  <c r="Y63" i="71" s="1"/>
  <c r="T63" i="71"/>
  <c r="X62" i="71"/>
  <c r="Y62" i="71" s="1"/>
  <c r="T62" i="71"/>
  <c r="U62" i="71" s="1"/>
  <c r="X61" i="71"/>
  <c r="Y61" i="71" s="1"/>
  <c r="T61" i="71"/>
  <c r="U61" i="71" s="1"/>
  <c r="X60" i="71"/>
  <c r="Y60" i="71" s="1"/>
  <c r="T60" i="71"/>
  <c r="X59" i="71"/>
  <c r="Y59" i="71" s="1"/>
  <c r="Z59" i="71" s="1"/>
  <c r="AA59" i="71" s="1"/>
  <c r="T59" i="71"/>
  <c r="U59" i="71" s="1"/>
  <c r="V59" i="71" s="1"/>
  <c r="X58" i="71"/>
  <c r="Y58" i="71" s="1"/>
  <c r="T58" i="71"/>
  <c r="U58" i="71" s="1"/>
  <c r="X57" i="71"/>
  <c r="Y57" i="71" s="1"/>
  <c r="T57" i="71"/>
  <c r="U57" i="71" s="1"/>
  <c r="X56" i="71"/>
  <c r="Y56" i="71" s="1"/>
  <c r="T56" i="71"/>
  <c r="U56" i="71" s="1"/>
  <c r="V56" i="71" s="1"/>
  <c r="X55" i="71"/>
  <c r="Y55" i="71" s="1"/>
  <c r="Z55" i="71" s="1"/>
  <c r="AA55" i="71" s="1"/>
  <c r="T55" i="71"/>
  <c r="U55" i="71" s="1"/>
  <c r="V55" i="71" s="1"/>
  <c r="X7" i="71"/>
  <c r="T7" i="71"/>
  <c r="U7" i="71" s="1"/>
  <c r="X8" i="71"/>
  <c r="Y8" i="71" s="1"/>
  <c r="T8" i="71"/>
  <c r="X54" i="71"/>
  <c r="T54" i="71"/>
  <c r="U54" i="71" s="1"/>
  <c r="V54" i="71" s="1"/>
  <c r="X53" i="71"/>
  <c r="Y53" i="71" s="1"/>
  <c r="Z53" i="71" s="1"/>
  <c r="AA53" i="71" s="1"/>
  <c r="T53" i="71"/>
  <c r="U53" i="71" s="1"/>
  <c r="V53" i="71" s="1"/>
  <c r="X49" i="71"/>
  <c r="Y49" i="71" s="1"/>
  <c r="T49" i="71"/>
  <c r="U49" i="71" s="1"/>
  <c r="X48" i="71"/>
  <c r="Y48" i="71" s="1"/>
  <c r="T48" i="71"/>
  <c r="X47" i="71"/>
  <c r="T47" i="71"/>
  <c r="U47" i="71" s="1"/>
  <c r="V47" i="71" s="1"/>
  <c r="X46" i="71"/>
  <c r="Y46" i="71" s="1"/>
  <c r="Z46" i="71" s="1"/>
  <c r="AA46" i="71" s="1"/>
  <c r="T46" i="71"/>
  <c r="U46" i="71" s="1"/>
  <c r="V46" i="71" s="1"/>
  <c r="X45" i="71"/>
  <c r="Y45" i="71" s="1"/>
  <c r="T45" i="71"/>
  <c r="X44" i="71"/>
  <c r="Y44" i="71" s="1"/>
  <c r="T44" i="71"/>
  <c r="X43" i="71"/>
  <c r="T43" i="71"/>
  <c r="U43" i="71" s="1"/>
  <c r="V43" i="71" s="1"/>
  <c r="X42" i="71"/>
  <c r="Y42" i="71" s="1"/>
  <c r="Z42" i="71" s="1"/>
  <c r="AA42" i="71" s="1"/>
  <c r="T42" i="71"/>
  <c r="U42" i="71" s="1"/>
  <c r="V42" i="71" s="1"/>
  <c r="X41" i="71"/>
  <c r="Y41" i="71" s="1"/>
  <c r="T41" i="71"/>
  <c r="U41" i="71" s="1"/>
  <c r="X40" i="71"/>
  <c r="Y40" i="71" s="1"/>
  <c r="T40" i="71"/>
  <c r="X39" i="71"/>
  <c r="T39" i="71"/>
  <c r="U39" i="71" s="1"/>
  <c r="V39" i="71" s="1"/>
  <c r="X38" i="71"/>
  <c r="Y38" i="71" s="1"/>
  <c r="Z38" i="71" s="1"/>
  <c r="AA38" i="71" s="1"/>
  <c r="T38" i="71"/>
  <c r="U38" i="71" s="1"/>
  <c r="V38" i="71" s="1"/>
  <c r="X37" i="71"/>
  <c r="Y37" i="71" s="1"/>
  <c r="T37" i="71"/>
  <c r="U37" i="71" s="1"/>
  <c r="AB70" i="67" l="1"/>
  <c r="AC70" i="67" s="1"/>
  <c r="AB38" i="67"/>
  <c r="AC38" i="67" s="1"/>
  <c r="AB49" i="67"/>
  <c r="AC49" i="67" s="1"/>
  <c r="X54" i="67"/>
  <c r="AB57" i="67"/>
  <c r="AB34" i="67"/>
  <c r="AC34" i="67" s="1"/>
  <c r="AA37" i="67"/>
  <c r="AB37" i="67" s="1"/>
  <c r="AC37" i="67" s="1"/>
  <c r="AB66" i="67"/>
  <c r="AC66" i="67" s="1"/>
  <c r="W31" i="67"/>
  <c r="X31" i="67" s="1"/>
  <c r="W56" i="67"/>
  <c r="X56" i="67" s="1"/>
  <c r="AB65" i="67"/>
  <c r="AC65" i="67" s="1"/>
  <c r="AB44" i="67"/>
  <c r="AC44" i="67" s="1"/>
  <c r="W41" i="67"/>
  <c r="X41" i="67" s="1"/>
  <c r="AB29" i="67"/>
  <c r="AC29" i="67" s="1"/>
  <c r="AB58" i="67"/>
  <c r="AC58" i="67" s="1"/>
  <c r="W70" i="67"/>
  <c r="X70" i="67" s="1"/>
  <c r="AB19" i="67"/>
  <c r="AC19" i="67" s="1"/>
  <c r="W42" i="67"/>
  <c r="X42" i="67" s="1"/>
  <c r="X30" i="67"/>
  <c r="W35" i="67"/>
  <c r="X35" i="67" s="1"/>
  <c r="W38" i="67"/>
  <c r="X38" i="67" s="1"/>
  <c r="AA54" i="67"/>
  <c r="AB54" i="67" s="1"/>
  <c r="W58" i="67"/>
  <c r="X58" i="67" s="1"/>
  <c r="AB61" i="67"/>
  <c r="AC61" i="67" s="1"/>
  <c r="AB64" i="67"/>
  <c r="AC64" i="67" s="1"/>
  <c r="W67" i="67"/>
  <c r="X67" i="67" s="1"/>
  <c r="AA40" i="67"/>
  <c r="AB40" i="67" s="1"/>
  <c r="W29" i="67"/>
  <c r="X29" i="67" s="1"/>
  <c r="W55" i="67"/>
  <c r="X55" i="67" s="1"/>
  <c r="AB39" i="67"/>
  <c r="AC39" i="67" s="1"/>
  <c r="AB30" i="67"/>
  <c r="AC30" i="67" s="1"/>
  <c r="X37" i="67"/>
  <c r="AB53" i="67"/>
  <c r="AC53" i="67" s="1"/>
  <c r="AB59" i="67"/>
  <c r="AC59" i="67" s="1"/>
  <c r="X63" i="67"/>
  <c r="X65" i="67"/>
  <c r="AB68" i="67"/>
  <c r="AC68" i="67" s="1"/>
  <c r="AB60" i="67"/>
  <c r="AC60" i="67" s="1"/>
  <c r="Z52" i="71"/>
  <c r="AA52" i="71" s="1"/>
  <c r="Z21" i="71"/>
  <c r="AA21" i="71" s="1"/>
  <c r="Z80" i="71"/>
  <c r="AA80" i="71" s="1"/>
  <c r="AB8" i="67"/>
  <c r="AC8" i="67" s="1"/>
  <c r="AA27" i="67"/>
  <c r="AC27" i="67" s="1"/>
  <c r="X27" i="67"/>
  <c r="AB45" i="67"/>
  <c r="AC45" i="67" s="1"/>
  <c r="X43" i="67"/>
  <c r="W44" i="67"/>
  <c r="X44" i="67" s="1"/>
  <c r="X46" i="67"/>
  <c r="X50" i="67"/>
  <c r="Z60" i="71"/>
  <c r="AA60" i="71" s="1"/>
  <c r="AA7" i="67"/>
  <c r="AB7" i="67" s="1"/>
  <c r="AA20" i="67"/>
  <c r="AB20" i="67" s="1"/>
  <c r="W24" i="67"/>
  <c r="X24" i="67" s="1"/>
  <c r="AB24" i="67"/>
  <c r="AC24" i="67" s="1"/>
  <c r="AA26" i="67"/>
  <c r="AC26" i="67" s="1"/>
  <c r="W15" i="67"/>
  <c r="X15" i="67" s="1"/>
  <c r="AA16" i="67"/>
  <c r="AB16" i="67" s="1"/>
  <c r="W17" i="67"/>
  <c r="X17" i="67" s="1"/>
  <c r="AB18" i="67"/>
  <c r="AC18" i="67" s="1"/>
  <c r="W20" i="67"/>
  <c r="X20" i="67" s="1"/>
  <c r="X21" i="67"/>
  <c r="AA22" i="67"/>
  <c r="AB22" i="67" s="1"/>
  <c r="AC22" i="67" s="1"/>
  <c r="AA23" i="67"/>
  <c r="AC23" i="67" s="1"/>
  <c r="AB15" i="67"/>
  <c r="AC15" i="67" s="1"/>
  <c r="W19" i="67"/>
  <c r="X19" i="67" s="1"/>
  <c r="AB14" i="67"/>
  <c r="AC14" i="67" s="1"/>
  <c r="X23" i="67"/>
  <c r="W13" i="67"/>
  <c r="X13" i="67" s="1"/>
  <c r="AA11" i="67"/>
  <c r="AA12" i="67"/>
  <c r="AB12" i="67" s="1"/>
  <c r="X11" i="67"/>
  <c r="V31" i="71"/>
  <c r="Z73" i="71"/>
  <c r="AA73" i="71" s="1"/>
  <c r="Z51" i="71"/>
  <c r="AA51" i="71" s="1"/>
  <c r="U60" i="71"/>
  <c r="V60" i="71" s="1"/>
  <c r="U52" i="71"/>
  <c r="V52" i="71" s="1"/>
  <c r="Y25" i="71"/>
  <c r="Z25" i="71" s="1"/>
  <c r="AA25" i="71" s="1"/>
  <c r="Y33" i="71"/>
  <c r="V37" i="71"/>
  <c r="V41" i="71"/>
  <c r="V21" i="71"/>
  <c r="V80" i="71"/>
  <c r="U45" i="71"/>
  <c r="V45" i="71" s="1"/>
  <c r="Z40" i="71"/>
  <c r="AA40" i="71" s="1"/>
  <c r="Z44" i="71"/>
  <c r="AA44" i="71" s="1"/>
  <c r="Z48" i="71"/>
  <c r="AA48" i="71" s="1"/>
  <c r="Z8" i="71"/>
  <c r="AA8" i="71" s="1"/>
  <c r="Y7" i="71"/>
  <c r="V57" i="71"/>
  <c r="V65" i="71"/>
  <c r="Y35" i="71"/>
  <c r="Z35" i="71" s="1"/>
  <c r="AA35" i="71" s="1"/>
  <c r="V23" i="71"/>
  <c r="Y26" i="71"/>
  <c r="Z26" i="71" s="1"/>
  <c r="Y17" i="71"/>
  <c r="Z17" i="71" s="1"/>
  <c r="V73" i="71"/>
  <c r="Y76" i="71"/>
  <c r="V49" i="71"/>
  <c r="Y69" i="71"/>
  <c r="Z69" i="71" s="1"/>
  <c r="V51" i="71"/>
  <c r="U33" i="71"/>
  <c r="V33" i="71" s="1"/>
  <c r="Z11" i="71"/>
  <c r="AA11" i="71" s="1"/>
  <c r="AA63" i="67"/>
  <c r="AB63" i="67" s="1"/>
  <c r="AA13" i="67"/>
  <c r="AB13" i="67" s="1"/>
  <c r="W14" i="67"/>
  <c r="X14" i="67" s="1"/>
  <c r="AA17" i="67"/>
  <c r="W18" i="67"/>
  <c r="X18" i="67" s="1"/>
  <c r="AA21" i="67"/>
  <c r="W22" i="67"/>
  <c r="X22" i="67" s="1"/>
  <c r="AA25" i="67"/>
  <c r="AB25" i="67" s="1"/>
  <c r="W26" i="67"/>
  <c r="X26" i="67" s="1"/>
  <c r="W7" i="67"/>
  <c r="X7" i="67" s="1"/>
  <c r="W48" i="67"/>
  <c r="X48" i="67" s="1"/>
  <c r="AB48" i="67"/>
  <c r="AC48" i="67" s="1"/>
  <c r="AA51" i="67"/>
  <c r="AB51" i="67" s="1"/>
  <c r="X9" i="67"/>
  <c r="X39" i="67"/>
  <c r="AB41" i="67"/>
  <c r="AC41" i="67" s="1"/>
  <c r="AB42" i="67"/>
  <c r="AC42" i="67" s="1"/>
  <c r="W28" i="67"/>
  <c r="X28" i="67" s="1"/>
  <c r="W33" i="67"/>
  <c r="X33" i="67" s="1"/>
  <c r="AB33" i="67"/>
  <c r="AC33" i="67" s="1"/>
  <c r="AA36" i="67"/>
  <c r="X52" i="67"/>
  <c r="X53" i="67"/>
  <c r="AB55" i="67"/>
  <c r="AC55" i="67" s="1"/>
  <c r="AB56" i="67"/>
  <c r="AC56" i="67" s="1"/>
  <c r="AB62" i="67"/>
  <c r="AC62" i="67" s="1"/>
  <c r="X68" i="67"/>
  <c r="X69" i="67"/>
  <c r="AB69" i="67"/>
  <c r="AC69" i="67" s="1"/>
  <c r="AB46" i="67"/>
  <c r="AC46" i="67" s="1"/>
  <c r="AC47" i="67"/>
  <c r="X51" i="67"/>
  <c r="AB9" i="67"/>
  <c r="AC9" i="67" s="1"/>
  <c r="AC32" i="67"/>
  <c r="X36" i="67"/>
  <c r="AB52" i="67"/>
  <c r="AC52" i="67" s="1"/>
  <c r="W60" i="67"/>
  <c r="X60" i="67" s="1"/>
  <c r="X64" i="67"/>
  <c r="AB71" i="67"/>
  <c r="AC71" i="67" s="1"/>
  <c r="AB31" i="67"/>
  <c r="AC31" i="67" s="1"/>
  <c r="X57" i="67"/>
  <c r="AC43" i="67"/>
  <c r="X47" i="67"/>
  <c r="AB50" i="67"/>
  <c r="AC50" i="67" s="1"/>
  <c r="AC28" i="67"/>
  <c r="X32" i="67"/>
  <c r="AB35" i="67"/>
  <c r="AC35" i="67" s="1"/>
  <c r="AC57" i="67"/>
  <c r="AB67" i="67"/>
  <c r="AC67" i="67" s="1"/>
  <c r="X71" i="67"/>
  <c r="Z37" i="71"/>
  <c r="AA37" i="71" s="1"/>
  <c r="Z41" i="71"/>
  <c r="AA41" i="71" s="1"/>
  <c r="Z45" i="71"/>
  <c r="AA45" i="71" s="1"/>
  <c r="Z49" i="71"/>
  <c r="AA49" i="71" s="1"/>
  <c r="Z58" i="71"/>
  <c r="AA58" i="71" s="1"/>
  <c r="Z24" i="71"/>
  <c r="AA24" i="71" s="1"/>
  <c r="Z15" i="71"/>
  <c r="AA15" i="71" s="1"/>
  <c r="Y18" i="71"/>
  <c r="U67" i="71"/>
  <c r="V67" i="71" s="1"/>
  <c r="U75" i="71"/>
  <c r="V75" i="71" s="1"/>
  <c r="Y39" i="71"/>
  <c r="Z39" i="71" s="1"/>
  <c r="U40" i="71"/>
  <c r="V40" i="71" s="1"/>
  <c r="Y43" i="71"/>
  <c r="Z43" i="71" s="1"/>
  <c r="U44" i="71"/>
  <c r="V44" i="71" s="1"/>
  <c r="Y47" i="71"/>
  <c r="U48" i="71"/>
  <c r="V48" i="71" s="1"/>
  <c r="Y54" i="71"/>
  <c r="U8" i="71"/>
  <c r="V8" i="71" s="1"/>
  <c r="V7" i="71"/>
  <c r="Z56" i="71"/>
  <c r="AA56" i="71" s="1"/>
  <c r="Z57" i="71"/>
  <c r="AA57" i="71" s="1"/>
  <c r="U63" i="71"/>
  <c r="V63" i="71" s="1"/>
  <c r="Z63" i="71"/>
  <c r="AA63" i="71" s="1"/>
  <c r="Y66" i="71"/>
  <c r="Z66" i="71" s="1"/>
  <c r="V34" i="71"/>
  <c r="V35" i="71"/>
  <c r="Z22" i="71"/>
  <c r="AA22" i="71" s="1"/>
  <c r="Z23" i="71"/>
  <c r="AA23" i="71" s="1"/>
  <c r="U29" i="71"/>
  <c r="V29" i="71" s="1"/>
  <c r="Z29" i="71"/>
  <c r="AA29" i="71" s="1"/>
  <c r="Y32" i="71"/>
  <c r="Z32" i="71" s="1"/>
  <c r="V10" i="71"/>
  <c r="V11" i="71"/>
  <c r="Z13" i="71"/>
  <c r="AA13" i="71" s="1"/>
  <c r="Z14" i="71"/>
  <c r="AA14" i="71" s="1"/>
  <c r="V20" i="71"/>
  <c r="Z67" i="71"/>
  <c r="AA67" i="71" s="1"/>
  <c r="V72" i="71"/>
  <c r="Z72" i="71"/>
  <c r="AA72" i="71" s="1"/>
  <c r="Z75" i="71"/>
  <c r="AA75" i="71" s="1"/>
  <c r="V79" i="71"/>
  <c r="V58" i="71"/>
  <c r="AA20" i="71"/>
  <c r="AA79" i="71"/>
  <c r="U19" i="71"/>
  <c r="V19" i="71" s="1"/>
  <c r="Y9" i="71"/>
  <c r="Z9" i="71" s="1"/>
  <c r="U71" i="71"/>
  <c r="V71" i="71" s="1"/>
  <c r="Y74" i="71"/>
  <c r="U78" i="71"/>
  <c r="V78" i="71" s="1"/>
  <c r="Z61" i="71"/>
  <c r="AA61" i="71" s="1"/>
  <c r="V24" i="71"/>
  <c r="Z27" i="71"/>
  <c r="AA27" i="71" s="1"/>
  <c r="V15" i="71"/>
  <c r="Y70" i="71"/>
  <c r="Y77" i="71"/>
  <c r="Z77" i="71" s="1"/>
  <c r="V61" i="71"/>
  <c r="V62" i="71"/>
  <c r="Z62" i="71"/>
  <c r="AA62" i="71" s="1"/>
  <c r="Z64" i="71"/>
  <c r="AA64" i="71" s="1"/>
  <c r="Z65" i="71"/>
  <c r="AA65" i="71" s="1"/>
  <c r="U66" i="71"/>
  <c r="V66" i="71" s="1"/>
  <c r="Y34" i="71"/>
  <c r="V27" i="71"/>
  <c r="V28" i="71"/>
  <c r="Z28" i="71"/>
  <c r="AA28" i="71" s="1"/>
  <c r="Z30" i="71"/>
  <c r="AA30" i="71" s="1"/>
  <c r="Z31" i="71"/>
  <c r="AA31" i="71" s="1"/>
  <c r="U32" i="71"/>
  <c r="V32" i="71" s="1"/>
  <c r="Y10" i="71"/>
  <c r="V18" i="71"/>
  <c r="Z19" i="71"/>
  <c r="AA19" i="71" s="1"/>
  <c r="V68" i="71"/>
  <c r="Z68" i="71"/>
  <c r="AA68" i="71" s="1"/>
  <c r="Z71" i="71"/>
  <c r="AA71" i="71" s="1"/>
  <c r="Z78" i="71"/>
  <c r="AA78" i="71" s="1"/>
  <c r="Y81" i="71"/>
  <c r="Z81" i="71" s="1"/>
  <c r="C175" i="64"/>
  <c r="B175" i="64"/>
  <c r="A175" i="64"/>
  <c r="AC54" i="67" l="1"/>
  <c r="AC40" i="67"/>
  <c r="AC7" i="67"/>
  <c r="AC20" i="67"/>
  <c r="AC16" i="67"/>
  <c r="AC12" i="67"/>
  <c r="AB11" i="67"/>
  <c r="AC11" i="67" s="1"/>
  <c r="Z7" i="71"/>
  <c r="AA7" i="71" s="1"/>
  <c r="AA69" i="71"/>
  <c r="Z76" i="71"/>
  <c r="AA76" i="71" s="1"/>
  <c r="AA17" i="71"/>
  <c r="AA26" i="71"/>
  <c r="Z33" i="71"/>
  <c r="AA33" i="71" s="1"/>
  <c r="AC25" i="67"/>
  <c r="AC51" i="67"/>
  <c r="AC13" i="67"/>
  <c r="AC63" i="67"/>
  <c r="AB36" i="67"/>
  <c r="AC36" i="67" s="1"/>
  <c r="AB17" i="67"/>
  <c r="AC17" i="67" s="1"/>
  <c r="AB21" i="67"/>
  <c r="AC21" i="67" s="1"/>
  <c r="Z18" i="71"/>
  <c r="AA18" i="71" s="1"/>
  <c r="AA39" i="71"/>
  <c r="Z70" i="71"/>
  <c r="AA70" i="71" s="1"/>
  <c r="Z74" i="71"/>
  <c r="AA74" i="71" s="1"/>
  <c r="Z34" i="71"/>
  <c r="AA34" i="71" s="1"/>
  <c r="AA43" i="71"/>
  <c r="Z54" i="71"/>
  <c r="AA54" i="71" s="1"/>
  <c r="AA32" i="71"/>
  <c r="AA81" i="71"/>
  <c r="AA77" i="71"/>
  <c r="AA9" i="71"/>
  <c r="Z10" i="71"/>
  <c r="AA10" i="71" s="1"/>
  <c r="AA66" i="71"/>
  <c r="Z47" i="71"/>
  <c r="AA47" i="71" s="1"/>
  <c r="B14" i="73"/>
  <c r="B13" i="73"/>
  <c r="B11" i="73"/>
  <c r="N740" i="72"/>
  <c r="N653" i="72"/>
  <c r="N208" i="72"/>
  <c r="N222" i="72"/>
  <c r="N207" i="72"/>
  <c r="N206" i="72"/>
  <c r="N205" i="72"/>
  <c r="N204" i="72"/>
  <c r="N203" i="72"/>
  <c r="N242" i="72"/>
  <c r="N241" i="72"/>
  <c r="N202" i="72"/>
  <c r="N240" i="72"/>
  <c r="N239" i="72"/>
  <c r="N238" i="72"/>
  <c r="N237" i="72"/>
  <c r="N236" i="72"/>
  <c r="N235" i="72"/>
  <c r="N234" i="72"/>
  <c r="N233" i="72"/>
  <c r="N232" i="72"/>
  <c r="N231" i="72"/>
  <c r="N230" i="72"/>
  <c r="N229" i="72"/>
  <c r="N228" i="72"/>
  <c r="N227" i="72"/>
  <c r="N226" i="72"/>
  <c r="N225" i="72"/>
  <c r="N224" i="72"/>
  <c r="N223" i="72"/>
  <c r="N221" i="72"/>
  <c r="N220" i="72"/>
  <c r="N219" i="72"/>
  <c r="N218" i="72"/>
  <c r="N217" i="72"/>
  <c r="N216" i="72"/>
  <c r="N215" i="72"/>
  <c r="N214" i="72"/>
  <c r="N213" i="72"/>
  <c r="N212" i="72"/>
  <c r="N211" i="72"/>
  <c r="N210" i="72"/>
  <c r="N209" i="72"/>
  <c r="N201" i="72"/>
  <c r="N200" i="72"/>
  <c r="N199" i="72"/>
  <c r="N198" i="72"/>
  <c r="N197" i="72"/>
  <c r="N196" i="72"/>
  <c r="N195" i="72"/>
  <c r="N194" i="72"/>
  <c r="N193" i="72"/>
  <c r="N192" i="72"/>
  <c r="N615" i="72"/>
  <c r="N614" i="72"/>
  <c r="N613" i="72"/>
  <c r="N612" i="72"/>
  <c r="N611" i="72"/>
  <c r="N610" i="72"/>
  <c r="N609" i="72"/>
  <c r="N608" i="72"/>
  <c r="N607" i="72"/>
  <c r="N535" i="72"/>
  <c r="N146" i="72"/>
  <c r="N145" i="72"/>
  <c r="N187" i="72"/>
  <c r="N184" i="72"/>
  <c r="N181" i="72"/>
  <c r="N144" i="72"/>
  <c r="N188" i="72"/>
  <c r="N186" i="72"/>
  <c r="N185" i="72"/>
  <c r="N183" i="72"/>
  <c r="N182" i="72"/>
  <c r="N180" i="72"/>
  <c r="N179" i="72"/>
  <c r="N178" i="72"/>
  <c r="N177" i="72"/>
  <c r="N176" i="72"/>
  <c r="N175" i="72"/>
  <c r="N143" i="72"/>
  <c r="N142" i="72"/>
  <c r="N157" i="72"/>
  <c r="N172" i="72"/>
  <c r="N155" i="72"/>
  <c r="N150" i="72"/>
  <c r="N149" i="72"/>
  <c r="N137" i="72"/>
  <c r="N141" i="72"/>
  <c r="N174" i="72"/>
  <c r="N173" i="72"/>
  <c r="N171" i="72"/>
  <c r="N170" i="72"/>
  <c r="N169" i="72"/>
  <c r="N168" i="72"/>
  <c r="N167" i="72"/>
  <c r="N166" i="72"/>
  <c r="N165" i="72"/>
  <c r="N164" i="72"/>
  <c r="N163" i="72"/>
  <c r="N162" i="72"/>
  <c r="N161" i="72"/>
  <c r="N160" i="72"/>
  <c r="N159" i="72"/>
  <c r="N158" i="72"/>
  <c r="N156" i="72"/>
  <c r="N154" i="72"/>
  <c r="N153" i="72"/>
  <c r="N152" i="72"/>
  <c r="N151" i="72"/>
  <c r="N148" i="72"/>
  <c r="N147" i="72"/>
  <c r="N140" i="72"/>
  <c r="N139" i="72"/>
  <c r="N138" i="72"/>
  <c r="N136" i="72"/>
  <c r="N135" i="72"/>
  <c r="N134" i="72"/>
  <c r="N133" i="72"/>
  <c r="N132" i="72"/>
  <c r="N587" i="72"/>
  <c r="N586" i="72"/>
  <c r="N585" i="72"/>
  <c r="N584" i="72"/>
  <c r="N583" i="72"/>
  <c r="N631" i="72"/>
  <c r="N525" i="72"/>
  <c r="N524" i="72"/>
  <c r="N523" i="72"/>
  <c r="N522" i="72"/>
  <c r="N533" i="72"/>
  <c r="N532" i="72"/>
  <c r="N521" i="72"/>
  <c r="N531" i="72"/>
  <c r="N530" i="72"/>
  <c r="N520" i="72"/>
  <c r="N529" i="72"/>
  <c r="N512" i="72"/>
  <c r="N511" i="72"/>
  <c r="N510" i="72"/>
  <c r="N509" i="72"/>
  <c r="N508" i="72"/>
  <c r="N507" i="72"/>
  <c r="N506" i="72"/>
  <c r="N504" i="72"/>
  <c r="N496" i="72"/>
  <c r="N495" i="72"/>
  <c r="N494" i="72"/>
  <c r="N493" i="72"/>
  <c r="N486" i="72"/>
  <c r="N485" i="72"/>
  <c r="N484" i="72"/>
  <c r="N457" i="72"/>
  <c r="N483" i="72"/>
  <c r="N482" i="72"/>
  <c r="N481" i="72"/>
  <c r="N480" i="72"/>
  <c r="N479" i="72"/>
  <c r="N478" i="72"/>
  <c r="N477" i="72"/>
  <c r="N476" i="72"/>
  <c r="N475" i="72"/>
  <c r="N474" i="72"/>
  <c r="N473" i="72"/>
  <c r="N472" i="72"/>
  <c r="N471" i="72"/>
  <c r="N470" i="72"/>
  <c r="N469" i="72"/>
  <c r="N468" i="72"/>
  <c r="N467" i="72"/>
  <c r="N466" i="72"/>
  <c r="N465" i="72"/>
  <c r="N464" i="72"/>
  <c r="N463" i="72"/>
  <c r="N462" i="72"/>
  <c r="N461" i="72"/>
  <c r="N460" i="72"/>
  <c r="N459" i="72"/>
  <c r="N458" i="72"/>
  <c r="N456" i="72"/>
  <c r="N455" i="72"/>
  <c r="N454" i="72"/>
  <c r="N453" i="72"/>
  <c r="N449" i="72"/>
  <c r="N447" i="72"/>
  <c r="N448" i="72"/>
  <c r="N446" i="72"/>
  <c r="N444" i="72"/>
  <c r="N443" i="72"/>
  <c r="N436" i="72"/>
  <c r="N435" i="72"/>
  <c r="N434" i="72"/>
  <c r="N433" i="72"/>
  <c r="N432" i="72"/>
  <c r="N528" i="72"/>
  <c r="N527" i="72"/>
  <c r="N526" i="72"/>
  <c r="N519" i="72"/>
  <c r="N518" i="72"/>
  <c r="N517" i="72"/>
  <c r="N516" i="72"/>
  <c r="N515" i="72"/>
  <c r="N514" i="72"/>
  <c r="N513" i="72"/>
  <c r="N503" i="72"/>
  <c r="N502" i="72"/>
  <c r="N501" i="72"/>
  <c r="N500" i="72"/>
  <c r="N499" i="72"/>
  <c r="N498" i="72"/>
  <c r="N497" i="72"/>
  <c r="N492" i="72"/>
  <c r="N491" i="72"/>
  <c r="N490" i="72"/>
  <c r="N489" i="72"/>
  <c r="N488" i="72"/>
  <c r="N487" i="72"/>
  <c r="N452" i="72"/>
  <c r="N451" i="72"/>
  <c r="N450" i="72"/>
  <c r="N445" i="72"/>
  <c r="N442" i="72"/>
  <c r="N441" i="72"/>
  <c r="N440" i="72"/>
  <c r="N439" i="72"/>
  <c r="N438" i="72"/>
  <c r="N437" i="72"/>
  <c r="N431" i="72"/>
  <c r="N534" i="72"/>
  <c r="N536" i="72"/>
  <c r="N618" i="72"/>
  <c r="N617" i="72"/>
  <c r="N616" i="72"/>
  <c r="N606" i="72"/>
  <c r="N605" i="72"/>
  <c r="N604" i="72"/>
  <c r="N603" i="72"/>
  <c r="N602" i="72"/>
  <c r="N601" i="72"/>
  <c r="N600" i="72"/>
  <c r="N599" i="72"/>
  <c r="N598" i="72"/>
  <c r="N597" i="72"/>
  <c r="N596" i="72"/>
  <c r="N594" i="72"/>
  <c r="N595" i="72"/>
  <c r="N593" i="72"/>
  <c r="N592" i="72"/>
  <c r="N591" i="72"/>
  <c r="N590" i="72"/>
  <c r="N589" i="72"/>
  <c r="N126" i="72"/>
  <c r="N131" i="72"/>
  <c r="N130" i="72"/>
  <c r="N129" i="72"/>
  <c r="N128" i="72"/>
  <c r="N127" i="72"/>
  <c r="N630" i="72"/>
  <c r="N629" i="72"/>
  <c r="N628" i="72"/>
  <c r="N627" i="72"/>
  <c r="N626" i="72"/>
  <c r="N625" i="72"/>
  <c r="N624" i="72"/>
  <c r="N623" i="72"/>
  <c r="N622" i="72"/>
  <c r="N621" i="72"/>
  <c r="N620" i="72"/>
  <c r="N619" i="72"/>
  <c r="N588" i="72"/>
  <c r="N582" i="72"/>
  <c r="N581" i="72"/>
  <c r="N580" i="72"/>
  <c r="N579" i="72"/>
  <c r="N578" i="72"/>
  <c r="N576" i="72"/>
  <c r="N575" i="72"/>
  <c r="N574" i="72"/>
  <c r="N572" i="72"/>
  <c r="N191" i="72"/>
  <c r="N190" i="72"/>
  <c r="N189" i="72"/>
  <c r="J6" i="72"/>
  <c r="L6" i="72"/>
  <c r="G25" i="68" s="1"/>
  <c r="G24" i="68" s="1"/>
  <c r="K6" i="72"/>
  <c r="F25" i="68" s="1"/>
  <c r="I6" i="72"/>
  <c r="H6" i="72"/>
  <c r="G6" i="72"/>
  <c r="L3" i="72"/>
  <c r="K3" i="72"/>
  <c r="I3" i="72"/>
  <c r="H3" i="72"/>
  <c r="N81" i="71"/>
  <c r="N80" i="71"/>
  <c r="N79" i="71"/>
  <c r="N78" i="71"/>
  <c r="N77" i="71"/>
  <c r="N76" i="71"/>
  <c r="N75" i="71"/>
  <c r="N74" i="71"/>
  <c r="N73" i="71"/>
  <c r="N72" i="71"/>
  <c r="N71" i="71"/>
  <c r="N70" i="71"/>
  <c r="N69" i="71"/>
  <c r="N68" i="71"/>
  <c r="N67" i="71"/>
  <c r="N9" i="71"/>
  <c r="N21" i="71"/>
  <c r="N20" i="71"/>
  <c r="N19" i="71"/>
  <c r="N18" i="71"/>
  <c r="N17" i="71"/>
  <c r="N16" i="71"/>
  <c r="N15" i="71"/>
  <c r="N14" i="71"/>
  <c r="N13" i="71"/>
  <c r="N12" i="71"/>
  <c r="N11" i="71"/>
  <c r="N10" i="71"/>
  <c r="N33" i="71"/>
  <c r="N32" i="71"/>
  <c r="N31" i="71"/>
  <c r="N30" i="71"/>
  <c r="N29" i="71"/>
  <c r="N28" i="71"/>
  <c r="N27" i="71"/>
  <c r="N26" i="71"/>
  <c r="N25" i="71"/>
  <c r="N24" i="71"/>
  <c r="N23" i="71"/>
  <c r="N22" i="71"/>
  <c r="N36" i="71"/>
  <c r="N35" i="71"/>
  <c r="N34" i="71"/>
  <c r="N52" i="71"/>
  <c r="N51" i="71"/>
  <c r="N66" i="71"/>
  <c r="N65" i="71"/>
  <c r="N64" i="71"/>
  <c r="N63" i="71"/>
  <c r="N62" i="71"/>
  <c r="N61" i="71"/>
  <c r="N60" i="71"/>
  <c r="N59" i="71"/>
  <c r="N58" i="71"/>
  <c r="N57" i="71"/>
  <c r="N56" i="71"/>
  <c r="N55" i="71"/>
  <c r="N7" i="71"/>
  <c r="N8" i="71"/>
  <c r="N54" i="71"/>
  <c r="N53" i="71"/>
  <c r="N49" i="71"/>
  <c r="N48" i="71"/>
  <c r="N47" i="71"/>
  <c r="N46" i="71"/>
  <c r="N45" i="71"/>
  <c r="N44" i="71"/>
  <c r="N43" i="71"/>
  <c r="N42" i="71"/>
  <c r="N41" i="71"/>
  <c r="N40" i="71"/>
  <c r="N39" i="71"/>
  <c r="N38" i="71"/>
  <c r="N37" i="71"/>
  <c r="X50" i="71"/>
  <c r="T50" i="71"/>
  <c r="U50" i="71" s="1"/>
  <c r="N50" i="71"/>
  <c r="L6" i="71"/>
  <c r="E25" i="68" s="1"/>
  <c r="K6" i="71"/>
  <c r="D25" i="68" s="1"/>
  <c r="I6" i="71"/>
  <c r="H6" i="71"/>
  <c r="G6" i="71"/>
  <c r="L3" i="71"/>
  <c r="K3" i="71"/>
  <c r="I3" i="71"/>
  <c r="H3" i="7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K7" i="69" s="1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J26" i="68" l="1"/>
  <c r="N31" i="69"/>
  <c r="F38" i="69"/>
  <c r="X600" i="72"/>
  <c r="T600" i="72"/>
  <c r="X604" i="72"/>
  <c r="T604" i="72"/>
  <c r="X617" i="72"/>
  <c r="T617" i="72"/>
  <c r="X431" i="72"/>
  <c r="T431" i="72"/>
  <c r="X440" i="72"/>
  <c r="X450" i="72"/>
  <c r="T450" i="72"/>
  <c r="X488" i="72"/>
  <c r="T488" i="72"/>
  <c r="X492" i="72"/>
  <c r="T500" i="72"/>
  <c r="X500" i="72"/>
  <c r="X513" i="72"/>
  <c r="X517" i="72"/>
  <c r="X527" i="72"/>
  <c r="T434" i="72"/>
  <c r="X434" i="72"/>
  <c r="X444" i="72"/>
  <c r="T444" i="72"/>
  <c r="T447" i="72"/>
  <c r="X447" i="72"/>
  <c r="X455" i="72"/>
  <c r="T455" i="72"/>
  <c r="X460" i="72"/>
  <c r="T460" i="72"/>
  <c r="X464" i="72"/>
  <c r="T464" i="72"/>
  <c r="T468" i="72"/>
  <c r="X468" i="72"/>
  <c r="X472" i="72"/>
  <c r="T472" i="72"/>
  <c r="T476" i="72"/>
  <c r="X476" i="72"/>
  <c r="X480" i="72"/>
  <c r="T480" i="72"/>
  <c r="X457" i="72"/>
  <c r="T457" i="72"/>
  <c r="X493" i="72"/>
  <c r="T493" i="72"/>
  <c r="X504" i="72"/>
  <c r="T504" i="72"/>
  <c r="T509" i="72"/>
  <c r="X509" i="72"/>
  <c r="X529" i="72"/>
  <c r="T529" i="72"/>
  <c r="X521" i="72"/>
  <c r="T521" i="72"/>
  <c r="T523" i="72"/>
  <c r="X523" i="72"/>
  <c r="T631" i="72"/>
  <c r="X631" i="72"/>
  <c r="X586" i="72"/>
  <c r="T586" i="72"/>
  <c r="X134" i="72"/>
  <c r="T134" i="72"/>
  <c r="T139" i="72"/>
  <c r="X139" i="72"/>
  <c r="X151" i="72"/>
  <c r="T151" i="72"/>
  <c r="X156" i="72"/>
  <c r="T156" i="72"/>
  <c r="X161" i="72"/>
  <c r="T161" i="72"/>
  <c r="X165" i="72"/>
  <c r="T165" i="72"/>
  <c r="X169" i="72"/>
  <c r="T169" i="72"/>
  <c r="T174" i="72"/>
  <c r="X174" i="72"/>
  <c r="T150" i="72"/>
  <c r="X150" i="72"/>
  <c r="X142" i="72"/>
  <c r="T142" i="72"/>
  <c r="X177" i="72"/>
  <c r="T177" i="72"/>
  <c r="T182" i="72"/>
  <c r="X182" i="72"/>
  <c r="T188" i="72"/>
  <c r="X188" i="72"/>
  <c r="X187" i="72"/>
  <c r="T187" i="72"/>
  <c r="X607" i="72"/>
  <c r="T607" i="72"/>
  <c r="X611" i="72"/>
  <c r="T611" i="72"/>
  <c r="T615" i="72"/>
  <c r="X615" i="72"/>
  <c r="X195" i="72"/>
  <c r="T195" i="72"/>
  <c r="T199" i="72"/>
  <c r="X199" i="72"/>
  <c r="X210" i="72"/>
  <c r="T210" i="72"/>
  <c r="X214" i="72"/>
  <c r="T214" i="72"/>
  <c r="X218" i="72"/>
  <c r="T218" i="72"/>
  <c r="T223" i="72"/>
  <c r="X223" i="72"/>
  <c r="T227" i="72"/>
  <c r="X227" i="72"/>
  <c r="T231" i="72"/>
  <c r="X231" i="72"/>
  <c r="T235" i="72"/>
  <c r="X235" i="72"/>
  <c r="X239" i="72"/>
  <c r="T239" i="72"/>
  <c r="T242" i="72"/>
  <c r="X242" i="72"/>
  <c r="X206" i="72"/>
  <c r="T206" i="72"/>
  <c r="T45" i="70"/>
  <c r="X653" i="72"/>
  <c r="T191" i="72"/>
  <c r="X191" i="72"/>
  <c r="T574" i="72"/>
  <c r="X574" i="72"/>
  <c r="X576" i="72"/>
  <c r="T576" i="72"/>
  <c r="X579" i="72"/>
  <c r="T579" i="72"/>
  <c r="U579" i="72"/>
  <c r="T581" i="72"/>
  <c r="U581" i="72"/>
  <c r="X581" i="72"/>
  <c r="X620" i="72"/>
  <c r="T620" i="72"/>
  <c r="T622" i="72"/>
  <c r="X622" i="72"/>
  <c r="X624" i="72"/>
  <c r="T624" i="72"/>
  <c r="X626" i="72"/>
  <c r="Y626" i="72" s="1"/>
  <c r="T626" i="72"/>
  <c r="T628" i="72"/>
  <c r="X628" i="72"/>
  <c r="X630" i="72"/>
  <c r="T630" i="72"/>
  <c r="X128" i="72"/>
  <c r="T128" i="72"/>
  <c r="X130" i="72"/>
  <c r="T130" i="72"/>
  <c r="X126" i="72"/>
  <c r="Y126" i="72" s="1"/>
  <c r="T126" i="72"/>
  <c r="T590" i="72"/>
  <c r="X590" i="72"/>
  <c r="T592" i="72"/>
  <c r="X592" i="72"/>
  <c r="T595" i="72"/>
  <c r="X595" i="72"/>
  <c r="Y595" i="72" s="1"/>
  <c r="X596" i="72"/>
  <c r="T596" i="72"/>
  <c r="X599" i="72"/>
  <c r="T599" i="72"/>
  <c r="X603" i="72"/>
  <c r="T603" i="72"/>
  <c r="X616" i="72"/>
  <c r="T616" i="72"/>
  <c r="X534" i="72"/>
  <c r="X439" i="72"/>
  <c r="X445" i="72"/>
  <c r="X487" i="72"/>
  <c r="T491" i="72"/>
  <c r="X491" i="72"/>
  <c r="X499" i="72"/>
  <c r="X503" i="72"/>
  <c r="T516" i="72"/>
  <c r="X516" i="72"/>
  <c r="T526" i="72"/>
  <c r="X526" i="72"/>
  <c r="T433" i="72"/>
  <c r="X433" i="72"/>
  <c r="T443" i="72"/>
  <c r="X443" i="72"/>
  <c r="X448" i="72"/>
  <c r="T448" i="72"/>
  <c r="T454" i="72"/>
  <c r="X454" i="72"/>
  <c r="T459" i="72"/>
  <c r="X459" i="72"/>
  <c r="T463" i="72"/>
  <c r="X463" i="72"/>
  <c r="X467" i="72"/>
  <c r="T467" i="72"/>
  <c r="T471" i="72"/>
  <c r="X471" i="72"/>
  <c r="X475" i="72"/>
  <c r="T475" i="72"/>
  <c r="T479" i="72"/>
  <c r="X479" i="72"/>
  <c r="X483" i="72"/>
  <c r="T483" i="72"/>
  <c r="T486" i="72"/>
  <c r="X486" i="72"/>
  <c r="X496" i="72"/>
  <c r="T496" i="72"/>
  <c r="X508" i="72"/>
  <c r="T508" i="72"/>
  <c r="X512" i="72"/>
  <c r="T512" i="72"/>
  <c r="X531" i="72"/>
  <c r="T531" i="72"/>
  <c r="X522" i="72"/>
  <c r="T522" i="72"/>
  <c r="T585" i="72"/>
  <c r="X585" i="72"/>
  <c r="T133" i="72"/>
  <c r="X133" i="72"/>
  <c r="T138" i="72"/>
  <c r="X138" i="72"/>
  <c r="T148" i="72"/>
  <c r="X148" i="72"/>
  <c r="X154" i="72"/>
  <c r="T154" i="72"/>
  <c r="T160" i="72"/>
  <c r="X160" i="72"/>
  <c r="T164" i="72"/>
  <c r="X164" i="72"/>
  <c r="T168" i="72"/>
  <c r="X168" i="72"/>
  <c r="T173" i="72"/>
  <c r="X173" i="72"/>
  <c r="T149" i="72"/>
  <c r="X149" i="72"/>
  <c r="T157" i="72"/>
  <c r="X157" i="72"/>
  <c r="T176" i="72"/>
  <c r="X176" i="72"/>
  <c r="X180" i="72"/>
  <c r="T180" i="72"/>
  <c r="X186" i="72"/>
  <c r="T186" i="72"/>
  <c r="X184" i="72"/>
  <c r="T184" i="72"/>
  <c r="X535" i="72"/>
  <c r="T610" i="72"/>
  <c r="X610" i="72"/>
  <c r="T614" i="72"/>
  <c r="X614" i="72"/>
  <c r="X194" i="72"/>
  <c r="T194" i="72"/>
  <c r="X198" i="72"/>
  <c r="T198" i="72"/>
  <c r="X209" i="72"/>
  <c r="T209" i="72"/>
  <c r="T213" i="72"/>
  <c r="X213" i="72"/>
  <c r="T217" i="72"/>
  <c r="X217" i="72"/>
  <c r="T221" i="72"/>
  <c r="X221" i="72"/>
  <c r="X226" i="72"/>
  <c r="T226" i="72"/>
  <c r="X230" i="72"/>
  <c r="T230" i="72"/>
  <c r="T234" i="72"/>
  <c r="X234" i="72"/>
  <c r="X238" i="72"/>
  <c r="Y238" i="72" s="1"/>
  <c r="T238" i="72"/>
  <c r="T241" i="72"/>
  <c r="X241" i="72"/>
  <c r="X205" i="72"/>
  <c r="T205" i="72"/>
  <c r="T208" i="72"/>
  <c r="X208" i="72"/>
  <c r="T740" i="72"/>
  <c r="X740" i="72"/>
  <c r="T598" i="72"/>
  <c r="X598" i="72"/>
  <c r="Y598" i="72" s="1"/>
  <c r="T602" i="72"/>
  <c r="X602" i="72"/>
  <c r="T606" i="72"/>
  <c r="X606" i="72"/>
  <c r="T536" i="72"/>
  <c r="X536" i="72"/>
  <c r="Y536" i="72" s="1"/>
  <c r="X438" i="72"/>
  <c r="Y438" i="72" s="1"/>
  <c r="X442" i="72"/>
  <c r="T452" i="72"/>
  <c r="X452" i="72"/>
  <c r="T490" i="72"/>
  <c r="X490" i="72"/>
  <c r="Y490" i="72" s="1"/>
  <c r="X498" i="72"/>
  <c r="X502" i="72"/>
  <c r="T515" i="72"/>
  <c r="X515" i="72"/>
  <c r="X519" i="72"/>
  <c r="T432" i="72"/>
  <c r="X432" i="72"/>
  <c r="T436" i="72"/>
  <c r="X436" i="72"/>
  <c r="T453" i="72"/>
  <c r="X453" i="72"/>
  <c r="Y453" i="72" s="1"/>
  <c r="T458" i="72"/>
  <c r="X458" i="72"/>
  <c r="X462" i="72"/>
  <c r="T462" i="72"/>
  <c r="X466" i="72"/>
  <c r="T466" i="72"/>
  <c r="T470" i="72"/>
  <c r="X470" i="72"/>
  <c r="Y470" i="72" s="1"/>
  <c r="X474" i="72"/>
  <c r="T474" i="72"/>
  <c r="T478" i="72"/>
  <c r="X478" i="72"/>
  <c r="T482" i="72"/>
  <c r="X482" i="72"/>
  <c r="T485" i="72"/>
  <c r="X485" i="72"/>
  <c r="T495" i="72"/>
  <c r="X495" i="72"/>
  <c r="X507" i="72"/>
  <c r="T507" i="72"/>
  <c r="T511" i="72"/>
  <c r="X511" i="72"/>
  <c r="X530" i="72"/>
  <c r="T530" i="72"/>
  <c r="X533" i="72"/>
  <c r="T533" i="72"/>
  <c r="X525" i="72"/>
  <c r="T525" i="72"/>
  <c r="T584" i="72"/>
  <c r="X584" i="72"/>
  <c r="T132" i="72"/>
  <c r="X132" i="72"/>
  <c r="T136" i="72"/>
  <c r="X136" i="72"/>
  <c r="T147" i="72"/>
  <c r="X147" i="72"/>
  <c r="X153" i="72"/>
  <c r="T153" i="72"/>
  <c r="T159" i="72"/>
  <c r="X159" i="72"/>
  <c r="Y159" i="72" s="1"/>
  <c r="T163" i="72"/>
  <c r="X163" i="72"/>
  <c r="T167" i="72"/>
  <c r="X167" i="72"/>
  <c r="Y167" i="72" s="1"/>
  <c r="T171" i="72"/>
  <c r="X171" i="72"/>
  <c r="T137" i="72"/>
  <c r="X137" i="72"/>
  <c r="T172" i="72"/>
  <c r="X172" i="72"/>
  <c r="T175" i="72"/>
  <c r="X175" i="72"/>
  <c r="T179" i="72"/>
  <c r="X179" i="72"/>
  <c r="X185" i="72"/>
  <c r="Y185" i="72" s="1"/>
  <c r="T185" i="72"/>
  <c r="T181" i="72"/>
  <c r="X181" i="72"/>
  <c r="T146" i="72"/>
  <c r="X146" i="72"/>
  <c r="T609" i="72"/>
  <c r="X609" i="72"/>
  <c r="X613" i="72"/>
  <c r="X193" i="72"/>
  <c r="T193" i="72"/>
  <c r="X197" i="72"/>
  <c r="T197" i="72"/>
  <c r="X201" i="72"/>
  <c r="Y201" i="72" s="1"/>
  <c r="T201" i="72"/>
  <c r="T212" i="72"/>
  <c r="X212" i="72"/>
  <c r="T216" i="72"/>
  <c r="X216" i="72"/>
  <c r="Y216" i="72" s="1"/>
  <c r="T220" i="72"/>
  <c r="X220" i="72"/>
  <c r="X225" i="72"/>
  <c r="T225" i="72"/>
  <c r="X229" i="72"/>
  <c r="T229" i="72"/>
  <c r="T233" i="72"/>
  <c r="X233" i="72"/>
  <c r="X237" i="72"/>
  <c r="Y237" i="72" s="1"/>
  <c r="T237" i="72"/>
  <c r="X202" i="72"/>
  <c r="T202" i="72"/>
  <c r="X204" i="72"/>
  <c r="T204" i="72"/>
  <c r="T222" i="72"/>
  <c r="X222" i="72"/>
  <c r="X190" i="72"/>
  <c r="T190" i="72"/>
  <c r="T572" i="72"/>
  <c r="X572" i="72"/>
  <c r="T575" i="72"/>
  <c r="X575" i="72"/>
  <c r="X578" i="72"/>
  <c r="T578" i="72"/>
  <c r="X580" i="72"/>
  <c r="T580" i="72"/>
  <c r="T582" i="72"/>
  <c r="X582" i="72"/>
  <c r="T588" i="72"/>
  <c r="X588" i="72"/>
  <c r="X619" i="72"/>
  <c r="T619" i="72"/>
  <c r="T621" i="72"/>
  <c r="X621" i="72"/>
  <c r="X623" i="72"/>
  <c r="T623" i="72"/>
  <c r="T625" i="72"/>
  <c r="X625" i="72"/>
  <c r="X627" i="72"/>
  <c r="T627" i="72"/>
  <c r="X629" i="72"/>
  <c r="T629" i="72"/>
  <c r="X127" i="72"/>
  <c r="T127" i="72"/>
  <c r="X129" i="72"/>
  <c r="T129" i="72"/>
  <c r="X131" i="72"/>
  <c r="T131" i="72"/>
  <c r="T589" i="72"/>
  <c r="X589" i="72"/>
  <c r="X591" i="72"/>
  <c r="T591" i="72"/>
  <c r="X593" i="72"/>
  <c r="Y593" i="72" s="1"/>
  <c r="T593" i="72"/>
  <c r="X594" i="72"/>
  <c r="T594" i="72"/>
  <c r="T597" i="72"/>
  <c r="X597" i="72"/>
  <c r="Y597" i="72" s="1"/>
  <c r="T601" i="72"/>
  <c r="X601" i="72"/>
  <c r="T605" i="72"/>
  <c r="X605" i="72"/>
  <c r="Y605" i="72" s="1"/>
  <c r="T618" i="72"/>
  <c r="X618" i="72"/>
  <c r="Y618" i="72" s="1"/>
  <c r="X437" i="72"/>
  <c r="X441" i="72"/>
  <c r="Y441" i="72" s="1"/>
  <c r="T451" i="72"/>
  <c r="X451" i="72"/>
  <c r="Y451" i="72" s="1"/>
  <c r="T489" i="72"/>
  <c r="X489" i="72"/>
  <c r="T497" i="72"/>
  <c r="X497" i="72"/>
  <c r="T501" i="72"/>
  <c r="X501" i="72"/>
  <c r="Y501" i="72" s="1"/>
  <c r="X514" i="72"/>
  <c r="X518" i="72"/>
  <c r="T528" i="72"/>
  <c r="X528" i="72"/>
  <c r="Y528" i="72" s="1"/>
  <c r="T435" i="72"/>
  <c r="X435" i="72"/>
  <c r="Y435" i="72" s="1"/>
  <c r="T446" i="72"/>
  <c r="X446" i="72"/>
  <c r="X449" i="72"/>
  <c r="T449" i="72"/>
  <c r="T456" i="72"/>
  <c r="X456" i="72"/>
  <c r="X461" i="72"/>
  <c r="T461" i="72"/>
  <c r="X465" i="72"/>
  <c r="T465" i="72"/>
  <c r="X469" i="72"/>
  <c r="T469" i="72"/>
  <c r="T473" i="72"/>
  <c r="X473" i="72"/>
  <c r="X477" i="72"/>
  <c r="T477" i="72"/>
  <c r="T481" i="72"/>
  <c r="X481" i="72"/>
  <c r="X484" i="72"/>
  <c r="T484" i="72"/>
  <c r="T494" i="72"/>
  <c r="X494" i="72"/>
  <c r="X506" i="72"/>
  <c r="T506" i="72"/>
  <c r="T510" i="72"/>
  <c r="X510" i="72"/>
  <c r="X520" i="72"/>
  <c r="T520" i="72"/>
  <c r="T532" i="72"/>
  <c r="X532" i="72"/>
  <c r="Y532" i="72" s="1"/>
  <c r="X524" i="72"/>
  <c r="Y524" i="72" s="1"/>
  <c r="T524" i="72"/>
  <c r="T583" i="72"/>
  <c r="X583" i="72"/>
  <c r="Y583" i="72" s="1"/>
  <c r="T587" i="72"/>
  <c r="X587" i="72"/>
  <c r="T135" i="72"/>
  <c r="X135" i="72"/>
  <c r="Y135" i="72" s="1"/>
  <c r="T140" i="72"/>
  <c r="X140" i="72"/>
  <c r="T152" i="72"/>
  <c r="X152" i="72"/>
  <c r="Y152" i="72" s="1"/>
  <c r="X158" i="72"/>
  <c r="Y158" i="72" s="1"/>
  <c r="T158" i="72"/>
  <c r="T162" i="72"/>
  <c r="X162" i="72"/>
  <c r="Y162" i="72" s="1"/>
  <c r="T166" i="72"/>
  <c r="X166" i="72"/>
  <c r="T170" i="72"/>
  <c r="X170" i="72"/>
  <c r="Y170" i="72" s="1"/>
  <c r="T141" i="72"/>
  <c r="X141" i="72"/>
  <c r="T155" i="72"/>
  <c r="X155" i="72"/>
  <c r="Y155" i="72" s="1"/>
  <c r="T143" i="72"/>
  <c r="X143" i="72"/>
  <c r="T178" i="72"/>
  <c r="X178" i="72"/>
  <c r="X183" i="72"/>
  <c r="Y183" i="72" s="1"/>
  <c r="T183" i="72"/>
  <c r="T144" i="72"/>
  <c r="X144" i="72"/>
  <c r="X145" i="72"/>
  <c r="T145" i="72"/>
  <c r="T608" i="72"/>
  <c r="X608" i="72"/>
  <c r="Y608" i="72" s="1"/>
  <c r="X612" i="72"/>
  <c r="T192" i="72"/>
  <c r="X192" i="72"/>
  <c r="Y192" i="72" s="1"/>
  <c r="X196" i="72"/>
  <c r="Y196" i="72" s="1"/>
  <c r="T196" i="72"/>
  <c r="X200" i="72"/>
  <c r="T200" i="72"/>
  <c r="X211" i="72"/>
  <c r="Y211" i="72" s="1"/>
  <c r="T211" i="72"/>
  <c r="X215" i="72"/>
  <c r="T215" i="72"/>
  <c r="X219" i="72"/>
  <c r="T219" i="72"/>
  <c r="T224" i="72"/>
  <c r="X224" i="72"/>
  <c r="T228" i="72"/>
  <c r="X228" i="72"/>
  <c r="X232" i="72"/>
  <c r="T232" i="72"/>
  <c r="T236" i="72"/>
  <c r="X236" i="72"/>
  <c r="X240" i="72"/>
  <c r="T240" i="72"/>
  <c r="X203" i="72"/>
  <c r="T203" i="72"/>
  <c r="T207" i="72"/>
  <c r="X207" i="72"/>
  <c r="J7" i="68"/>
  <c r="F24" i="68"/>
  <c r="N7" i="68" s="1"/>
  <c r="D14" i="73"/>
  <c r="B7" i="73"/>
  <c r="J6" i="71"/>
  <c r="M6" i="7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I46" i="70"/>
  <c r="T35" i="70"/>
  <c r="M26" i="70"/>
  <c r="F18" i="68"/>
  <c r="F16" i="68"/>
  <c r="F14" i="68"/>
  <c r="F12" i="68"/>
  <c r="F10" i="68"/>
  <c r="W46" i="70"/>
  <c r="S46" i="70"/>
  <c r="V45" i="70"/>
  <c r="W44" i="70"/>
  <c r="Q44" i="70"/>
  <c r="V42" i="70"/>
  <c r="R42" i="70"/>
  <c r="P42" i="70"/>
  <c r="W41" i="70"/>
  <c r="S41" i="70"/>
  <c r="V40" i="70"/>
  <c r="Q39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Q42" i="70"/>
  <c r="V41" i="70"/>
  <c r="R41" i="70"/>
  <c r="P41" i="70"/>
  <c r="S40" i="70"/>
  <c r="X39" i="70"/>
  <c r="Q38" i="70"/>
  <c r="X36" i="70"/>
  <c r="R36" i="70"/>
  <c r="P36" i="70"/>
  <c r="S35" i="70"/>
  <c r="V34" i="70"/>
  <c r="Y33" i="70"/>
  <c r="U33" i="70"/>
  <c r="Q33" i="70"/>
  <c r="V31" i="70"/>
  <c r="R31" i="70"/>
  <c r="P31" i="70"/>
  <c r="S30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Q41" i="70"/>
  <c r="X40" i="70"/>
  <c r="R40" i="70"/>
  <c r="P40" i="70"/>
  <c r="W39" i="70"/>
  <c r="S39" i="70"/>
  <c r="X38" i="70"/>
  <c r="W36" i="70"/>
  <c r="Q36" i="70"/>
  <c r="X35" i="70"/>
  <c r="R35" i="70"/>
  <c r="P35" i="70"/>
  <c r="S34" i="70"/>
  <c r="X33" i="70"/>
  <c r="T33" i="70"/>
  <c r="Q31" i="70"/>
  <c r="X30" i="70"/>
  <c r="R30" i="70"/>
  <c r="P30" i="70"/>
  <c r="S29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3" i="70"/>
  <c r="Q22" i="70" s="1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X29" i="70"/>
  <c r="S27" i="70"/>
  <c r="W25" i="70"/>
  <c r="V23" i="70"/>
  <c r="V22" i="70" s="1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Q10" i="70"/>
  <c r="X9" i="70"/>
  <c r="R9" i="70"/>
  <c r="P9" i="70"/>
  <c r="S8" i="70"/>
  <c r="M25" i="70"/>
  <c r="H29" i="70"/>
  <c r="M18" i="70"/>
  <c r="I29" i="70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T25" i="70"/>
  <c r="T9" i="70"/>
  <c r="U36" i="70"/>
  <c r="D13" i="73"/>
  <c r="Y50" i="71"/>
  <c r="M13" i="70" s="1"/>
  <c r="N18" i="70"/>
  <c r="N26" i="70"/>
  <c r="I45" i="70"/>
  <c r="I13" i="70"/>
  <c r="H46" i="70"/>
  <c r="H18" i="70"/>
  <c r="H23" i="70"/>
  <c r="B10" i="73"/>
  <c r="B12" i="73"/>
  <c r="I23" i="70"/>
  <c r="V50" i="71"/>
  <c r="Z50" i="71"/>
  <c r="N13" i="70" s="1"/>
  <c r="I26" i="70"/>
  <c r="H13" i="70"/>
  <c r="H45" i="70"/>
  <c r="M6" i="72"/>
  <c r="U14" i="70"/>
  <c r="Y35" i="70"/>
  <c r="X189" i="72"/>
  <c r="Y189" i="72" s="1"/>
  <c r="T189" i="72"/>
  <c r="T13" i="70"/>
  <c r="Y14" i="70"/>
  <c r="T34" i="70"/>
  <c r="T44" i="70"/>
  <c r="M23" i="70"/>
  <c r="I25" i="70"/>
  <c r="M29" i="70"/>
  <c r="H25" i="68"/>
  <c r="H24" i="68" s="1"/>
  <c r="AB44" i="70" l="1"/>
  <c r="AC44" i="70"/>
  <c r="AB25" i="70"/>
  <c r="AC25" i="70"/>
  <c r="AC33" i="70"/>
  <c r="AB33" i="70"/>
  <c r="AB34" i="70"/>
  <c r="AC34" i="70"/>
  <c r="AC27" i="70"/>
  <c r="AB27" i="70"/>
  <c r="AB45" i="70"/>
  <c r="AC45" i="70"/>
  <c r="AC35" i="70"/>
  <c r="AB35" i="70"/>
  <c r="AC13" i="70"/>
  <c r="AB13" i="70"/>
  <c r="AC9" i="70"/>
  <c r="AB9" i="70"/>
  <c r="AC12" i="70"/>
  <c r="AB12" i="70"/>
  <c r="AC46" i="70"/>
  <c r="AB46" i="70"/>
  <c r="AB10" i="70"/>
  <c r="AC10" i="70"/>
  <c r="T31" i="70"/>
  <c r="T23" i="70"/>
  <c r="Z189" i="72"/>
  <c r="AA189" i="72" s="1"/>
  <c r="T41" i="70"/>
  <c r="T18" i="70"/>
  <c r="V581" i="72"/>
  <c r="T19" i="70"/>
  <c r="T42" i="70"/>
  <c r="E13" i="73"/>
  <c r="F13" i="73"/>
  <c r="E14" i="73"/>
  <c r="F14" i="73"/>
  <c r="H12" i="68"/>
  <c r="V579" i="72"/>
  <c r="U240" i="72"/>
  <c r="V240" i="72" s="1"/>
  <c r="U232" i="72"/>
  <c r="V232" i="72" s="1"/>
  <c r="U215" i="72"/>
  <c r="V215" i="72" s="1"/>
  <c r="Z608" i="72"/>
  <c r="AA608" i="72" s="1"/>
  <c r="U593" i="72"/>
  <c r="V593" i="72" s="1"/>
  <c r="U129" i="72"/>
  <c r="V129" i="72" s="1"/>
  <c r="U578" i="72"/>
  <c r="V578" i="72" s="1"/>
  <c r="U204" i="72"/>
  <c r="V204" i="72" s="1"/>
  <c r="U197" i="72"/>
  <c r="V197" i="72" s="1"/>
  <c r="U185" i="72"/>
  <c r="V185" i="72" s="1"/>
  <c r="U490" i="72"/>
  <c r="V490" i="72" s="1"/>
  <c r="U606" i="72"/>
  <c r="V606" i="72" s="1"/>
  <c r="U221" i="72"/>
  <c r="V221" i="72" s="1"/>
  <c r="U213" i="72"/>
  <c r="V213" i="72" s="1"/>
  <c r="U614" i="72"/>
  <c r="V614" i="72" s="1"/>
  <c r="V535" i="72"/>
  <c r="U149" i="72"/>
  <c r="V149" i="72" s="1"/>
  <c r="U160" i="72"/>
  <c r="V160" i="72" s="1"/>
  <c r="U148" i="72"/>
  <c r="V148" i="72" s="1"/>
  <c r="U133" i="72"/>
  <c r="V133" i="72" s="1"/>
  <c r="U595" i="72"/>
  <c r="V595" i="72" s="1"/>
  <c r="D11" i="73"/>
  <c r="U574" i="72"/>
  <c r="V574" i="72" s="1"/>
  <c r="U231" i="72"/>
  <c r="V231" i="72" s="1"/>
  <c r="U615" i="72"/>
  <c r="V615" i="72" s="1"/>
  <c r="U188" i="72"/>
  <c r="V188" i="72" s="1"/>
  <c r="U150" i="72"/>
  <c r="V150" i="72" s="1"/>
  <c r="U617" i="72"/>
  <c r="V617" i="72" s="1"/>
  <c r="U600" i="72"/>
  <c r="U189" i="72"/>
  <c r="U207" i="72"/>
  <c r="V207" i="72" s="1"/>
  <c r="U224" i="72"/>
  <c r="V224" i="72" s="1"/>
  <c r="U192" i="72"/>
  <c r="V192" i="72" s="1"/>
  <c r="U144" i="72"/>
  <c r="V144" i="72" s="1"/>
  <c r="U178" i="72"/>
  <c r="V178" i="72" s="1"/>
  <c r="U155" i="72"/>
  <c r="V155" i="72" s="1"/>
  <c r="U162" i="72"/>
  <c r="V162" i="72" s="1"/>
  <c r="U135" i="72"/>
  <c r="V135" i="72" s="1"/>
  <c r="U489" i="72"/>
  <c r="V489" i="72" s="1"/>
  <c r="U597" i="72"/>
  <c r="V597" i="72" s="1"/>
  <c r="U589" i="72"/>
  <c r="V589" i="72" s="1"/>
  <c r="U625" i="72"/>
  <c r="V625" i="72" s="1"/>
  <c r="U621" i="72"/>
  <c r="V621" i="72" s="1"/>
  <c r="U582" i="72"/>
  <c r="V582" i="72" s="1"/>
  <c r="U572" i="72"/>
  <c r="V572" i="72" s="1"/>
  <c r="U212" i="72"/>
  <c r="V212" i="72" s="1"/>
  <c r="U146" i="72"/>
  <c r="V146" i="72" s="1"/>
  <c r="U175" i="72"/>
  <c r="V175" i="72" s="1"/>
  <c r="U167" i="72"/>
  <c r="V167" i="72" s="1"/>
  <c r="U159" i="72"/>
  <c r="V159" i="72" s="1"/>
  <c r="U147" i="72"/>
  <c r="V147" i="72" s="1"/>
  <c r="U132" i="72"/>
  <c r="V132" i="72" s="1"/>
  <c r="U226" i="72"/>
  <c r="V226" i="72" s="1"/>
  <c r="U194" i="72"/>
  <c r="V194" i="72" s="1"/>
  <c r="U184" i="72"/>
  <c r="V184" i="72" s="1"/>
  <c r="U154" i="72"/>
  <c r="V154" i="72" s="1"/>
  <c r="U603" i="72"/>
  <c r="V603" i="72" s="1"/>
  <c r="U596" i="72"/>
  <c r="V596" i="72" s="1"/>
  <c r="U126" i="72"/>
  <c r="V126" i="72" s="1"/>
  <c r="U620" i="72"/>
  <c r="V620" i="72" s="1"/>
  <c r="U576" i="72"/>
  <c r="V576" i="72" s="1"/>
  <c r="U218" i="72"/>
  <c r="V218" i="72" s="1"/>
  <c r="U195" i="72"/>
  <c r="V195" i="72" s="1"/>
  <c r="U187" i="72"/>
  <c r="V187" i="72" s="1"/>
  <c r="U142" i="72"/>
  <c r="V142" i="72" s="1"/>
  <c r="U165" i="72"/>
  <c r="V165" i="72" s="1"/>
  <c r="U586" i="72"/>
  <c r="V586" i="72" s="1"/>
  <c r="U488" i="72"/>
  <c r="V488" i="72" s="1"/>
  <c r="U203" i="72"/>
  <c r="V203" i="72" s="1"/>
  <c r="U219" i="72"/>
  <c r="V219" i="72" s="1"/>
  <c r="U211" i="72"/>
  <c r="V211" i="72" s="1"/>
  <c r="U196" i="72"/>
  <c r="V196" i="72" s="1"/>
  <c r="V612" i="72"/>
  <c r="U145" i="72"/>
  <c r="V145" i="72" s="1"/>
  <c r="U183" i="72"/>
  <c r="V183" i="72" s="1"/>
  <c r="U158" i="72"/>
  <c r="V158" i="72" s="1"/>
  <c r="U591" i="72"/>
  <c r="V591" i="72" s="1"/>
  <c r="U127" i="72"/>
  <c r="V127" i="72" s="1"/>
  <c r="U627" i="72"/>
  <c r="V627" i="72" s="1"/>
  <c r="U623" i="72"/>
  <c r="V623" i="72" s="1"/>
  <c r="U619" i="72"/>
  <c r="V619" i="72" s="1"/>
  <c r="T21" i="70"/>
  <c r="U225" i="72"/>
  <c r="V225" i="72" s="1"/>
  <c r="U201" i="72"/>
  <c r="V201" i="72" s="1"/>
  <c r="U193" i="72"/>
  <c r="V193" i="72" s="1"/>
  <c r="U153" i="72"/>
  <c r="V153" i="72" s="1"/>
  <c r="U452" i="72"/>
  <c r="V452" i="72" s="1"/>
  <c r="U536" i="72"/>
  <c r="V536" i="72" s="1"/>
  <c r="U602" i="72"/>
  <c r="V602" i="72" s="1"/>
  <c r="U740" i="72"/>
  <c r="V740" i="72" s="1"/>
  <c r="U208" i="72"/>
  <c r="V208" i="72" s="1"/>
  <c r="U241" i="72"/>
  <c r="V241" i="72" s="1"/>
  <c r="U234" i="72"/>
  <c r="V234" i="72" s="1"/>
  <c r="U217" i="72"/>
  <c r="V217" i="72" s="1"/>
  <c r="U610" i="72"/>
  <c r="V610" i="72" s="1"/>
  <c r="U157" i="72"/>
  <c r="V157" i="72" s="1"/>
  <c r="U173" i="72"/>
  <c r="V173" i="72" s="1"/>
  <c r="U164" i="72"/>
  <c r="V164" i="72" s="1"/>
  <c r="U138" i="72"/>
  <c r="V138" i="72" s="1"/>
  <c r="U585" i="72"/>
  <c r="V585" i="72" s="1"/>
  <c r="U491" i="72"/>
  <c r="V491" i="72" s="1"/>
  <c r="U592" i="72"/>
  <c r="V592" i="72" s="1"/>
  <c r="Z126" i="72"/>
  <c r="AA126" i="72" s="1"/>
  <c r="U628" i="72"/>
  <c r="V628" i="72" s="1"/>
  <c r="U191" i="72"/>
  <c r="V191" i="72" s="1"/>
  <c r="V653" i="72"/>
  <c r="U242" i="72"/>
  <c r="V242" i="72" s="1"/>
  <c r="U235" i="72"/>
  <c r="V235" i="72" s="1"/>
  <c r="U227" i="72"/>
  <c r="V227" i="72" s="1"/>
  <c r="U182" i="72"/>
  <c r="V182" i="72" s="1"/>
  <c r="U174" i="72"/>
  <c r="V174" i="72" s="1"/>
  <c r="U431" i="72"/>
  <c r="U604" i="72"/>
  <c r="V604" i="72" s="1"/>
  <c r="U236" i="72"/>
  <c r="V236" i="72" s="1"/>
  <c r="U228" i="72"/>
  <c r="V228" i="72" s="1"/>
  <c r="Z183" i="72"/>
  <c r="AA183" i="72" s="1"/>
  <c r="U143" i="72"/>
  <c r="V143" i="72" s="1"/>
  <c r="U141" i="72"/>
  <c r="V141" i="72" s="1"/>
  <c r="U166" i="72"/>
  <c r="V166" i="72" s="1"/>
  <c r="U140" i="72"/>
  <c r="V140" i="72" s="1"/>
  <c r="U587" i="72"/>
  <c r="V587" i="72" s="1"/>
  <c r="U497" i="72"/>
  <c r="V497" i="72" s="1"/>
  <c r="U618" i="72"/>
  <c r="V618" i="72" s="1"/>
  <c r="U601" i="72"/>
  <c r="V601" i="72" s="1"/>
  <c r="U222" i="72"/>
  <c r="V222" i="72" s="1"/>
  <c r="U233" i="72"/>
  <c r="V233" i="72" s="1"/>
  <c r="U216" i="72"/>
  <c r="V216" i="72" s="1"/>
  <c r="U609" i="72"/>
  <c r="V609" i="72" s="1"/>
  <c r="U172" i="72"/>
  <c r="V172" i="72" s="1"/>
  <c r="U171" i="72"/>
  <c r="V171" i="72" s="1"/>
  <c r="U163" i="72"/>
  <c r="V163" i="72" s="1"/>
  <c r="U136" i="72"/>
  <c r="V136" i="72" s="1"/>
  <c r="U584" i="72"/>
  <c r="V584" i="72" s="1"/>
  <c r="U205" i="72"/>
  <c r="V205" i="72" s="1"/>
  <c r="U238" i="72"/>
  <c r="V238" i="72" s="1"/>
  <c r="U230" i="72"/>
  <c r="V230" i="72" s="1"/>
  <c r="U198" i="72"/>
  <c r="V198" i="72" s="1"/>
  <c r="U186" i="72"/>
  <c r="V186" i="72" s="1"/>
  <c r="U599" i="72"/>
  <c r="V599" i="72" s="1"/>
  <c r="U130" i="72"/>
  <c r="V130" i="72" s="1"/>
  <c r="U630" i="72"/>
  <c r="V630" i="72" s="1"/>
  <c r="U626" i="72"/>
  <c r="V626" i="72" s="1"/>
  <c r="U206" i="72"/>
  <c r="V206" i="72" s="1"/>
  <c r="U239" i="72"/>
  <c r="V239" i="72" s="1"/>
  <c r="U214" i="72"/>
  <c r="V214" i="72" s="1"/>
  <c r="U607" i="72"/>
  <c r="U177" i="72"/>
  <c r="V177" i="72" s="1"/>
  <c r="U169" i="72"/>
  <c r="V169" i="72" s="1"/>
  <c r="U151" i="72"/>
  <c r="V151" i="72" s="1"/>
  <c r="U450" i="72"/>
  <c r="V450" i="72" s="1"/>
  <c r="U465" i="72"/>
  <c r="V465" i="72" s="1"/>
  <c r="U525" i="72"/>
  <c r="V525" i="72" s="1"/>
  <c r="U530" i="72"/>
  <c r="V530" i="72" s="1"/>
  <c r="U507" i="72"/>
  <c r="V507" i="72" s="1"/>
  <c r="U474" i="72"/>
  <c r="V474" i="72" s="1"/>
  <c r="U466" i="72"/>
  <c r="V466" i="72" s="1"/>
  <c r="U486" i="72"/>
  <c r="V486" i="72" s="1"/>
  <c r="U471" i="72"/>
  <c r="V471" i="72" s="1"/>
  <c r="U454" i="72"/>
  <c r="V454" i="72" s="1"/>
  <c r="U443" i="72"/>
  <c r="V443" i="72" s="1"/>
  <c r="U631" i="72"/>
  <c r="V631" i="72" s="1"/>
  <c r="U509" i="72"/>
  <c r="V509" i="72" s="1"/>
  <c r="U524" i="72"/>
  <c r="V524" i="72" s="1"/>
  <c r="U520" i="72"/>
  <c r="V520" i="72" s="1"/>
  <c r="U506" i="72"/>
  <c r="V506" i="72" s="1"/>
  <c r="U484" i="72"/>
  <c r="V484" i="72" s="1"/>
  <c r="U477" i="72"/>
  <c r="V477" i="72" s="1"/>
  <c r="U469" i="72"/>
  <c r="V469" i="72" s="1"/>
  <c r="U461" i="72"/>
  <c r="V461" i="72" s="1"/>
  <c r="U449" i="72"/>
  <c r="V449" i="72" s="1"/>
  <c r="U533" i="72"/>
  <c r="V533" i="72" s="1"/>
  <c r="U459" i="72"/>
  <c r="V459" i="72" s="1"/>
  <c r="U433" i="72"/>
  <c r="V433" i="72" s="1"/>
  <c r="U523" i="72"/>
  <c r="V523" i="72" s="1"/>
  <c r="U476" i="72"/>
  <c r="V476" i="72" s="1"/>
  <c r="U468" i="72"/>
  <c r="V468" i="72" s="1"/>
  <c r="U447" i="72"/>
  <c r="V447" i="72" s="1"/>
  <c r="U434" i="72"/>
  <c r="V434" i="72" s="1"/>
  <c r="U532" i="72"/>
  <c r="V532" i="72" s="1"/>
  <c r="U510" i="72"/>
  <c r="V510" i="72" s="1"/>
  <c r="U494" i="72"/>
  <c r="V494" i="72" s="1"/>
  <c r="U473" i="72"/>
  <c r="V473" i="72" s="1"/>
  <c r="U456" i="72"/>
  <c r="V456" i="72" s="1"/>
  <c r="U522" i="72"/>
  <c r="V522" i="72" s="1"/>
  <c r="U496" i="72"/>
  <c r="V496" i="72" s="1"/>
  <c r="U475" i="72"/>
  <c r="V475" i="72" s="1"/>
  <c r="U448" i="72"/>
  <c r="V448" i="72" s="1"/>
  <c r="U504" i="72"/>
  <c r="V504" i="72" s="1"/>
  <c r="U457" i="72"/>
  <c r="V457" i="72" s="1"/>
  <c r="U460" i="72"/>
  <c r="V460" i="72" s="1"/>
  <c r="U435" i="72"/>
  <c r="V435" i="72" s="1"/>
  <c r="U478" i="72"/>
  <c r="V478" i="72" s="1"/>
  <c r="U453" i="72"/>
  <c r="V453" i="72" s="1"/>
  <c r="U436" i="72"/>
  <c r="V436" i="72" s="1"/>
  <c r="U531" i="72"/>
  <c r="V531" i="72" s="1"/>
  <c r="U508" i="72"/>
  <c r="V508" i="72" s="1"/>
  <c r="U521" i="72"/>
  <c r="V521" i="72" s="1"/>
  <c r="U493" i="72"/>
  <c r="V493" i="72" s="1"/>
  <c r="U480" i="72"/>
  <c r="V480" i="72" s="1"/>
  <c r="U472" i="72"/>
  <c r="V472" i="72" s="1"/>
  <c r="U464" i="72"/>
  <c r="V464" i="72" s="1"/>
  <c r="U455" i="72"/>
  <c r="V455" i="72" s="1"/>
  <c r="U444" i="72"/>
  <c r="V444" i="72" s="1"/>
  <c r="U432" i="72"/>
  <c r="V432" i="72" s="1"/>
  <c r="U528" i="72"/>
  <c r="V528" i="72" s="1"/>
  <c r="V527" i="72"/>
  <c r="U526" i="72"/>
  <c r="V526" i="72" s="1"/>
  <c r="V518" i="72"/>
  <c r="V519" i="72"/>
  <c r="V517" i="72"/>
  <c r="U516" i="72"/>
  <c r="V516" i="72" s="1"/>
  <c r="U515" i="72"/>
  <c r="V515" i="72" s="1"/>
  <c r="V513" i="72"/>
  <c r="V502" i="72"/>
  <c r="U501" i="72"/>
  <c r="V501" i="72" s="1"/>
  <c r="U500" i="72"/>
  <c r="V500" i="72" s="1"/>
  <c r="T39" i="70"/>
  <c r="N31" i="70"/>
  <c r="M31" i="70"/>
  <c r="T38" i="70"/>
  <c r="T20" i="70"/>
  <c r="H26" i="69"/>
  <c r="Q24" i="70"/>
  <c r="H18" i="69"/>
  <c r="P24" i="70"/>
  <c r="H15" i="68"/>
  <c r="R24" i="70"/>
  <c r="S43" i="70"/>
  <c r="P28" i="70"/>
  <c r="S28" i="70"/>
  <c r="Y240" i="72"/>
  <c r="Z211" i="72"/>
  <c r="AA211" i="72" s="1"/>
  <c r="U608" i="72"/>
  <c r="V608" i="72" s="1"/>
  <c r="U583" i="72"/>
  <c r="V583" i="72" s="1"/>
  <c r="Z532" i="72"/>
  <c r="AA532" i="72" s="1"/>
  <c r="U446" i="72"/>
  <c r="V446" i="72" s="1"/>
  <c r="Y497" i="72"/>
  <c r="U605" i="72"/>
  <c r="V605" i="72" s="1"/>
  <c r="U629" i="72"/>
  <c r="V629" i="72" s="1"/>
  <c r="U588" i="72"/>
  <c r="V588" i="72" s="1"/>
  <c r="U575" i="72"/>
  <c r="V575" i="72" s="1"/>
  <c r="U181" i="72"/>
  <c r="V181" i="72" s="1"/>
  <c r="Y179" i="72"/>
  <c r="Y172" i="72"/>
  <c r="Y478" i="72"/>
  <c r="U598" i="72"/>
  <c r="V598" i="72" s="1"/>
  <c r="U209" i="72"/>
  <c r="V209" i="72" s="1"/>
  <c r="Y198" i="72"/>
  <c r="U180" i="72"/>
  <c r="V180" i="72" s="1"/>
  <c r="U483" i="72"/>
  <c r="V483" i="72" s="1"/>
  <c r="U463" i="72"/>
  <c r="V463" i="72" s="1"/>
  <c r="Y516" i="72"/>
  <c r="Y203" i="72"/>
  <c r="Z158" i="72"/>
  <c r="AA158" i="72" s="1"/>
  <c r="Y465" i="72"/>
  <c r="V514" i="72"/>
  <c r="Z618" i="72"/>
  <c r="AA618" i="72" s="1"/>
  <c r="U485" i="72"/>
  <c r="V485" i="72" s="1"/>
  <c r="U458" i="72"/>
  <c r="V458" i="72" s="1"/>
  <c r="Y602" i="72"/>
  <c r="Z238" i="72"/>
  <c r="AA238" i="72" s="1"/>
  <c r="U168" i="72"/>
  <c r="V168" i="72" s="1"/>
  <c r="Y585" i="72"/>
  <c r="U467" i="72"/>
  <c r="V467" i="72" s="1"/>
  <c r="Y200" i="72"/>
  <c r="Y612" i="72"/>
  <c r="Y141" i="72"/>
  <c r="Z135" i="72"/>
  <c r="AA135" i="72" s="1"/>
  <c r="U481" i="72"/>
  <c r="V481" i="72" s="1"/>
  <c r="Y473" i="72"/>
  <c r="Y518" i="72"/>
  <c r="U451" i="72"/>
  <c r="V451" i="72" s="1"/>
  <c r="U594" i="72"/>
  <c r="V594" i="72" s="1"/>
  <c r="Y26" i="70"/>
  <c r="Y204" i="72"/>
  <c r="Z237" i="72"/>
  <c r="AA237" i="72" s="1"/>
  <c r="Y229" i="72"/>
  <c r="U220" i="72"/>
  <c r="V220" i="72" s="1"/>
  <c r="Y197" i="72"/>
  <c r="V613" i="72"/>
  <c r="U470" i="72"/>
  <c r="V470" i="72" s="1"/>
  <c r="U462" i="72"/>
  <c r="V462" i="72" s="1"/>
  <c r="Y173" i="72"/>
  <c r="U512" i="72"/>
  <c r="V512" i="72" s="1"/>
  <c r="Y508" i="72"/>
  <c r="U170" i="72"/>
  <c r="V170" i="72" s="1"/>
  <c r="U131" i="72"/>
  <c r="V131" i="72" s="1"/>
  <c r="Y621" i="72"/>
  <c r="Y146" i="72"/>
  <c r="Y502" i="72"/>
  <c r="Y241" i="72"/>
  <c r="U152" i="72"/>
  <c r="V152" i="72" s="1"/>
  <c r="Y494" i="72"/>
  <c r="Z528" i="72"/>
  <c r="AA528" i="72" s="1"/>
  <c r="Y489" i="72"/>
  <c r="U580" i="72"/>
  <c r="V580" i="72" s="1"/>
  <c r="U190" i="72"/>
  <c r="V190" i="72" s="1"/>
  <c r="U137" i="72"/>
  <c r="V137" i="72" s="1"/>
  <c r="Z167" i="72"/>
  <c r="AA167" i="72" s="1"/>
  <c r="Z159" i="72"/>
  <c r="AA159" i="72" s="1"/>
  <c r="Y147" i="72"/>
  <c r="Y533" i="72"/>
  <c r="U511" i="72"/>
  <c r="V511" i="72" s="1"/>
  <c r="U495" i="72"/>
  <c r="V495" i="72" s="1"/>
  <c r="Y436" i="72"/>
  <c r="Y442" i="72"/>
  <c r="Y610" i="72"/>
  <c r="U176" i="72"/>
  <c r="V176" i="72" s="1"/>
  <c r="U479" i="72"/>
  <c r="V479" i="72" s="1"/>
  <c r="V503" i="72"/>
  <c r="Z595" i="72"/>
  <c r="AA595" i="72" s="1"/>
  <c r="Y576" i="72"/>
  <c r="Y207" i="72"/>
  <c r="Y236" i="72"/>
  <c r="Y232" i="72"/>
  <c r="Y215" i="72"/>
  <c r="Z192" i="72"/>
  <c r="AA192" i="72" s="1"/>
  <c r="Y144" i="72"/>
  <c r="Z155" i="72"/>
  <c r="AA155" i="72" s="1"/>
  <c r="Y166" i="72"/>
  <c r="Z162" i="72"/>
  <c r="AA162" i="72" s="1"/>
  <c r="Y520" i="72"/>
  <c r="Y484" i="72"/>
  <c r="Y469" i="72"/>
  <c r="Y456" i="72"/>
  <c r="Y449" i="72"/>
  <c r="Y437" i="72"/>
  <c r="Z597" i="72"/>
  <c r="AA597" i="72" s="1"/>
  <c r="Y594" i="72"/>
  <c r="Y589" i="72"/>
  <c r="Y131" i="72"/>
  <c r="Y627" i="72"/>
  <c r="Y619" i="72"/>
  <c r="Y580" i="72"/>
  <c r="Y578" i="72"/>
  <c r="Y222" i="72"/>
  <c r="U202" i="72"/>
  <c r="V202" i="72" s="1"/>
  <c r="Y233" i="72"/>
  <c r="Z216" i="72"/>
  <c r="AA216" i="72" s="1"/>
  <c r="U179" i="72"/>
  <c r="V179" i="72" s="1"/>
  <c r="Y171" i="72"/>
  <c r="Y132" i="72"/>
  <c r="Y482" i="72"/>
  <c r="Y474" i="72"/>
  <c r="Y462" i="72"/>
  <c r="Y515" i="72"/>
  <c r="Y452" i="72"/>
  <c r="Y606" i="72"/>
  <c r="Y226" i="72"/>
  <c r="Y213" i="72"/>
  <c r="Y209" i="72"/>
  <c r="Y614" i="72"/>
  <c r="Y180" i="72"/>
  <c r="Y149" i="72"/>
  <c r="Y160" i="72"/>
  <c r="Y154" i="72"/>
  <c r="Y133" i="72"/>
  <c r="Y512" i="72"/>
  <c r="Y486" i="72"/>
  <c r="Y483" i="72"/>
  <c r="Y471" i="72"/>
  <c r="Y467" i="72"/>
  <c r="Y454" i="72"/>
  <c r="Y448" i="72"/>
  <c r="Y526" i="72"/>
  <c r="Y491" i="72"/>
  <c r="Y487" i="72"/>
  <c r="Y616" i="72"/>
  <c r="Y596" i="72"/>
  <c r="Y9" i="70" s="1"/>
  <c r="Y590" i="72"/>
  <c r="Y128" i="72"/>
  <c r="Y628" i="72"/>
  <c r="Z626" i="72"/>
  <c r="AA626" i="72" s="1"/>
  <c r="Y622" i="72"/>
  <c r="Y581" i="72"/>
  <c r="Y214" i="72"/>
  <c r="Y210" i="72"/>
  <c r="Y615" i="72"/>
  <c r="Y611" i="72"/>
  <c r="Y188" i="72"/>
  <c r="Y161" i="72"/>
  <c r="Y156" i="72"/>
  <c r="Y139" i="72"/>
  <c r="Y134" i="72"/>
  <c r="Y529" i="72"/>
  <c r="Y457" i="72"/>
  <c r="Y434" i="72"/>
  <c r="Y527" i="72"/>
  <c r="Y500" i="72"/>
  <c r="Y492" i="72"/>
  <c r="Y431" i="72"/>
  <c r="Y603" i="72"/>
  <c r="Y624" i="72"/>
  <c r="Y239" i="72"/>
  <c r="Y231" i="72"/>
  <c r="Y227" i="72"/>
  <c r="Y607" i="72"/>
  <c r="Y182" i="72"/>
  <c r="Y150" i="72"/>
  <c r="Y586" i="72"/>
  <c r="Y480" i="72"/>
  <c r="Y468" i="72"/>
  <c r="Y464" i="72"/>
  <c r="Y447" i="72"/>
  <c r="Y517" i="72"/>
  <c r="Y488" i="72"/>
  <c r="Y617" i="72"/>
  <c r="Y219" i="72"/>
  <c r="Z196" i="72"/>
  <c r="AA196" i="72" s="1"/>
  <c r="Y145" i="72"/>
  <c r="Y143" i="72"/>
  <c r="Z170" i="72"/>
  <c r="AA170" i="72" s="1"/>
  <c r="Y140" i="72"/>
  <c r="Y477" i="72"/>
  <c r="Z435" i="72"/>
  <c r="AA435" i="72" s="1"/>
  <c r="Z501" i="72"/>
  <c r="AA501" i="72" s="1"/>
  <c r="Z441" i="72"/>
  <c r="AA441" i="72" s="1"/>
  <c r="Y601" i="72"/>
  <c r="Y591" i="72"/>
  <c r="Y629" i="72"/>
  <c r="Y625" i="72"/>
  <c r="Y582" i="72"/>
  <c r="Y575" i="72"/>
  <c r="Y572" i="72"/>
  <c r="Y190" i="72"/>
  <c r="Y202" i="72"/>
  <c r="Y225" i="72"/>
  <c r="Z201" i="72"/>
  <c r="AA201" i="72" s="1"/>
  <c r="Y193" i="72"/>
  <c r="Y609" i="72"/>
  <c r="Y175" i="72"/>
  <c r="Y163" i="72"/>
  <c r="Y136" i="72"/>
  <c r="Y525" i="72"/>
  <c r="Y530" i="72"/>
  <c r="Y466" i="72"/>
  <c r="Y458" i="72"/>
  <c r="Z453" i="72"/>
  <c r="AA453" i="72" s="1"/>
  <c r="Y519" i="72"/>
  <c r="Z490" i="72"/>
  <c r="AA490" i="72" s="1"/>
  <c r="Z536" i="72"/>
  <c r="AA536" i="72" s="1"/>
  <c r="Y740" i="72"/>
  <c r="Y208" i="72"/>
  <c r="Y205" i="72"/>
  <c r="Y234" i="72"/>
  <c r="Y230" i="72"/>
  <c r="Y217" i="72"/>
  <c r="Y186" i="72"/>
  <c r="Y157" i="72"/>
  <c r="Y164" i="72"/>
  <c r="Y138" i="72"/>
  <c r="Y531" i="72"/>
  <c r="Y459" i="72"/>
  <c r="Y433" i="72"/>
  <c r="Y499" i="72"/>
  <c r="Y534" i="72"/>
  <c r="U590" i="72"/>
  <c r="V590" i="72" s="1"/>
  <c r="Y130" i="72"/>
  <c r="Y620" i="72"/>
  <c r="Y579" i="72"/>
  <c r="Y574" i="72"/>
  <c r="Y191" i="72"/>
  <c r="Y653" i="72"/>
  <c r="Y206" i="72"/>
  <c r="Y235" i="72"/>
  <c r="U223" i="72"/>
  <c r="V223" i="72" s="1"/>
  <c r="U199" i="72"/>
  <c r="V199" i="72" s="1"/>
  <c r="Y187" i="72"/>
  <c r="Y142" i="72"/>
  <c r="Y165" i="72"/>
  <c r="U161" i="72"/>
  <c r="V161" i="72" s="1"/>
  <c r="U134" i="72"/>
  <c r="V134" i="72" s="1"/>
  <c r="Y631" i="72"/>
  <c r="Y523" i="72"/>
  <c r="Y521" i="72"/>
  <c r="Y509" i="72"/>
  <c r="Y493" i="72"/>
  <c r="Y476" i="72"/>
  <c r="Y472" i="72"/>
  <c r="Y455" i="72"/>
  <c r="Y440" i="72"/>
  <c r="Y600" i="72"/>
  <c r="Y10" i="70" s="1"/>
  <c r="Y445" i="72"/>
  <c r="Y242" i="72"/>
  <c r="Y444" i="72"/>
  <c r="Y228" i="72"/>
  <c r="Y224" i="72"/>
  <c r="U200" i="72"/>
  <c r="V200" i="72" s="1"/>
  <c r="Y178" i="72"/>
  <c r="Z152" i="72"/>
  <c r="AA152" i="72" s="1"/>
  <c r="Y587" i="72"/>
  <c r="Z583" i="72"/>
  <c r="AA583" i="72" s="1"/>
  <c r="Z524" i="72"/>
  <c r="AA524" i="72" s="1"/>
  <c r="Y510" i="72"/>
  <c r="Y506" i="72"/>
  <c r="Y481" i="72"/>
  <c r="Y461" i="72"/>
  <c r="Y446" i="72"/>
  <c r="Y514" i="72"/>
  <c r="Z451" i="72"/>
  <c r="AA451" i="72" s="1"/>
  <c r="Z605" i="72"/>
  <c r="AA605" i="72" s="1"/>
  <c r="Z593" i="72"/>
  <c r="AA593" i="72" s="1"/>
  <c r="Y129" i="72"/>
  <c r="Y127" i="72"/>
  <c r="Y623" i="72"/>
  <c r="Y588" i="72"/>
  <c r="U237" i="72"/>
  <c r="V237" i="72" s="1"/>
  <c r="U229" i="72"/>
  <c r="V229" i="72" s="1"/>
  <c r="Y220" i="72"/>
  <c r="Y212" i="72"/>
  <c r="Y613" i="72"/>
  <c r="Y181" i="72"/>
  <c r="Z185" i="72"/>
  <c r="AA185" i="72" s="1"/>
  <c r="Y137" i="72"/>
  <c r="Y153" i="72"/>
  <c r="Y584" i="72"/>
  <c r="Y511" i="72"/>
  <c r="Y507" i="72"/>
  <c r="Y495" i="72"/>
  <c r="Y485" i="72"/>
  <c r="U482" i="72"/>
  <c r="V482" i="72" s="1"/>
  <c r="Z470" i="72"/>
  <c r="AA470" i="72" s="1"/>
  <c r="Y432" i="72"/>
  <c r="Y498" i="72"/>
  <c r="Z438" i="72"/>
  <c r="AA438" i="72" s="1"/>
  <c r="Z598" i="72"/>
  <c r="AA598" i="72" s="1"/>
  <c r="Y221" i="72"/>
  <c r="Y194" i="72"/>
  <c r="Y535" i="72"/>
  <c r="Y184" i="72"/>
  <c r="Y176" i="72"/>
  <c r="Y168" i="72"/>
  <c r="Y148" i="72"/>
  <c r="Y522" i="72"/>
  <c r="Y496" i="72"/>
  <c r="Y479" i="72"/>
  <c r="Y475" i="72"/>
  <c r="Y463" i="72"/>
  <c r="Y443" i="72"/>
  <c r="Y503" i="72"/>
  <c r="Y439" i="72"/>
  <c r="U616" i="72"/>
  <c r="V616" i="72" s="1"/>
  <c r="Y599" i="72"/>
  <c r="Y592" i="72"/>
  <c r="U128" i="72"/>
  <c r="V128" i="72" s="1"/>
  <c r="Y630" i="72"/>
  <c r="U624" i="72"/>
  <c r="V624" i="72" s="1"/>
  <c r="U622" i="72"/>
  <c r="V622" i="72" s="1"/>
  <c r="Y223" i="72"/>
  <c r="Y218" i="72"/>
  <c r="U210" i="72"/>
  <c r="V210" i="72" s="1"/>
  <c r="Y199" i="72"/>
  <c r="Y195" i="72"/>
  <c r="U611" i="72"/>
  <c r="V611" i="72" s="1"/>
  <c r="Y177" i="72"/>
  <c r="Y174" i="72"/>
  <c r="Y169" i="72"/>
  <c r="U156" i="72"/>
  <c r="V156" i="72" s="1"/>
  <c r="Y151" i="72"/>
  <c r="U139" i="72"/>
  <c r="V139" i="72" s="1"/>
  <c r="U529" i="72"/>
  <c r="V529" i="72" s="1"/>
  <c r="Y504" i="72"/>
  <c r="Y460" i="72"/>
  <c r="Y513" i="72"/>
  <c r="Y450" i="72"/>
  <c r="Y604" i="72"/>
  <c r="S7" i="70"/>
  <c r="Q11" i="70"/>
  <c r="X43" i="70"/>
  <c r="H13" i="68"/>
  <c r="U13" i="70"/>
  <c r="U11" i="70" s="1"/>
  <c r="H16" i="69"/>
  <c r="H11" i="69"/>
  <c r="H19" i="69"/>
  <c r="H27" i="69"/>
  <c r="V43" i="70"/>
  <c r="I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T29" i="70"/>
  <c r="U26" i="70"/>
  <c r="T26" i="70"/>
  <c r="U35" i="70"/>
  <c r="U44" i="70"/>
  <c r="D10" i="73"/>
  <c r="F10" i="73" s="1"/>
  <c r="T16" i="70"/>
  <c r="T36" i="70"/>
  <c r="Y13" i="70"/>
  <c r="Y11" i="70" s="1"/>
  <c r="U9" i="70"/>
  <c r="T8" i="70"/>
  <c r="U34" i="70"/>
  <c r="T30" i="70"/>
  <c r="T40" i="70"/>
  <c r="Y8" i="70"/>
  <c r="Z14" i="70"/>
  <c r="Y44" i="70"/>
  <c r="K14" i="73"/>
  <c r="K13" i="73"/>
  <c r="T14" i="70"/>
  <c r="D12" i="73"/>
  <c r="I12" i="73"/>
  <c r="N45" i="70"/>
  <c r="N46" i="70"/>
  <c r="I10" i="73"/>
  <c r="I13" i="73"/>
  <c r="I14" i="73"/>
  <c r="AA50" i="71"/>
  <c r="I7" i="73"/>
  <c r="M45" i="70"/>
  <c r="I18" i="70"/>
  <c r="B8" i="73"/>
  <c r="B6" i="73" s="1"/>
  <c r="B9" i="73"/>
  <c r="N25" i="70"/>
  <c r="I8" i="73"/>
  <c r="AC6" i="72"/>
  <c r="Y25" i="70"/>
  <c r="Y20" i="70"/>
  <c r="Z36" i="70"/>
  <c r="T6" i="72"/>
  <c r="T3" i="76" s="1"/>
  <c r="T6" i="71"/>
  <c r="T3" i="75" s="1"/>
  <c r="U6" i="71"/>
  <c r="N29" i="70"/>
  <c r="V431" i="72" l="1"/>
  <c r="D8" i="73"/>
  <c r="AB29" i="70"/>
  <c r="AC29" i="70"/>
  <c r="AC21" i="70"/>
  <c r="AB21" i="70"/>
  <c r="AB42" i="70"/>
  <c r="AC42" i="70"/>
  <c r="AB41" i="70"/>
  <c r="AC41" i="70"/>
  <c r="T11" i="70"/>
  <c r="AB14" i="70"/>
  <c r="AC14" i="70"/>
  <c r="T32" i="70"/>
  <c r="AB36" i="70"/>
  <c r="AC36" i="70"/>
  <c r="AB20" i="70"/>
  <c r="AC20" i="70"/>
  <c r="AC39" i="70"/>
  <c r="AB39" i="70"/>
  <c r="AC19" i="70"/>
  <c r="AB19" i="70"/>
  <c r="AB30" i="70"/>
  <c r="AC30" i="70"/>
  <c r="T7" i="70"/>
  <c r="AB8" i="70"/>
  <c r="AC8" i="70"/>
  <c r="T15" i="70"/>
  <c r="AC16" i="70"/>
  <c r="AB16" i="70"/>
  <c r="T24" i="70"/>
  <c r="AB26" i="70"/>
  <c r="AC26" i="70"/>
  <c r="AB38" i="70"/>
  <c r="AC38" i="70"/>
  <c r="T22" i="70"/>
  <c r="AC23" i="70"/>
  <c r="AB23" i="70"/>
  <c r="AC40" i="70"/>
  <c r="AB40" i="70"/>
  <c r="AB18" i="70"/>
  <c r="AC18" i="70"/>
  <c r="AC31" i="70"/>
  <c r="AB31" i="70"/>
  <c r="U8" i="70"/>
  <c r="V600" i="72"/>
  <c r="U10" i="70"/>
  <c r="U25" i="70"/>
  <c r="U24" i="70" s="1"/>
  <c r="K11" i="73"/>
  <c r="L11" i="73" s="1"/>
  <c r="Y23" i="70"/>
  <c r="Y22" i="70" s="1"/>
  <c r="U45" i="70"/>
  <c r="U43" i="70" s="1"/>
  <c r="U23" i="70"/>
  <c r="U22" i="70" s="1"/>
  <c r="U20" i="70"/>
  <c r="Y19" i="70"/>
  <c r="U18" i="70"/>
  <c r="E12" i="73"/>
  <c r="F12" i="73"/>
  <c r="E11" i="73"/>
  <c r="F11" i="73"/>
  <c r="V607" i="72"/>
  <c r="U40" i="70"/>
  <c r="U31" i="70"/>
  <c r="U19" i="70"/>
  <c r="V189" i="72"/>
  <c r="T17" i="70"/>
  <c r="Z177" i="72"/>
  <c r="AA177" i="72" s="1"/>
  <c r="Z599" i="72"/>
  <c r="AA599" i="72" s="1"/>
  <c r="Z168" i="72"/>
  <c r="AA168" i="72" s="1"/>
  <c r="Z194" i="72"/>
  <c r="AA194" i="72" s="1"/>
  <c r="Z498" i="72"/>
  <c r="AA498" i="72" s="1"/>
  <c r="Z584" i="72"/>
  <c r="AA584" i="72" s="1"/>
  <c r="Z181" i="72"/>
  <c r="AA181" i="72" s="1"/>
  <c r="Z623" i="72"/>
  <c r="AA623" i="72" s="1"/>
  <c r="Z178" i="72"/>
  <c r="AA178" i="72" s="1"/>
  <c r="Z600" i="72"/>
  <c r="Z165" i="72"/>
  <c r="AA165" i="72" s="1"/>
  <c r="Z574" i="72"/>
  <c r="AA574" i="72" s="1"/>
  <c r="Z620" i="72"/>
  <c r="AA620" i="72" s="1"/>
  <c r="Z138" i="72"/>
  <c r="AA138" i="72" s="1"/>
  <c r="Z217" i="72"/>
  <c r="AA217" i="72" s="1"/>
  <c r="Z208" i="72"/>
  <c r="AA208" i="72" s="1"/>
  <c r="Z740" i="72"/>
  <c r="AA740" i="72" s="1"/>
  <c r="Z609" i="72"/>
  <c r="AA609" i="72" s="1"/>
  <c r="Z202" i="72"/>
  <c r="AA202" i="72" s="1"/>
  <c r="Z625" i="72"/>
  <c r="AA625" i="72" s="1"/>
  <c r="Z140" i="72"/>
  <c r="AA140" i="72" s="1"/>
  <c r="Z488" i="72"/>
  <c r="AA488" i="72" s="1"/>
  <c r="Z182" i="72"/>
  <c r="AA182" i="72" s="1"/>
  <c r="Z239" i="72"/>
  <c r="AA239" i="72" s="1"/>
  <c r="Z492" i="72"/>
  <c r="AA492" i="72" s="1"/>
  <c r="Z156" i="72"/>
  <c r="AA156" i="72" s="1"/>
  <c r="Z615" i="72"/>
  <c r="AA615" i="72" s="1"/>
  <c r="Z128" i="72"/>
  <c r="AA128" i="72" s="1"/>
  <c r="Z487" i="72"/>
  <c r="AA487" i="72" s="1"/>
  <c r="Z209" i="72"/>
  <c r="AA209" i="72" s="1"/>
  <c r="Z452" i="72"/>
  <c r="AA452" i="72" s="1"/>
  <c r="Z144" i="72"/>
  <c r="AA144" i="72" s="1"/>
  <c r="Z236" i="72"/>
  <c r="AA236" i="72" s="1"/>
  <c r="Z621" i="72"/>
  <c r="AA621" i="72" s="1"/>
  <c r="Z172" i="72"/>
  <c r="AA172" i="72" s="1"/>
  <c r="Z604" i="72"/>
  <c r="AA604" i="72" s="1"/>
  <c r="Z630" i="72"/>
  <c r="AA630" i="72" s="1"/>
  <c r="Z176" i="72"/>
  <c r="AA176" i="72" s="1"/>
  <c r="Z221" i="72"/>
  <c r="AA221" i="72" s="1"/>
  <c r="Z153" i="72"/>
  <c r="AA153" i="72" s="1"/>
  <c r="Z613" i="72"/>
  <c r="AA613" i="72" s="1"/>
  <c r="Z242" i="72"/>
  <c r="AA242" i="72" s="1"/>
  <c r="Z440" i="72"/>
  <c r="AA440" i="72" s="1"/>
  <c r="Z142" i="72"/>
  <c r="AA142" i="72" s="1"/>
  <c r="Z235" i="72"/>
  <c r="AA235" i="72" s="1"/>
  <c r="Z130" i="72"/>
  <c r="AA130" i="72" s="1"/>
  <c r="Z164" i="72"/>
  <c r="AA164" i="72" s="1"/>
  <c r="Z230" i="72"/>
  <c r="AA230" i="72" s="1"/>
  <c r="Z136" i="72"/>
  <c r="AA136" i="72" s="1"/>
  <c r="Z193" i="72"/>
  <c r="AA193" i="72" s="1"/>
  <c r="Z575" i="72"/>
  <c r="AA575" i="72" s="1"/>
  <c r="Z219" i="72"/>
  <c r="AA219" i="72" s="1"/>
  <c r="Z607" i="72"/>
  <c r="AA607" i="72" s="1"/>
  <c r="Z624" i="72"/>
  <c r="AA624" i="72" s="1"/>
  <c r="Z161" i="72"/>
  <c r="AA161" i="72" s="1"/>
  <c r="Z590" i="72"/>
  <c r="AA590" i="72" s="1"/>
  <c r="Z491" i="72"/>
  <c r="AA491" i="72" s="1"/>
  <c r="Z149" i="72"/>
  <c r="AA149" i="72" s="1"/>
  <c r="Z213" i="72"/>
  <c r="AA213" i="72" s="1"/>
  <c r="Z222" i="72"/>
  <c r="AA222" i="72" s="1"/>
  <c r="Z578" i="72"/>
  <c r="AA578" i="72" s="1"/>
  <c r="Z594" i="72"/>
  <c r="AA594" i="72" s="1"/>
  <c r="Z146" i="72"/>
  <c r="AA146" i="72" s="1"/>
  <c r="Z173" i="72"/>
  <c r="AA173" i="72" s="1"/>
  <c r="Z229" i="72"/>
  <c r="AA229" i="72" s="1"/>
  <c r="Z141" i="72"/>
  <c r="AA141" i="72" s="1"/>
  <c r="Z602" i="72"/>
  <c r="AA602" i="72" s="1"/>
  <c r="Z203" i="72"/>
  <c r="AA203" i="72" s="1"/>
  <c r="Z179" i="72"/>
  <c r="AA179" i="72" s="1"/>
  <c r="Z240" i="72"/>
  <c r="AA240" i="72" s="1"/>
  <c r="Z450" i="72"/>
  <c r="AA450" i="72" s="1"/>
  <c r="Z169" i="72"/>
  <c r="AA169" i="72" s="1"/>
  <c r="Z195" i="72"/>
  <c r="AA195" i="72" s="1"/>
  <c r="Z223" i="72"/>
  <c r="AA223" i="72" s="1"/>
  <c r="Z439" i="72"/>
  <c r="AA439" i="72" s="1"/>
  <c r="Z184" i="72"/>
  <c r="AA184" i="72" s="1"/>
  <c r="Z137" i="72"/>
  <c r="AA137" i="72" s="1"/>
  <c r="Z212" i="72"/>
  <c r="AA212" i="72" s="1"/>
  <c r="Z129" i="72"/>
  <c r="AA129" i="72" s="1"/>
  <c r="Z587" i="72"/>
  <c r="AA587" i="72" s="1"/>
  <c r="Z224" i="72"/>
  <c r="AA224" i="72" s="1"/>
  <c r="Z187" i="72"/>
  <c r="AA187" i="72" s="1"/>
  <c r="Z206" i="72"/>
  <c r="AA206" i="72" s="1"/>
  <c r="Z163" i="72"/>
  <c r="AA163" i="72" s="1"/>
  <c r="Z591" i="72"/>
  <c r="AA591" i="72" s="1"/>
  <c r="Z143" i="72"/>
  <c r="AA143" i="72" s="1"/>
  <c r="Z586" i="72"/>
  <c r="AA586" i="72" s="1"/>
  <c r="Z227" i="72"/>
  <c r="AA227" i="72" s="1"/>
  <c r="Z214" i="72"/>
  <c r="AA214" i="72" s="1"/>
  <c r="Z596" i="72"/>
  <c r="Z133" i="72"/>
  <c r="AA133" i="72" s="1"/>
  <c r="Z180" i="72"/>
  <c r="AA180" i="72" s="1"/>
  <c r="Z226" i="72"/>
  <c r="AA226" i="72" s="1"/>
  <c r="Z580" i="72"/>
  <c r="AA580" i="72" s="1"/>
  <c r="Z166" i="72"/>
  <c r="AA166" i="72" s="1"/>
  <c r="Z576" i="72"/>
  <c r="AA576" i="72" s="1"/>
  <c r="Z489" i="72"/>
  <c r="AA489" i="72" s="1"/>
  <c r="Z612" i="72"/>
  <c r="AA612" i="72" s="1"/>
  <c r="Z585" i="72"/>
  <c r="AA585" i="72" s="1"/>
  <c r="Z174" i="72"/>
  <c r="AA174" i="72" s="1"/>
  <c r="Z199" i="72"/>
  <c r="AA199" i="72" s="1"/>
  <c r="Z592" i="72"/>
  <c r="AA592" i="72" s="1"/>
  <c r="Z148" i="72"/>
  <c r="AA148" i="72" s="1"/>
  <c r="Z220" i="72"/>
  <c r="AA220" i="72" s="1"/>
  <c r="Z228" i="72"/>
  <c r="AA228" i="72" s="1"/>
  <c r="Z653" i="72"/>
  <c r="AA653" i="72" s="1"/>
  <c r="Z191" i="72"/>
  <c r="AA191" i="72" s="1"/>
  <c r="Z186" i="72"/>
  <c r="AA186" i="72" s="1"/>
  <c r="Z205" i="72"/>
  <c r="AA205" i="72" s="1"/>
  <c r="Z175" i="72"/>
  <c r="AA175" i="72" s="1"/>
  <c r="Z225" i="72"/>
  <c r="AA225" i="72" s="1"/>
  <c r="Z601" i="72"/>
  <c r="AA601" i="72" s="1"/>
  <c r="Z145" i="72"/>
  <c r="AA145" i="72" s="1"/>
  <c r="Z617" i="72"/>
  <c r="AA617" i="72" s="1"/>
  <c r="Z150" i="72"/>
  <c r="AA150" i="72" s="1"/>
  <c r="Z231" i="72"/>
  <c r="AA231" i="72" s="1"/>
  <c r="Z431" i="72"/>
  <c r="AA431" i="72" s="1"/>
  <c r="Z139" i="72"/>
  <c r="AA139" i="72" s="1"/>
  <c r="Z581" i="72"/>
  <c r="AA581" i="72" s="1"/>
  <c r="Z154" i="72"/>
  <c r="AA154" i="72" s="1"/>
  <c r="Z614" i="72"/>
  <c r="AA614" i="72" s="1"/>
  <c r="Z606" i="72"/>
  <c r="AA606" i="72" s="1"/>
  <c r="Z132" i="72"/>
  <c r="AA132" i="72" s="1"/>
  <c r="Z233" i="72"/>
  <c r="AA233" i="72" s="1"/>
  <c r="Z437" i="72"/>
  <c r="AA437" i="72" s="1"/>
  <c r="Z610" i="72"/>
  <c r="AA610" i="72" s="1"/>
  <c r="Z147" i="72"/>
  <c r="AA147" i="72" s="1"/>
  <c r="Z241" i="72"/>
  <c r="AA241" i="72" s="1"/>
  <c r="Z197" i="72"/>
  <c r="AA197" i="72" s="1"/>
  <c r="Z204" i="72"/>
  <c r="AA204" i="72" s="1"/>
  <c r="Z200" i="72"/>
  <c r="AA200" i="72" s="1"/>
  <c r="Z198" i="72"/>
  <c r="AA198" i="72" s="1"/>
  <c r="Z497" i="72"/>
  <c r="AA497" i="72" s="1"/>
  <c r="Z475" i="72"/>
  <c r="AA475" i="72" s="1"/>
  <c r="Z507" i="72"/>
  <c r="AA507" i="72" s="1"/>
  <c r="Z506" i="72"/>
  <c r="AA506" i="72" s="1"/>
  <c r="Z455" i="72"/>
  <c r="AA455" i="72" s="1"/>
  <c r="Z466" i="72"/>
  <c r="AA466" i="72" s="1"/>
  <c r="Z447" i="72"/>
  <c r="AA447" i="72" s="1"/>
  <c r="Z471" i="72"/>
  <c r="AA471" i="72" s="1"/>
  <c r="Z469" i="72"/>
  <c r="AA469" i="72" s="1"/>
  <c r="Z473" i="72"/>
  <c r="AA473" i="72" s="1"/>
  <c r="Z479" i="72"/>
  <c r="AA479" i="72" s="1"/>
  <c r="Z511" i="72"/>
  <c r="AA511" i="72" s="1"/>
  <c r="Z446" i="72"/>
  <c r="AA446" i="72" s="1"/>
  <c r="Z510" i="72"/>
  <c r="AA510" i="72" s="1"/>
  <c r="Z521" i="72"/>
  <c r="AA521" i="72" s="1"/>
  <c r="Z531" i="72"/>
  <c r="AA531" i="72" s="1"/>
  <c r="Z464" i="72"/>
  <c r="AA464" i="72" s="1"/>
  <c r="Z434" i="72"/>
  <c r="AA434" i="72" s="1"/>
  <c r="Z448" i="72"/>
  <c r="AA448" i="72" s="1"/>
  <c r="Z483" i="72"/>
  <c r="AA483" i="72" s="1"/>
  <c r="Z462" i="72"/>
  <c r="AA462" i="72" s="1"/>
  <c r="Z436" i="72"/>
  <c r="AA436" i="72" s="1"/>
  <c r="Z508" i="72"/>
  <c r="AA508" i="72" s="1"/>
  <c r="Z465" i="72"/>
  <c r="AA465" i="72" s="1"/>
  <c r="Z478" i="72"/>
  <c r="AA478" i="72" s="1"/>
  <c r="Z443" i="72"/>
  <c r="AA443" i="72" s="1"/>
  <c r="Z496" i="72"/>
  <c r="AA496" i="72" s="1"/>
  <c r="Z485" i="72"/>
  <c r="AA485" i="72" s="1"/>
  <c r="Z461" i="72"/>
  <c r="AA461" i="72" s="1"/>
  <c r="Z444" i="72"/>
  <c r="AA444" i="72" s="1"/>
  <c r="Z476" i="72"/>
  <c r="AA476" i="72" s="1"/>
  <c r="Z525" i="72"/>
  <c r="AA525" i="72" s="1"/>
  <c r="Z468" i="72"/>
  <c r="AA468" i="72" s="1"/>
  <c r="Z454" i="72"/>
  <c r="AA454" i="72" s="1"/>
  <c r="Z486" i="72"/>
  <c r="AA486" i="72" s="1"/>
  <c r="Z474" i="72"/>
  <c r="AA474" i="72" s="1"/>
  <c r="Z520" i="72"/>
  <c r="AA520" i="72" s="1"/>
  <c r="Z504" i="72"/>
  <c r="AA504" i="72" s="1"/>
  <c r="Z463" i="72"/>
  <c r="AA463" i="72" s="1"/>
  <c r="Z522" i="72"/>
  <c r="AA522" i="72" s="1"/>
  <c r="Z495" i="72"/>
  <c r="AA495" i="72" s="1"/>
  <c r="Z481" i="72"/>
  <c r="AA481" i="72" s="1"/>
  <c r="Z493" i="72"/>
  <c r="AA493" i="72" s="1"/>
  <c r="Z433" i="72"/>
  <c r="AA433" i="72" s="1"/>
  <c r="Z458" i="72"/>
  <c r="AA458" i="72" s="1"/>
  <c r="Z480" i="72"/>
  <c r="AA480" i="72" s="1"/>
  <c r="Z529" i="72"/>
  <c r="AA529" i="72" s="1"/>
  <c r="Z467" i="72"/>
  <c r="AA467" i="72" s="1"/>
  <c r="Z512" i="72"/>
  <c r="AA512" i="72" s="1"/>
  <c r="Z482" i="72"/>
  <c r="AA482" i="72" s="1"/>
  <c r="Z456" i="72"/>
  <c r="AA456" i="72" s="1"/>
  <c r="Z432" i="72"/>
  <c r="AA432" i="72" s="1"/>
  <c r="Z527" i="72"/>
  <c r="AA527" i="72" s="1"/>
  <c r="Z526" i="72"/>
  <c r="AA526" i="72" s="1"/>
  <c r="Z519" i="72"/>
  <c r="AA519" i="72" s="1"/>
  <c r="Z518" i="72"/>
  <c r="AA518" i="72" s="1"/>
  <c r="Z517" i="72"/>
  <c r="AA517" i="72" s="1"/>
  <c r="Z516" i="72"/>
  <c r="AA516" i="72" s="1"/>
  <c r="Z515" i="72"/>
  <c r="AA515" i="72" s="1"/>
  <c r="Z514" i="72"/>
  <c r="AA514" i="72" s="1"/>
  <c r="Z513" i="72"/>
  <c r="AA513" i="72" s="1"/>
  <c r="Z500" i="72"/>
  <c r="AA500" i="72" s="1"/>
  <c r="Z499" i="72"/>
  <c r="AA499" i="72" s="1"/>
  <c r="U29" i="70"/>
  <c r="U30" i="70"/>
  <c r="Y41" i="70"/>
  <c r="Z589" i="72"/>
  <c r="AA589" i="72" s="1"/>
  <c r="Y39" i="70"/>
  <c r="U41" i="70"/>
  <c r="Z534" i="72"/>
  <c r="AA534" i="72" s="1"/>
  <c r="Y31" i="70"/>
  <c r="U39" i="70"/>
  <c r="Y18" i="70"/>
  <c r="Z619" i="72"/>
  <c r="AA619" i="72" s="1"/>
  <c r="Y42" i="70"/>
  <c r="U42" i="70"/>
  <c r="T37" i="70"/>
  <c r="U16" i="70"/>
  <c r="U15" i="70" s="1"/>
  <c r="Y21" i="70"/>
  <c r="D7" i="73"/>
  <c r="U38" i="70"/>
  <c r="Y38" i="70"/>
  <c r="U21" i="70"/>
  <c r="T3" i="71"/>
  <c r="T3" i="72"/>
  <c r="I6" i="73"/>
  <c r="Z460" i="72"/>
  <c r="AA460" i="72" s="1"/>
  <c r="Z127" i="72"/>
  <c r="Z631" i="72"/>
  <c r="AA631" i="72" s="1"/>
  <c r="Z579" i="72"/>
  <c r="AA579" i="72" s="1"/>
  <c r="Z234" i="72"/>
  <c r="AA234" i="72" s="1"/>
  <c r="Z190" i="72"/>
  <c r="Z171" i="72"/>
  <c r="AA171" i="72" s="1"/>
  <c r="Z131" i="72"/>
  <c r="AA131" i="72" s="1"/>
  <c r="Z502" i="72"/>
  <c r="AA502" i="72" s="1"/>
  <c r="Z151" i="72"/>
  <c r="AA151" i="72" s="1"/>
  <c r="Z218" i="72"/>
  <c r="AA218" i="72" s="1"/>
  <c r="Z503" i="72"/>
  <c r="AA503" i="72" s="1"/>
  <c r="Z535" i="72"/>
  <c r="AA535" i="72" s="1"/>
  <c r="Z588" i="72"/>
  <c r="AA588" i="72" s="1"/>
  <c r="Z445" i="72"/>
  <c r="AA445" i="72" s="1"/>
  <c r="Z472" i="72"/>
  <c r="AA472" i="72" s="1"/>
  <c r="Z509" i="72"/>
  <c r="AA509" i="72" s="1"/>
  <c r="Z523" i="72"/>
  <c r="AA523" i="72" s="1"/>
  <c r="Z459" i="72"/>
  <c r="AA459" i="72" s="1"/>
  <c r="Z157" i="72"/>
  <c r="AA157" i="72" s="1"/>
  <c r="Z530" i="72"/>
  <c r="AA530" i="72" s="1"/>
  <c r="Z572" i="72"/>
  <c r="AA572" i="72" s="1"/>
  <c r="Z582" i="72"/>
  <c r="AA582" i="72" s="1"/>
  <c r="Z629" i="72"/>
  <c r="AA629" i="72" s="1"/>
  <c r="Z477" i="72"/>
  <c r="AA477" i="72" s="1"/>
  <c r="Z603" i="72"/>
  <c r="AA603" i="72" s="1"/>
  <c r="Z457" i="72"/>
  <c r="AA457" i="72" s="1"/>
  <c r="Z134" i="72"/>
  <c r="AA134" i="72" s="1"/>
  <c r="Z188" i="72"/>
  <c r="AA188" i="72" s="1"/>
  <c r="Z611" i="72"/>
  <c r="AA611" i="72" s="1"/>
  <c r="Z210" i="72"/>
  <c r="AA210" i="72" s="1"/>
  <c r="Z622" i="72"/>
  <c r="AA622" i="72" s="1"/>
  <c r="Z628" i="72"/>
  <c r="AA628" i="72" s="1"/>
  <c r="Z616" i="72"/>
  <c r="AA616" i="72" s="1"/>
  <c r="Z160" i="72"/>
  <c r="AA160" i="72" s="1"/>
  <c r="Z627" i="72"/>
  <c r="AA627" i="72" s="1"/>
  <c r="Z449" i="72"/>
  <c r="AA449" i="72" s="1"/>
  <c r="Z484" i="72"/>
  <c r="AA484" i="72" s="1"/>
  <c r="Z215" i="72"/>
  <c r="AA215" i="72" s="1"/>
  <c r="Z232" i="72"/>
  <c r="AA232" i="72" s="1"/>
  <c r="Z207" i="72"/>
  <c r="AA207" i="72" s="1"/>
  <c r="Z442" i="72"/>
  <c r="AA442" i="72" s="1"/>
  <c r="Z533" i="72"/>
  <c r="AA533" i="72" s="1"/>
  <c r="Z494" i="72"/>
  <c r="AA494" i="72" s="1"/>
  <c r="L14" i="73"/>
  <c r="D9" i="73"/>
  <c r="Q6" i="70"/>
  <c r="G3" i="68"/>
  <c r="G3" i="69"/>
  <c r="H7" i="68"/>
  <c r="S6" i="70"/>
  <c r="W6" i="70"/>
  <c r="X6" i="70"/>
  <c r="R6" i="70"/>
  <c r="V6" i="70"/>
  <c r="U32" i="70"/>
  <c r="H7" i="69"/>
  <c r="J8" i="68"/>
  <c r="P6" i="70"/>
  <c r="Y24" i="70"/>
  <c r="Y40" i="70"/>
  <c r="Y45" i="70"/>
  <c r="Y43" i="70" s="1"/>
  <c r="Z34" i="70"/>
  <c r="Z44" i="70"/>
  <c r="K12" i="73"/>
  <c r="L12" i="73" s="1"/>
  <c r="Y7" i="70"/>
  <c r="Y30" i="70"/>
  <c r="Z26" i="70"/>
  <c r="Y34" i="70"/>
  <c r="Z35" i="70"/>
  <c r="Y16" i="70"/>
  <c r="Y15" i="70" s="1"/>
  <c r="L13" i="73"/>
  <c r="Y36" i="70"/>
  <c r="Y29" i="70"/>
  <c r="K10" i="73"/>
  <c r="E10" i="73"/>
  <c r="T28" i="70"/>
  <c r="C9" i="73"/>
  <c r="C6" i="73"/>
  <c r="B5" i="73"/>
  <c r="Y6" i="71"/>
  <c r="I9" i="73"/>
  <c r="U6" i="72"/>
  <c r="U3" i="72" s="1"/>
  <c r="Y6" i="72"/>
  <c r="U3" i="71"/>
  <c r="V6" i="71"/>
  <c r="V3" i="71" s="1"/>
  <c r="U7" i="70" l="1"/>
  <c r="AA127" i="72"/>
  <c r="Z8" i="70"/>
  <c r="AA596" i="72"/>
  <c r="Z9" i="70"/>
  <c r="AA600" i="72"/>
  <c r="Z10" i="70"/>
  <c r="Z25" i="70"/>
  <c r="Z24" i="70" s="1"/>
  <c r="Z23" i="70"/>
  <c r="Z22" i="70" s="1"/>
  <c r="Z19" i="70"/>
  <c r="Z40" i="70"/>
  <c r="Z18" i="70"/>
  <c r="Z21" i="70"/>
  <c r="U17" i="70"/>
  <c r="E9" i="73"/>
  <c r="F9" i="73"/>
  <c r="AA190" i="72"/>
  <c r="U28" i="70"/>
  <c r="T6" i="70"/>
  <c r="Z30" i="70"/>
  <c r="Z29" i="70"/>
  <c r="Z31" i="70"/>
  <c r="Z41" i="70"/>
  <c r="Y17" i="70"/>
  <c r="Z39" i="70"/>
  <c r="U37" i="70"/>
  <c r="Z42" i="70"/>
  <c r="K9" i="73"/>
  <c r="L9" i="73" s="1"/>
  <c r="D6" i="73"/>
  <c r="Z16" i="70"/>
  <c r="Z15" i="70" s="1"/>
  <c r="K7" i="73"/>
  <c r="Y37" i="70"/>
  <c r="Z38" i="70"/>
  <c r="Z13" i="70"/>
  <c r="Z11" i="70" s="1"/>
  <c r="Y28" i="70"/>
  <c r="Z45" i="70"/>
  <c r="Z43" i="70" s="1"/>
  <c r="Y32" i="70"/>
  <c r="Z32" i="70"/>
  <c r="Z20" i="70"/>
  <c r="K8" i="73"/>
  <c r="L10" i="73"/>
  <c r="J9" i="73"/>
  <c r="I5" i="73"/>
  <c r="C5" i="73"/>
  <c r="V6" i="72"/>
  <c r="V3" i="72" s="1"/>
  <c r="Z6" i="72"/>
  <c r="Z3" i="72" s="1"/>
  <c r="Z6" i="71"/>
  <c r="J6" i="73" s="1"/>
  <c r="Z7" i="70" l="1"/>
  <c r="Z17" i="70"/>
  <c r="D5" i="73"/>
  <c r="E5" i="73" s="1"/>
  <c r="K6" i="73"/>
  <c r="U6" i="70"/>
  <c r="E6" i="73"/>
  <c r="Z28" i="70"/>
  <c r="Z37" i="70"/>
  <c r="Y6" i="70"/>
  <c r="AA6" i="72"/>
  <c r="AA3" i="72" s="1"/>
  <c r="Z3" i="71"/>
  <c r="J5" i="73" s="1"/>
  <c r="AA6" i="71"/>
  <c r="AA3" i="71" s="1"/>
  <c r="K5" i="73" l="1"/>
  <c r="L5" i="73" s="1"/>
  <c r="L6" i="73"/>
  <c r="Z6" i="70"/>
  <c r="U81" i="61"/>
  <c r="U80" i="61"/>
  <c r="U79" i="61"/>
  <c r="U52" i="61"/>
  <c r="U51" i="61"/>
  <c r="U50" i="61"/>
  <c r="U49" i="61"/>
  <c r="U48" i="61"/>
  <c r="U47" i="61"/>
  <c r="U46" i="61"/>
  <c r="U45" i="61"/>
  <c r="U44" i="61"/>
  <c r="U43" i="61"/>
  <c r="U9" i="61"/>
  <c r="U8" i="61"/>
  <c r="U42" i="61"/>
  <c r="U41" i="61"/>
  <c r="U40" i="61"/>
  <c r="U39" i="61"/>
  <c r="U64" i="61"/>
  <c r="U63" i="61"/>
  <c r="U62" i="61"/>
  <c r="U61" i="61"/>
  <c r="U60" i="61"/>
  <c r="U59" i="61"/>
  <c r="U58" i="61"/>
  <c r="U57" i="61"/>
  <c r="U56" i="61"/>
  <c r="U55" i="61"/>
  <c r="U54" i="61"/>
  <c r="U53" i="61"/>
  <c r="U7" i="61"/>
  <c r="U38" i="61"/>
  <c r="U37" i="61"/>
  <c r="U36" i="61"/>
  <c r="U35" i="61"/>
  <c r="U34" i="61"/>
  <c r="U33" i="61"/>
  <c r="U32" i="61"/>
  <c r="U31" i="61"/>
  <c r="U30" i="61"/>
  <c r="U29" i="61"/>
  <c r="U28" i="61"/>
  <c r="U27" i="61"/>
  <c r="U26" i="61"/>
  <c r="U25" i="61"/>
  <c r="U24" i="61"/>
  <c r="U23" i="61"/>
  <c r="U22" i="61"/>
  <c r="U21" i="61"/>
  <c r="U20" i="61"/>
  <c r="U19" i="61"/>
  <c r="U18" i="61"/>
  <c r="U17" i="61"/>
  <c r="U16" i="61"/>
  <c r="U15" i="61"/>
  <c r="U14" i="61"/>
  <c r="U13" i="61"/>
  <c r="U12" i="61"/>
  <c r="U11" i="61"/>
  <c r="U10" i="61"/>
  <c r="Z79" i="61" l="1"/>
  <c r="V79" i="61"/>
  <c r="W79" i="61" s="1"/>
  <c r="V81" i="61"/>
  <c r="W81" i="61" s="1"/>
  <c r="Z81" i="61"/>
  <c r="Z80" i="61"/>
  <c r="V80" i="61"/>
  <c r="W80" i="61" s="1"/>
  <c r="V50" i="61"/>
  <c r="W50" i="61" s="1"/>
  <c r="Z50" i="61"/>
  <c r="V49" i="61"/>
  <c r="Z49" i="61"/>
  <c r="Z46" i="61"/>
  <c r="V43" i="61"/>
  <c r="W43" i="61" s="1"/>
  <c r="Z43" i="61"/>
  <c r="Z47" i="61"/>
  <c r="AA47" i="61" s="1"/>
  <c r="V47" i="61"/>
  <c r="W47" i="61" s="1"/>
  <c r="V51" i="61"/>
  <c r="Z51" i="61"/>
  <c r="AA51" i="61" s="1"/>
  <c r="Z45" i="61"/>
  <c r="V45" i="61"/>
  <c r="W45" i="61" s="1"/>
  <c r="Z44" i="61"/>
  <c r="V48" i="61"/>
  <c r="W48" i="61" s="1"/>
  <c r="Z48" i="61"/>
  <c r="Z52" i="61"/>
  <c r="V52" i="61"/>
  <c r="Z8" i="61"/>
  <c r="V8" i="61"/>
  <c r="Z9" i="61"/>
  <c r="V9" i="61"/>
  <c r="V41" i="61"/>
  <c r="W41" i="61" s="1"/>
  <c r="Z41" i="61"/>
  <c r="V40" i="61"/>
  <c r="W40" i="61" s="1"/>
  <c r="Z40" i="61"/>
  <c r="V42" i="61"/>
  <c r="Z42" i="61"/>
  <c r="Z39" i="61"/>
  <c r="V39" i="61"/>
  <c r="W39" i="61" s="1"/>
  <c r="Z57" i="61"/>
  <c r="V57" i="61"/>
  <c r="W57" i="61" s="1"/>
  <c r="Z55" i="61"/>
  <c r="Z59" i="61"/>
  <c r="Z63" i="61"/>
  <c r="AA63" i="61" s="1"/>
  <c r="Z61" i="61"/>
  <c r="Z56" i="61"/>
  <c r="Z60" i="61"/>
  <c r="Z64" i="61"/>
  <c r="V64" i="61"/>
  <c r="W64" i="61" s="1"/>
  <c r="Z53" i="61"/>
  <c r="AA53" i="61" s="1"/>
  <c r="Z54" i="61"/>
  <c r="V58" i="61"/>
  <c r="W58" i="61" s="1"/>
  <c r="Z58" i="61"/>
  <c r="Z62" i="61"/>
  <c r="I18" i="73"/>
  <c r="Z7" i="61"/>
  <c r="Z21" i="61"/>
  <c r="V21" i="61"/>
  <c r="W21" i="61" s="1"/>
  <c r="Z29" i="61"/>
  <c r="Z33" i="61"/>
  <c r="Z14" i="61"/>
  <c r="V14" i="61"/>
  <c r="Z18" i="61"/>
  <c r="Z22" i="61"/>
  <c r="V22" i="61"/>
  <c r="Z26" i="61"/>
  <c r="Z30" i="61"/>
  <c r="Z34" i="61"/>
  <c r="Z38" i="61"/>
  <c r="Z13" i="61"/>
  <c r="Z17" i="61"/>
  <c r="V25" i="61"/>
  <c r="Z25" i="61"/>
  <c r="Z37" i="61"/>
  <c r="V37" i="61"/>
  <c r="Z15" i="61"/>
  <c r="Z19" i="61"/>
  <c r="AA19" i="61" s="1"/>
  <c r="V23" i="61"/>
  <c r="Z23" i="61"/>
  <c r="Z27" i="61"/>
  <c r="AA27" i="61" s="1"/>
  <c r="V27" i="61"/>
  <c r="Z31" i="61"/>
  <c r="Z35" i="61"/>
  <c r="AA35" i="61" s="1"/>
  <c r="V35" i="61"/>
  <c r="Z16" i="61"/>
  <c r="Z20" i="61"/>
  <c r="Z24" i="61"/>
  <c r="AA24" i="61" s="1"/>
  <c r="V24" i="61"/>
  <c r="W24" i="61"/>
  <c r="Z28" i="61"/>
  <c r="Z32" i="61"/>
  <c r="V36" i="61"/>
  <c r="Z36" i="61"/>
  <c r="Z12" i="61"/>
  <c r="V12" i="61"/>
  <c r="Z11" i="61"/>
  <c r="AA11" i="61" s="1"/>
  <c r="D11" i="56"/>
  <c r="D14" i="56"/>
  <c r="X21" i="61" l="1"/>
  <c r="W27" i="61"/>
  <c r="X27" i="61" s="1"/>
  <c r="X24" i="61"/>
  <c r="W22" i="61"/>
  <c r="X22" i="61" s="1"/>
  <c r="W37" i="61"/>
  <c r="X37" i="61" s="1"/>
  <c r="W25" i="61"/>
  <c r="X25" i="61" s="1"/>
  <c r="AA80" i="61"/>
  <c r="AB80" i="61" s="1"/>
  <c r="AA81" i="61"/>
  <c r="AB81" i="61" s="1"/>
  <c r="X79" i="61"/>
  <c r="W23" i="61"/>
  <c r="X23" i="61" s="1"/>
  <c r="X81" i="61"/>
  <c r="W14" i="61"/>
  <c r="X14" i="61" s="1"/>
  <c r="X80" i="61"/>
  <c r="AA79" i="61"/>
  <c r="AB79" i="61" s="1"/>
  <c r="AA52" i="61"/>
  <c r="AB52" i="61" s="1"/>
  <c r="AA48" i="61"/>
  <c r="AB48" i="61" s="1"/>
  <c r="X44" i="61"/>
  <c r="AA45" i="61"/>
  <c r="AB45" i="61" s="1"/>
  <c r="AA43" i="61"/>
  <c r="X46" i="61"/>
  <c r="AA44" i="61"/>
  <c r="W51" i="61"/>
  <c r="X51" i="61" s="1"/>
  <c r="X47" i="61"/>
  <c r="X43" i="61"/>
  <c r="AA49" i="61"/>
  <c r="AA50" i="61"/>
  <c r="AB50" i="61" s="1"/>
  <c r="W52" i="61"/>
  <c r="X52" i="61" s="1"/>
  <c r="X48" i="61"/>
  <c r="X45" i="61"/>
  <c r="AB51" i="61"/>
  <c r="AC51" i="61" s="1"/>
  <c r="AB47" i="61"/>
  <c r="AC47" i="61" s="1"/>
  <c r="AA46" i="61"/>
  <c r="W49" i="61"/>
  <c r="X49" i="61" s="1"/>
  <c r="X50" i="61"/>
  <c r="AA9" i="61"/>
  <c r="AB9" i="61" s="1"/>
  <c r="W8" i="61"/>
  <c r="X8" i="61" s="1"/>
  <c r="W9" i="61"/>
  <c r="X9" i="61" s="1"/>
  <c r="AA8" i="61"/>
  <c r="AB8" i="61" s="1"/>
  <c r="AA42" i="61"/>
  <c r="AB42" i="61" s="1"/>
  <c r="X39" i="61"/>
  <c r="AA39" i="61"/>
  <c r="AA40" i="61"/>
  <c r="AB40" i="61" s="1"/>
  <c r="AA41" i="61"/>
  <c r="AB41" i="61" s="1"/>
  <c r="W42" i="61"/>
  <c r="X42" i="61" s="1"/>
  <c r="X40" i="61"/>
  <c r="X41" i="61"/>
  <c r="AA58" i="61"/>
  <c r="AB58" i="61" s="1"/>
  <c r="AA54" i="61"/>
  <c r="AB54" i="61"/>
  <c r="AB53" i="61"/>
  <c r="AC53" i="61" s="1"/>
  <c r="AA60" i="61"/>
  <c r="AB60" i="61"/>
  <c r="X55" i="61"/>
  <c r="AA62" i="61"/>
  <c r="AA61" i="61"/>
  <c r="AB63" i="61"/>
  <c r="AC63" i="61" s="1"/>
  <c r="AA59" i="61"/>
  <c r="AB59" i="61"/>
  <c r="X58" i="61"/>
  <c r="X64" i="61"/>
  <c r="X60" i="61"/>
  <c r="AA56" i="61"/>
  <c r="AB56" i="61"/>
  <c r="X59" i="61"/>
  <c r="X57" i="61"/>
  <c r="X62" i="61"/>
  <c r="X54" i="61"/>
  <c r="X53" i="61"/>
  <c r="AA64" i="61"/>
  <c r="X56" i="61"/>
  <c r="X61" i="61"/>
  <c r="X63" i="61"/>
  <c r="AA55" i="61"/>
  <c r="AB55" i="61"/>
  <c r="AA57" i="61"/>
  <c r="AB57" i="61" s="1"/>
  <c r="AA7" i="61"/>
  <c r="AB7" i="61"/>
  <c r="X7" i="61"/>
  <c r="W12" i="61"/>
  <c r="X12" i="61" s="1"/>
  <c r="X38" i="61"/>
  <c r="W36" i="61"/>
  <c r="X36" i="61"/>
  <c r="W35" i="61"/>
  <c r="X35" i="61" s="1"/>
  <c r="D13" i="56"/>
  <c r="AA31" i="61"/>
  <c r="AB31" i="61"/>
  <c r="AA23" i="61"/>
  <c r="AB23" i="61" s="1"/>
  <c r="AA15" i="61"/>
  <c r="AB15" i="61"/>
  <c r="AA37" i="61"/>
  <c r="AB37" i="61" s="1"/>
  <c r="AA38" i="61"/>
  <c r="AB38" i="61"/>
  <c r="AA22" i="61"/>
  <c r="AB22" i="61" s="1"/>
  <c r="AA33" i="61"/>
  <c r="AB33" i="61"/>
  <c r="AA29" i="61"/>
  <c r="AB29" i="61"/>
  <c r="AA36" i="61"/>
  <c r="AB36" i="61"/>
  <c r="AA32" i="61"/>
  <c r="AB32" i="61"/>
  <c r="AA20" i="61"/>
  <c r="AA16" i="61"/>
  <c r="AB16" i="61"/>
  <c r="AA17" i="61"/>
  <c r="AB17" i="61"/>
  <c r="AA13" i="61"/>
  <c r="AB13" i="61"/>
  <c r="AA34" i="61"/>
  <c r="AB34" i="61"/>
  <c r="AA18" i="61"/>
  <c r="AB18" i="61"/>
  <c r="AA25" i="61"/>
  <c r="AA30" i="61"/>
  <c r="AB30" i="61"/>
  <c r="AA14" i="61"/>
  <c r="AA28" i="61"/>
  <c r="AB28" i="61"/>
  <c r="AB24" i="61"/>
  <c r="AC24" i="61" s="1"/>
  <c r="AB35" i="61"/>
  <c r="AC35" i="61" s="1"/>
  <c r="AB27" i="61"/>
  <c r="AC27" i="61" s="1"/>
  <c r="AB19" i="61"/>
  <c r="AC19" i="61" s="1"/>
  <c r="AA26" i="61"/>
  <c r="AB26" i="61"/>
  <c r="AA21" i="61"/>
  <c r="AA12" i="61"/>
  <c r="AB11" i="61"/>
  <c r="AC11" i="61" s="1"/>
  <c r="U72" i="67"/>
  <c r="P72" i="67"/>
  <c r="O72" i="67"/>
  <c r="L72" i="67"/>
  <c r="I72" i="67"/>
  <c r="P71" i="67"/>
  <c r="O71" i="67"/>
  <c r="L71" i="67"/>
  <c r="I71" i="67"/>
  <c r="P70" i="67"/>
  <c r="O70" i="67"/>
  <c r="L70" i="67"/>
  <c r="I70" i="67"/>
  <c r="P69" i="67"/>
  <c r="O69" i="67"/>
  <c r="L69" i="67"/>
  <c r="I69" i="67"/>
  <c r="P68" i="67"/>
  <c r="O68" i="67"/>
  <c r="L68" i="67"/>
  <c r="I68" i="67"/>
  <c r="P67" i="67"/>
  <c r="O67" i="67"/>
  <c r="L67" i="67"/>
  <c r="I67" i="67"/>
  <c r="P66" i="67"/>
  <c r="O66" i="67"/>
  <c r="L66" i="67"/>
  <c r="I66" i="67"/>
  <c r="P65" i="67"/>
  <c r="O65" i="67"/>
  <c r="L65" i="67"/>
  <c r="I65" i="67"/>
  <c r="P64" i="67"/>
  <c r="O64" i="67"/>
  <c r="L64" i="67"/>
  <c r="I64" i="67"/>
  <c r="P63" i="67"/>
  <c r="O63" i="67"/>
  <c r="L63" i="67"/>
  <c r="I63" i="67"/>
  <c r="P62" i="67"/>
  <c r="O62" i="67"/>
  <c r="L62" i="67"/>
  <c r="I62" i="67"/>
  <c r="P61" i="67"/>
  <c r="O61" i="67"/>
  <c r="L61" i="67"/>
  <c r="I61" i="67"/>
  <c r="P60" i="67"/>
  <c r="O60" i="67"/>
  <c r="L60" i="67"/>
  <c r="I60" i="67"/>
  <c r="P59" i="67"/>
  <c r="O59" i="67"/>
  <c r="L59" i="67"/>
  <c r="I59" i="67"/>
  <c r="P58" i="67"/>
  <c r="O58" i="67"/>
  <c r="L58" i="67"/>
  <c r="I58" i="67"/>
  <c r="P57" i="67"/>
  <c r="O57" i="67"/>
  <c r="L57" i="67"/>
  <c r="I57" i="67"/>
  <c r="P56" i="67"/>
  <c r="O56" i="67"/>
  <c r="L56" i="67"/>
  <c r="I56" i="67"/>
  <c r="P55" i="67"/>
  <c r="O55" i="67"/>
  <c r="L55" i="67"/>
  <c r="I55" i="67"/>
  <c r="P54" i="67"/>
  <c r="O54" i="67"/>
  <c r="L54" i="67"/>
  <c r="I54" i="67"/>
  <c r="P53" i="67"/>
  <c r="O53" i="67"/>
  <c r="L53" i="67"/>
  <c r="I53" i="67"/>
  <c r="P52" i="67"/>
  <c r="O52" i="67"/>
  <c r="L52" i="67"/>
  <c r="I52" i="67"/>
  <c r="P38" i="67"/>
  <c r="O38" i="67"/>
  <c r="L38" i="67"/>
  <c r="I38" i="67"/>
  <c r="P37" i="67"/>
  <c r="O37" i="67"/>
  <c r="L37" i="67"/>
  <c r="I37" i="67"/>
  <c r="P36" i="67"/>
  <c r="O36" i="67"/>
  <c r="L36" i="67"/>
  <c r="I36" i="67"/>
  <c r="P35" i="67"/>
  <c r="O35" i="67"/>
  <c r="L35" i="67"/>
  <c r="I35" i="67"/>
  <c r="P34" i="67"/>
  <c r="O34" i="67"/>
  <c r="L34" i="67"/>
  <c r="I34" i="67"/>
  <c r="P33" i="67"/>
  <c r="O33" i="67"/>
  <c r="L33" i="67"/>
  <c r="I33" i="67"/>
  <c r="P32" i="67"/>
  <c r="O32" i="67"/>
  <c r="L32" i="67"/>
  <c r="I32" i="67"/>
  <c r="P31" i="67"/>
  <c r="O31" i="67"/>
  <c r="L31" i="67"/>
  <c r="I31" i="67"/>
  <c r="P30" i="67"/>
  <c r="O30" i="67"/>
  <c r="L30" i="67"/>
  <c r="I30" i="67"/>
  <c r="P29" i="67"/>
  <c r="O29" i="67"/>
  <c r="L29" i="67"/>
  <c r="I29" i="67"/>
  <c r="P28" i="67"/>
  <c r="O28" i="67"/>
  <c r="L28" i="67"/>
  <c r="I28" i="67"/>
  <c r="P42" i="67"/>
  <c r="O42" i="67"/>
  <c r="L42" i="67"/>
  <c r="I42" i="67"/>
  <c r="P41" i="67"/>
  <c r="O41" i="67"/>
  <c r="L41" i="67"/>
  <c r="I41" i="67"/>
  <c r="P40" i="67"/>
  <c r="O40" i="67"/>
  <c r="L40" i="67"/>
  <c r="I40" i="67"/>
  <c r="P39" i="67"/>
  <c r="O39" i="67"/>
  <c r="L39" i="67"/>
  <c r="I39" i="67"/>
  <c r="P9" i="67"/>
  <c r="O9" i="67"/>
  <c r="L9" i="67"/>
  <c r="I9" i="67"/>
  <c r="P8" i="67"/>
  <c r="O8" i="67"/>
  <c r="L8" i="67"/>
  <c r="I8" i="67"/>
  <c r="P27" i="67"/>
  <c r="O27" i="67"/>
  <c r="L27" i="67"/>
  <c r="I27" i="67"/>
  <c r="P51" i="67"/>
  <c r="O51" i="67"/>
  <c r="L51" i="67"/>
  <c r="I51" i="67"/>
  <c r="P50" i="67"/>
  <c r="O50" i="67"/>
  <c r="L50" i="67"/>
  <c r="I50" i="67"/>
  <c r="P49" i="67"/>
  <c r="O49" i="67"/>
  <c r="L49" i="67"/>
  <c r="I49" i="67"/>
  <c r="P48" i="67"/>
  <c r="O48" i="67"/>
  <c r="L48" i="67"/>
  <c r="I48" i="67"/>
  <c r="P47" i="67"/>
  <c r="O47" i="67"/>
  <c r="L47" i="67"/>
  <c r="I47" i="67"/>
  <c r="P46" i="67"/>
  <c r="O46" i="67"/>
  <c r="L46" i="67"/>
  <c r="I46" i="67"/>
  <c r="P45" i="67"/>
  <c r="O45" i="67"/>
  <c r="L45" i="67"/>
  <c r="I45" i="67"/>
  <c r="P44" i="67"/>
  <c r="O44" i="67"/>
  <c r="L44" i="67"/>
  <c r="I44" i="67"/>
  <c r="P43" i="67"/>
  <c r="O43" i="67"/>
  <c r="L43" i="67"/>
  <c r="I43" i="67"/>
  <c r="P7" i="67"/>
  <c r="O7" i="67"/>
  <c r="L7" i="67"/>
  <c r="I7" i="67"/>
  <c r="P26" i="67"/>
  <c r="O26" i="67"/>
  <c r="L26" i="67"/>
  <c r="I26" i="67"/>
  <c r="P25" i="67"/>
  <c r="O25" i="67"/>
  <c r="L25" i="67"/>
  <c r="I25" i="67"/>
  <c r="P24" i="67"/>
  <c r="O24" i="67"/>
  <c r="L24" i="67"/>
  <c r="I24" i="67"/>
  <c r="P23" i="67"/>
  <c r="O23" i="67"/>
  <c r="L23" i="67"/>
  <c r="I23" i="67"/>
  <c r="P22" i="67"/>
  <c r="O22" i="67"/>
  <c r="L22" i="67"/>
  <c r="I22" i="67"/>
  <c r="P21" i="67"/>
  <c r="O21" i="67"/>
  <c r="L21" i="67"/>
  <c r="I21" i="67"/>
  <c r="P20" i="67"/>
  <c r="O20" i="67"/>
  <c r="L20" i="67"/>
  <c r="I20" i="67"/>
  <c r="P19" i="67"/>
  <c r="O19" i="67"/>
  <c r="L19" i="67"/>
  <c r="I19" i="67"/>
  <c r="P18" i="67"/>
  <c r="O18" i="67"/>
  <c r="L18" i="67"/>
  <c r="I18" i="67"/>
  <c r="P17" i="67"/>
  <c r="O17" i="67"/>
  <c r="L17" i="67"/>
  <c r="I17" i="67"/>
  <c r="P16" i="67"/>
  <c r="O16" i="67"/>
  <c r="L16" i="67"/>
  <c r="I16" i="67"/>
  <c r="P15" i="67"/>
  <c r="O15" i="67"/>
  <c r="L15" i="67"/>
  <c r="I15" i="67"/>
  <c r="P14" i="67"/>
  <c r="O14" i="67"/>
  <c r="L14" i="67"/>
  <c r="I14" i="67"/>
  <c r="P13" i="67"/>
  <c r="O13" i="67"/>
  <c r="L13" i="67"/>
  <c r="I13" i="67"/>
  <c r="P12" i="67"/>
  <c r="O12" i="67"/>
  <c r="L12" i="67"/>
  <c r="I12" i="67"/>
  <c r="P11" i="67"/>
  <c r="O11" i="67"/>
  <c r="L11" i="67"/>
  <c r="I11" i="67"/>
  <c r="V10" i="67"/>
  <c r="W10" i="67" s="1"/>
  <c r="P10" i="67"/>
  <c r="O10" i="67"/>
  <c r="L10" i="67"/>
  <c r="I10" i="67"/>
  <c r="N6" i="67"/>
  <c r="M6" i="67"/>
  <c r="K6" i="67"/>
  <c r="J6" i="67"/>
  <c r="H6" i="67"/>
  <c r="G6" i="67"/>
  <c r="N3" i="67"/>
  <c r="M3" i="67"/>
  <c r="K3" i="67"/>
  <c r="J3" i="67"/>
  <c r="AC36" i="61" l="1"/>
  <c r="AC33" i="61"/>
  <c r="AC7" i="61"/>
  <c r="AC26" i="61"/>
  <c r="AC18" i="61"/>
  <c r="AC13" i="61"/>
  <c r="AC16" i="61"/>
  <c r="AC79" i="61"/>
  <c r="AC32" i="61"/>
  <c r="AC29" i="61"/>
  <c r="AC22" i="61"/>
  <c r="AC37" i="61"/>
  <c r="AC23" i="61"/>
  <c r="AB21" i="61"/>
  <c r="AC21" i="61" s="1"/>
  <c r="AB14" i="61"/>
  <c r="AC14" i="61" s="1"/>
  <c r="AB25" i="61"/>
  <c r="AC25" i="61" s="1"/>
  <c r="AC38" i="61"/>
  <c r="AC31" i="61"/>
  <c r="AC80" i="61"/>
  <c r="AC81" i="61"/>
  <c r="AC50" i="61"/>
  <c r="AC48" i="61"/>
  <c r="AC45" i="61"/>
  <c r="AB46" i="61"/>
  <c r="AC46" i="61" s="1"/>
  <c r="AB49" i="61"/>
  <c r="AC49" i="61" s="1"/>
  <c r="AB44" i="61"/>
  <c r="AC44" i="61" s="1"/>
  <c r="AB43" i="61"/>
  <c r="AC43" i="61" s="1"/>
  <c r="AC52" i="61"/>
  <c r="V72" i="67"/>
  <c r="W72" i="67" s="1"/>
  <c r="X72" i="67" s="1"/>
  <c r="Z72" i="67"/>
  <c r="AC8" i="61"/>
  <c r="AC9" i="61"/>
  <c r="AC40" i="61"/>
  <c r="AC41" i="61"/>
  <c r="AB39" i="61"/>
  <c r="AC39" i="61" s="1"/>
  <c r="AC42" i="61"/>
  <c r="AC57" i="61"/>
  <c r="AC59" i="61"/>
  <c r="AB61" i="61"/>
  <c r="AC61" i="61" s="1"/>
  <c r="AC60" i="61"/>
  <c r="AC54" i="61"/>
  <c r="AC55" i="61"/>
  <c r="AB64" i="61"/>
  <c r="AC64" i="61" s="1"/>
  <c r="AC56" i="61"/>
  <c r="AB62" i="61"/>
  <c r="AC62" i="61" s="1"/>
  <c r="AC58" i="61"/>
  <c r="AC30" i="61"/>
  <c r="AC34" i="61"/>
  <c r="AC28" i="61"/>
  <c r="AC17" i="61"/>
  <c r="AC15" i="61"/>
  <c r="AB20" i="61"/>
  <c r="AC20" i="61" s="1"/>
  <c r="AB12" i="61"/>
  <c r="AC12" i="61" s="1"/>
  <c r="B12" i="56"/>
  <c r="B13" i="56"/>
  <c r="F13" i="56" s="1"/>
  <c r="B14" i="56"/>
  <c r="F14" i="56" s="1"/>
  <c r="B11" i="56"/>
  <c r="F11" i="56" s="1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L6" i="67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K31" i="66"/>
  <c r="G31" i="66"/>
  <c r="P30" i="66"/>
  <c r="L30" i="66"/>
  <c r="H30" i="66"/>
  <c r="D30" i="66"/>
  <c r="M29" i="66"/>
  <c r="I29" i="66"/>
  <c r="E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J31" i="66"/>
  <c r="F31" i="66"/>
  <c r="O30" i="66"/>
  <c r="K30" i="66"/>
  <c r="G30" i="66"/>
  <c r="L29" i="66"/>
  <c r="H29" i="66"/>
  <c r="D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I31" i="66"/>
  <c r="E31" i="66"/>
  <c r="N30" i="66"/>
  <c r="J30" i="66"/>
  <c r="F30" i="66"/>
  <c r="G29" i="66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D31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E30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J29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M40" i="66"/>
  <c r="D36" i="66"/>
  <c r="H31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I30" i="66"/>
  <c r="F29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Z10" i="67"/>
  <c r="AC15" i="70" l="1"/>
  <c r="AB15" i="70"/>
  <c r="AB22" i="70"/>
  <c r="AC22" i="70"/>
  <c r="F43" i="66"/>
  <c r="G28" i="66"/>
  <c r="AA72" i="67"/>
  <c r="AB72" i="67" s="1"/>
  <c r="AC72" i="67" s="1"/>
  <c r="L11" i="66"/>
  <c r="E11" i="66"/>
  <c r="I11" i="56"/>
  <c r="I14" i="56"/>
  <c r="I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X10" i="67"/>
  <c r="K13" i="66"/>
  <c r="K11" i="66" s="1"/>
  <c r="AA10" i="67"/>
  <c r="M28" i="70"/>
  <c r="K25" i="66"/>
  <c r="V6" i="67"/>
  <c r="AB37" i="70" l="1"/>
  <c r="AC37" i="70"/>
  <c r="AC11" i="70"/>
  <c r="AB11" i="70"/>
  <c r="AC24" i="70"/>
  <c r="AB24" i="70"/>
  <c r="AB17" i="70"/>
  <c r="AC17" i="70"/>
  <c r="AC7" i="70"/>
  <c r="AB7" i="70"/>
  <c r="AB28" i="70"/>
  <c r="AC28" i="70"/>
  <c r="AC32" i="70"/>
  <c r="AB32" i="70"/>
  <c r="AB43" i="70"/>
  <c r="AC43" i="70"/>
  <c r="M11" i="70"/>
  <c r="O19" i="66"/>
  <c r="I24" i="68"/>
  <c r="J24" i="68" s="1"/>
  <c r="I10" i="56"/>
  <c r="B8" i="56"/>
  <c r="B6" i="56" s="1"/>
  <c r="I12" i="56"/>
  <c r="I6" i="70"/>
  <c r="G6" i="70"/>
  <c r="L6" i="70"/>
  <c r="H6" i="70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9" i="66"/>
  <c r="K28" i="66" s="1"/>
  <c r="P45" i="66"/>
  <c r="O26" i="66"/>
  <c r="K45" i="66"/>
  <c r="O45" i="66"/>
  <c r="M6" i="66"/>
  <c r="H6" i="66"/>
  <c r="I6" i="66"/>
  <c r="D6" i="66"/>
  <c r="E6" i="66"/>
  <c r="F6" i="66"/>
  <c r="J6" i="66"/>
  <c r="K46" i="66"/>
  <c r="AB10" i="67"/>
  <c r="P19" i="66" s="1"/>
  <c r="O13" i="66"/>
  <c r="O11" i="66" s="1"/>
  <c r="N22" i="70"/>
  <c r="O18" i="66"/>
  <c r="O46" i="66"/>
  <c r="N28" i="70"/>
  <c r="AA6" i="67"/>
  <c r="Y3" i="75" s="1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H2" i="70" l="1"/>
  <c r="AC6" i="70"/>
  <c r="AB6" i="70"/>
  <c r="O17" i="66"/>
  <c r="T2" i="70"/>
  <c r="C6" i="56"/>
  <c r="I9" i="56"/>
  <c r="O24" i="66"/>
  <c r="AC10" i="67"/>
  <c r="I7" i="56"/>
  <c r="I8" i="56"/>
  <c r="M43" i="70"/>
  <c r="M6" i="70" s="1"/>
  <c r="Y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J9" i="56" l="1"/>
  <c r="O6" i="66"/>
  <c r="I6" i="56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X42" i="66"/>
  <c r="T42" i="66"/>
  <c r="AC41" i="66"/>
  <c r="Y41" i="66"/>
  <c r="U41" i="66"/>
  <c r="Z40" i="66"/>
  <c r="V40" i="66"/>
  <c r="R40" i="66"/>
  <c r="AA39" i="66"/>
  <c r="S39" i="66"/>
  <c r="AB38" i="66"/>
  <c r="X38" i="66"/>
  <c r="T38" i="66"/>
  <c r="U36" i="66"/>
  <c r="Z35" i="66"/>
  <c r="V35" i="66"/>
  <c r="R35" i="66"/>
  <c r="AA34" i="66"/>
  <c r="S34" i="66"/>
  <c r="AB33" i="66"/>
  <c r="X33" i="66"/>
  <c r="T33" i="66"/>
  <c r="AC31" i="66"/>
  <c r="Y31" i="66"/>
  <c r="U31" i="66"/>
  <c r="Z30" i="66"/>
  <c r="V30" i="66"/>
  <c r="R30" i="66"/>
  <c r="AA29" i="66"/>
  <c r="S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T36" i="66"/>
  <c r="U35" i="66"/>
  <c r="Z34" i="66"/>
  <c r="V34" i="66"/>
  <c r="R34" i="66"/>
  <c r="AA33" i="66"/>
  <c r="W33" i="66"/>
  <c r="S33" i="66"/>
  <c r="AB31" i="66"/>
  <c r="X31" i="66"/>
  <c r="T31" i="66"/>
  <c r="U30" i="66"/>
  <c r="Z29" i="66"/>
  <c r="V29" i="66"/>
  <c r="R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X39" i="66"/>
  <c r="T39" i="66"/>
  <c r="AC38" i="66"/>
  <c r="Y38" i="66"/>
  <c r="U38" i="66"/>
  <c r="Z36" i="66"/>
  <c r="V36" i="66"/>
  <c r="R36" i="66"/>
  <c r="AA35" i="66"/>
  <c r="S35" i="66"/>
  <c r="T34" i="66"/>
  <c r="AC33" i="66"/>
  <c r="Y33" i="66"/>
  <c r="U33" i="66"/>
  <c r="AD31" i="66"/>
  <c r="Z31" i="66"/>
  <c r="V31" i="66"/>
  <c r="R31" i="66"/>
  <c r="AA30" i="66"/>
  <c r="S30" i="66"/>
  <c r="T29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T12" i="66"/>
  <c r="AC10" i="66"/>
  <c r="S46" i="66"/>
  <c r="Z42" i="66"/>
  <c r="W41" i="66"/>
  <c r="T40" i="66"/>
  <c r="AD38" i="66"/>
  <c r="AA36" i="66"/>
  <c r="U34" i="66"/>
  <c r="R33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W31" i="66"/>
  <c r="AD27" i="66"/>
  <c r="R21" i="66"/>
  <c r="U18" i="66"/>
  <c r="AD12" i="66"/>
  <c r="AB10" i="66"/>
  <c r="T10" i="66"/>
  <c r="V8" i="66"/>
  <c r="V42" i="66"/>
  <c r="S41" i="66"/>
  <c r="AC39" i="66"/>
  <c r="Z38" i="66"/>
  <c r="T35" i="66"/>
  <c r="AD33" i="66"/>
  <c r="AA31" i="66"/>
  <c r="U29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S31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S36" i="66"/>
  <c r="T30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AB40" i="66"/>
  <c r="W40" i="66"/>
  <c r="P80" i="61"/>
  <c r="O80" i="61"/>
  <c r="L80" i="61"/>
  <c r="I80" i="61"/>
  <c r="P79" i="61"/>
  <c r="O79" i="61"/>
  <c r="L79" i="61"/>
  <c r="I79" i="61"/>
  <c r="P52" i="61"/>
  <c r="O52" i="61"/>
  <c r="L52" i="61"/>
  <c r="I52" i="61"/>
  <c r="P51" i="61"/>
  <c r="O51" i="61"/>
  <c r="L51" i="61"/>
  <c r="I51" i="61"/>
  <c r="P50" i="61"/>
  <c r="O50" i="61"/>
  <c r="L50" i="61"/>
  <c r="I50" i="61"/>
  <c r="P49" i="61"/>
  <c r="O49" i="61"/>
  <c r="L49" i="61"/>
  <c r="I49" i="61"/>
  <c r="P48" i="61"/>
  <c r="O48" i="61"/>
  <c r="L48" i="61"/>
  <c r="I48" i="61"/>
  <c r="P47" i="61"/>
  <c r="O47" i="61"/>
  <c r="L47" i="61"/>
  <c r="I47" i="61"/>
  <c r="P46" i="61"/>
  <c r="O46" i="61"/>
  <c r="L46" i="61"/>
  <c r="I46" i="61"/>
  <c r="P45" i="61"/>
  <c r="O45" i="61"/>
  <c r="L45" i="61"/>
  <c r="I45" i="61"/>
  <c r="P44" i="61"/>
  <c r="O44" i="61"/>
  <c r="L44" i="61"/>
  <c r="I44" i="61"/>
  <c r="P43" i="61"/>
  <c r="O43" i="61"/>
  <c r="L43" i="61"/>
  <c r="I43" i="61"/>
  <c r="P9" i="61"/>
  <c r="O9" i="61"/>
  <c r="L9" i="61"/>
  <c r="I9" i="61"/>
  <c r="P8" i="61"/>
  <c r="O8" i="61"/>
  <c r="L8" i="61"/>
  <c r="I8" i="61"/>
  <c r="P42" i="61"/>
  <c r="O42" i="61"/>
  <c r="L42" i="61"/>
  <c r="I42" i="61"/>
  <c r="P41" i="61"/>
  <c r="O41" i="61"/>
  <c r="L41" i="61"/>
  <c r="I41" i="61"/>
  <c r="P40" i="61"/>
  <c r="O40" i="61"/>
  <c r="L40" i="61"/>
  <c r="I40" i="61"/>
  <c r="P39" i="61"/>
  <c r="O39" i="61"/>
  <c r="L39" i="61"/>
  <c r="I39" i="61"/>
  <c r="P64" i="61"/>
  <c r="O64" i="61"/>
  <c r="L64" i="61"/>
  <c r="I64" i="61"/>
  <c r="P63" i="61"/>
  <c r="O63" i="61"/>
  <c r="L63" i="61"/>
  <c r="I63" i="61"/>
  <c r="P62" i="61"/>
  <c r="O62" i="61"/>
  <c r="L62" i="61"/>
  <c r="I62" i="61"/>
  <c r="P61" i="61"/>
  <c r="O61" i="61"/>
  <c r="L61" i="61"/>
  <c r="I61" i="61"/>
  <c r="P60" i="61"/>
  <c r="O60" i="61"/>
  <c r="L60" i="61"/>
  <c r="I60" i="61"/>
  <c r="P59" i="61"/>
  <c r="O59" i="61"/>
  <c r="L59" i="61"/>
  <c r="I59" i="61"/>
  <c r="P58" i="61"/>
  <c r="O58" i="61"/>
  <c r="L58" i="61"/>
  <c r="I58" i="61"/>
  <c r="P57" i="61"/>
  <c r="O57" i="61"/>
  <c r="L57" i="61"/>
  <c r="I57" i="61"/>
  <c r="P56" i="61"/>
  <c r="O56" i="61"/>
  <c r="L56" i="61"/>
  <c r="I56" i="61"/>
  <c r="P55" i="61"/>
  <c r="O55" i="61"/>
  <c r="L55" i="61"/>
  <c r="I55" i="61"/>
  <c r="P54" i="61"/>
  <c r="O54" i="61"/>
  <c r="L54" i="61"/>
  <c r="I54" i="61"/>
  <c r="P53" i="61"/>
  <c r="O53" i="61"/>
  <c r="L53" i="61"/>
  <c r="I53" i="61"/>
  <c r="P7" i="61"/>
  <c r="O7" i="61"/>
  <c r="L7" i="61"/>
  <c r="I7" i="61"/>
  <c r="P38" i="61"/>
  <c r="O38" i="61"/>
  <c r="L38" i="61"/>
  <c r="I38" i="61"/>
  <c r="P37" i="61"/>
  <c r="O37" i="61"/>
  <c r="AB20" i="66" s="1"/>
  <c r="L37" i="61"/>
  <c r="W20" i="66" s="1"/>
  <c r="I37" i="61"/>
  <c r="P36" i="61"/>
  <c r="O36" i="61"/>
  <c r="AB18" i="66" s="1"/>
  <c r="L36" i="61"/>
  <c r="W18" i="66" s="1"/>
  <c r="I36" i="61"/>
  <c r="P35" i="61"/>
  <c r="O35" i="61"/>
  <c r="L35" i="61"/>
  <c r="I35" i="61"/>
  <c r="P34" i="61"/>
  <c r="O34" i="61"/>
  <c r="L34" i="61"/>
  <c r="I34" i="61"/>
  <c r="P33" i="61"/>
  <c r="O33" i="61"/>
  <c r="L33" i="61"/>
  <c r="I33" i="61"/>
  <c r="P32" i="61"/>
  <c r="O32" i="61"/>
  <c r="L32" i="61"/>
  <c r="I32" i="61"/>
  <c r="P31" i="61"/>
  <c r="O31" i="61"/>
  <c r="L31" i="61"/>
  <c r="I31" i="61"/>
  <c r="P30" i="61"/>
  <c r="O30" i="61"/>
  <c r="L30" i="61"/>
  <c r="I30" i="61"/>
  <c r="P29" i="61"/>
  <c r="O29" i="61"/>
  <c r="L29" i="61"/>
  <c r="I29" i="61"/>
  <c r="P28" i="61"/>
  <c r="O28" i="61"/>
  <c r="L28" i="61"/>
  <c r="I28" i="61"/>
  <c r="P27" i="61"/>
  <c r="O27" i="61"/>
  <c r="L27" i="61"/>
  <c r="I27" i="61"/>
  <c r="P26" i="61"/>
  <c r="O26" i="61"/>
  <c r="L26" i="61"/>
  <c r="I26" i="61"/>
  <c r="P25" i="61"/>
  <c r="O25" i="61"/>
  <c r="L25" i="61"/>
  <c r="I25" i="61"/>
  <c r="P24" i="61"/>
  <c r="O24" i="61"/>
  <c r="L24" i="61"/>
  <c r="I24" i="61"/>
  <c r="P23" i="61"/>
  <c r="O23" i="61"/>
  <c r="L23" i="61"/>
  <c r="I23" i="61"/>
  <c r="P22" i="61"/>
  <c r="O22" i="61"/>
  <c r="L22" i="61"/>
  <c r="I22" i="61"/>
  <c r="P21" i="61"/>
  <c r="O21" i="61"/>
  <c r="L21" i="61"/>
  <c r="I21" i="61"/>
  <c r="P20" i="61"/>
  <c r="O20" i="61"/>
  <c r="L20" i="61"/>
  <c r="I20" i="61"/>
  <c r="P19" i="61"/>
  <c r="O19" i="61"/>
  <c r="AB14" i="66" s="1"/>
  <c r="L19" i="61"/>
  <c r="W14" i="66" s="1"/>
  <c r="I19" i="61"/>
  <c r="P18" i="61"/>
  <c r="O18" i="61"/>
  <c r="L18" i="61"/>
  <c r="I18" i="61"/>
  <c r="P17" i="61"/>
  <c r="O17" i="61"/>
  <c r="L17" i="61"/>
  <c r="I17" i="61"/>
  <c r="P16" i="61"/>
  <c r="O16" i="61"/>
  <c r="L16" i="61"/>
  <c r="I16" i="61"/>
  <c r="P15" i="61"/>
  <c r="O15" i="61"/>
  <c r="L15" i="61"/>
  <c r="I15" i="61"/>
  <c r="N3" i="61"/>
  <c r="M3" i="61"/>
  <c r="K3" i="61"/>
  <c r="J3" i="61"/>
  <c r="W39" i="66" l="1"/>
  <c r="W42" i="66"/>
  <c r="AB39" i="66"/>
  <c r="AB42" i="66"/>
  <c r="W35" i="66"/>
  <c r="AB35" i="66"/>
  <c r="AB44" i="66"/>
  <c r="J6" i="56"/>
  <c r="I5" i="56"/>
  <c r="AE6" i="61"/>
  <c r="AB25" i="66"/>
  <c r="W44" i="66"/>
  <c r="AB36" i="66"/>
  <c r="AB16" i="66"/>
  <c r="AB15" i="66" s="1"/>
  <c r="AB13" i="66"/>
  <c r="AB11" i="66" s="1"/>
  <c r="AB30" i="66"/>
  <c r="AB34" i="66"/>
  <c r="AB45" i="66"/>
  <c r="AB46" i="66"/>
  <c r="W34" i="66"/>
  <c r="U11" i="66"/>
  <c r="W13" i="66"/>
  <c r="W11" i="66" s="1"/>
  <c r="W30" i="66"/>
  <c r="W16" i="66"/>
  <c r="W15" i="66" s="1"/>
  <c r="W23" i="66"/>
  <c r="W22" i="66" s="1"/>
  <c r="W25" i="66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R32" i="66"/>
  <c r="T7" i="66"/>
  <c r="S24" i="66"/>
  <c r="U32" i="66"/>
  <c r="V28" i="66"/>
  <c r="AA37" i="66"/>
  <c r="AA43" i="66"/>
  <c r="R11" i="66"/>
  <c r="T17" i="66"/>
  <c r="U37" i="66"/>
  <c r="T43" i="66"/>
  <c r="Z28" i="66"/>
  <c r="S32" i="66"/>
  <c r="AA11" i="66"/>
  <c r="R24" i="66"/>
  <c r="AA28" i="66"/>
  <c r="T32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Z10" i="61"/>
  <c r="AC20" i="66"/>
  <c r="P81" i="61"/>
  <c r="P14" i="61"/>
  <c r="P13" i="61"/>
  <c r="P12" i="61"/>
  <c r="P11" i="61"/>
  <c r="O81" i="61"/>
  <c r="O14" i="61"/>
  <c r="O13" i="61"/>
  <c r="O12" i="61"/>
  <c r="O11" i="61"/>
  <c r="AB23" i="66" s="1"/>
  <c r="AB22" i="66" s="1"/>
  <c r="L81" i="61"/>
  <c r="L14" i="61"/>
  <c r="L13" i="61"/>
  <c r="L12" i="61"/>
  <c r="L11" i="61"/>
  <c r="I81" i="61"/>
  <c r="I14" i="61"/>
  <c r="I13" i="61"/>
  <c r="I12" i="61"/>
  <c r="I11" i="61"/>
  <c r="H6" i="61"/>
  <c r="J6" i="61"/>
  <c r="K6" i="61"/>
  <c r="M6" i="61"/>
  <c r="N6" i="61"/>
  <c r="G25" i="48" s="1"/>
  <c r="G6" i="61"/>
  <c r="I10" i="61"/>
  <c r="AB37" i="66" l="1"/>
  <c r="J5" i="56"/>
  <c r="X40" i="66"/>
  <c r="X37" i="66" s="1"/>
  <c r="X14" i="66"/>
  <c r="X35" i="66"/>
  <c r="X36" i="66"/>
  <c r="K11" i="56"/>
  <c r="M11" i="56" s="1"/>
  <c r="K13" i="56"/>
  <c r="M13" i="56" s="1"/>
  <c r="K14" i="56"/>
  <c r="AB32" i="66"/>
  <c r="AC44" i="66"/>
  <c r="AC30" i="66"/>
  <c r="F25" i="48"/>
  <c r="X13" i="66"/>
  <c r="W32" i="66"/>
  <c r="D12" i="56"/>
  <c r="F12" i="56" s="1"/>
  <c r="D10" i="56"/>
  <c r="F10" i="56" s="1"/>
  <c r="D7" i="56"/>
  <c r="W43" i="66"/>
  <c r="AB43" i="66"/>
  <c r="X20" i="66"/>
  <c r="AD9" i="66"/>
  <c r="AC9" i="66"/>
  <c r="X45" i="66"/>
  <c r="Y8" i="66"/>
  <c r="X23" i="66"/>
  <c r="X22" i="66" s="1"/>
  <c r="X19" i="66"/>
  <c r="X9" i="66"/>
  <c r="X16" i="66"/>
  <c r="X15" i="66" s="1"/>
  <c r="X29" i="66"/>
  <c r="W9" i="66"/>
  <c r="AB9" i="66"/>
  <c r="AD30" i="66"/>
  <c r="AD14" i="66"/>
  <c r="AC14" i="66"/>
  <c r="Y44" i="66"/>
  <c r="X44" i="66"/>
  <c r="X26" i="66"/>
  <c r="AC25" i="66"/>
  <c r="AC23" i="66"/>
  <c r="AC22" i="66" s="1"/>
  <c r="X30" i="66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Y13" i="66"/>
  <c r="Y18" i="66"/>
  <c r="AC35" i="66"/>
  <c r="AA10" i="61"/>
  <c r="AC19" i="66" s="1"/>
  <c r="I6" i="61"/>
  <c r="V6" i="61"/>
  <c r="AB10" i="61" l="1"/>
  <c r="AC10" i="61" s="1"/>
  <c r="L14" i="56"/>
  <c r="M14" i="56"/>
  <c r="X11" i="66"/>
  <c r="K10" i="56"/>
  <c r="K12" i="56"/>
  <c r="AC26" i="66"/>
  <c r="AC24" i="66" s="1"/>
  <c r="X32" i="66"/>
  <c r="AC40" i="66"/>
  <c r="AC37" i="66" s="1"/>
  <c r="L13" i="56"/>
  <c r="L11" i="56"/>
  <c r="D8" i="56"/>
  <c r="D6" i="56" s="1"/>
  <c r="AC34" i="6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Y29" i="66"/>
  <c r="AD25" i="66"/>
  <c r="AD13" i="66"/>
  <c r="AD11" i="66" s="1"/>
  <c r="AD8" i="66"/>
  <c r="AD7" i="66" s="1"/>
  <c r="Y35" i="66"/>
  <c r="Y30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Y3" i="76" s="1"/>
  <c r="AD18" i="66"/>
  <c r="W6" i="61"/>
  <c r="L10" i="56" l="1"/>
  <c r="M10" i="56"/>
  <c r="L12" i="56"/>
  <c r="M12" i="56"/>
  <c r="K9" i="56"/>
  <c r="AC32" i="66"/>
  <c r="K7" i="56"/>
  <c r="Y3" i="71"/>
  <c r="E6" i="56"/>
  <c r="K8" i="56"/>
  <c r="X6" i="66"/>
  <c r="Y43" i="66"/>
  <c r="AD17" i="66"/>
  <c r="Y17" i="66"/>
  <c r="Y32" i="66"/>
  <c r="AD35" i="66"/>
  <c r="Y28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L9" i="56" l="1"/>
  <c r="M9" i="56"/>
  <c r="K6" i="56"/>
  <c r="K5" i="56" s="1"/>
  <c r="I18" i="56" s="1"/>
  <c r="AC6" i="66"/>
  <c r="O2" i="66" s="1"/>
  <c r="X2" i="66"/>
  <c r="J2" i="66"/>
  <c r="Y6" i="66"/>
  <c r="AD32" i="66"/>
  <c r="AD6" i="66" s="1"/>
  <c r="L6" i="56" l="1"/>
  <c r="AC2" i="66"/>
  <c r="P10" i="61"/>
  <c r="O10" i="61"/>
  <c r="AB19" i="66" s="1"/>
  <c r="AB17" i="66" s="1"/>
  <c r="L10" i="61"/>
  <c r="W19" i="66" s="1"/>
  <c r="W17" i="66" s="1"/>
  <c r="W26" i="66" l="1"/>
  <c r="W24" i="66" s="1"/>
  <c r="W29" i="66"/>
  <c r="W28" i="66" s="1"/>
  <c r="AB26" i="66"/>
  <c r="AB24" i="66" s="1"/>
  <c r="AB29" i="66"/>
  <c r="AB28" i="66" s="1"/>
  <c r="L6" i="61"/>
  <c r="W8" i="66"/>
  <c r="W7" i="66" s="1"/>
  <c r="O6" i="61"/>
  <c r="AB8" i="66"/>
  <c r="AB7" i="66" s="1"/>
  <c r="C24" i="48"/>
  <c r="H26" i="48"/>
  <c r="I26" i="48"/>
  <c r="J26" i="48" s="1"/>
  <c r="N26" i="60"/>
  <c r="N30" i="60" s="1"/>
  <c r="J26" i="60"/>
  <c r="I26" i="60"/>
  <c r="AB6" i="66" l="1"/>
  <c r="W6" i="66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X6" i="61" l="1"/>
  <c r="X3" i="61" s="1"/>
  <c r="W3" i="61"/>
  <c r="AB3" i="61"/>
  <c r="L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E10" i="56"/>
  <c r="E12" i="56"/>
  <c r="E14" i="56"/>
  <c r="E11" i="56"/>
  <c r="E13" i="56"/>
  <c r="D9" i="56"/>
  <c r="C9" i="56" l="1"/>
  <c r="F9" i="56"/>
  <c r="E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<sst xmlns="http://schemas.openxmlformats.org/spreadsheetml/2006/main" count="5597" uniqueCount="1963">
  <si>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</si>
  <si>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</si>
  <si>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</si>
  <si>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</si>
  <si>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</si>
  <si>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</si>
  <si>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</si>
  <si>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</si>
  <si>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</si>
  <si>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</si>
  <si>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</si>
  <si>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</si>
  <si>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</si>
  <si>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</si>
  <si>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</si>
  <si>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</si>
  <si>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</si>
  <si>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</si>
  <si>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</si>
  <si>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</si>
  <si>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</si>
  <si>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</si>
  <si>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</si>
  <si>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</si>
  <si>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</si>
  <si>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</si>
  <si>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</si>
  <si>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</si>
  <si>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</si>
  <si>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</si>
  <si>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</si>
  <si>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</si>
  <si>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</si>
  <si>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</si>
  <si>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</si>
  <si>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</si>
  <si>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</si>
  <si>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</si>
  <si>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</si>
  <si>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</si>
  <si>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</si>
  <si>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</si>
  <si>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</si>
  <si>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</si>
  <si>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</si>
  <si>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</si>
  <si>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</si>
  <si>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</si>
  <si>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</si>
  <si>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</si>
  <si>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</si>
  <si>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</si>
  <si>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</si>
  <si>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</si>
  <si>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</si>
  <si>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</si>
  <si>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</si>
  <si>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</si>
  <si>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</si>
  <si>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</si>
  <si>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</si>
  <si>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</si>
  <si>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</si>
  <si>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</si>
  <si>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</si>
  <si>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</si>
  <si>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</si>
  <si>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</si>
  <si>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</si>
  <si>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</si>
  <si>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</si>
  <si>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</si>
  <si>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</si>
  <si>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</si>
  <si>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</si>
  <si>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</si>
  <si>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</si>
  <si>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</si>
  <si>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</si>
  <si>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</si>
  <si>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</si>
  <si>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</si>
  <si>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</si>
  <si>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</si>
  <si>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</si>
  <si>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</si>
  <si>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</si>
  <si>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</si>
  <si>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</si>
  <si>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</si>
  <si>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</si>
  <si>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</si>
  <si>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</si>
  <si>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</si>
  <si>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</si>
  <si>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</si>
  <si>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</si>
  <si>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</si>
  <si>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</si>
  <si>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</si>
  <si>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</si>
  <si>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</si>
  <si>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</si>
  <si>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</si>
  <si>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</si>
  <si>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</si>
  <si>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</si>
  <si>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</si>
  <si>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</si>
  <si>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</si>
  <si>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</si>
  <si>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</si>
  <si>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</si>
  <si>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</si>
  <si>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</si>
  <si>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</si>
  <si>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</si>
  <si>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</si>
  <si>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</si>
  <si>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</si>
  <si>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</si>
  <si>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</si>
  <si>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</si>
  <si>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</si>
  <si>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</si>
  <si>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</si>
  <si>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</si>
  <si>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</si>
  <si>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</si>
  <si>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</si>
  <si>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</si>
  <si>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</si>
  <si>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</si>
  <si>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</si>
  <si>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</si>
  <si>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</si>
  <si>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</si>
  <si>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</si>
  <si>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3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</si>
  <si>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</si>
  <si>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</si>
  <si>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</si>
  <si>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</si>
  <si>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</si>
  <si>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</si>
  <si>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</si>
  <si>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</si>
  <si>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</si>
  <si>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</si>
  <si>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</si>
  <si>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</si>
  <si>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</si>
  <si>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</si>
  <si>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</si>
  <si>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</si>
  <si>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</si>
  <si>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</si>
  <si>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</si>
  <si>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</si>
  <si>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</si>
  <si>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</si>
  <si>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</si>
  <si>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</si>
  <si>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</si>
  <si>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</si>
  <si>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</si>
  <si>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</si>
  <si>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</si>
  <si>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</si>
  <si>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</si>
  <si>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</si>
  <si>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</si>
  <si>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</si>
  <si>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</si>
  <si>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</si>
  <si>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</si>
  <si>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</si>
  <si>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</si>
  <si>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</si>
  <si>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</si>
  <si>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</si>
  <si>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</si>
  <si>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</si>
  <si>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</si>
  <si>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</si>
  <si>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</si>
  <si>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</si>
  <si>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</si>
  <si>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</si>
  <si>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</si>
  <si>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</si>
  <si>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</si>
  <si>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</si>
  <si>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</si>
  <si>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</si>
  <si>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</si>
  <si>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</si>
  <si>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</si>
  <si>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</si>
  <si>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</si>
  <si>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</si>
  <si>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</si>
  <si>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</si>
  <si>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</si>
  <si>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</si>
  <si>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</si>
  <si>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</si>
  <si>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</si>
  <si>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</si>
  <si>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</si>
  <si>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</si>
  <si>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</si>
  <si>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</si>
  <si>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</si>
  <si>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</si>
  <si>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</si>
  <si>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</si>
  <si>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</si>
  <si>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</si>
  <si>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</si>
  <si>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</si>
  <si>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</si>
  <si>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</si>
  <si>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</si>
  <si>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</si>
  <si>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</si>
  <si>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</si>
  <si>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</si>
  <si>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</si>
  <si>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</si>
  <si>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</si>
  <si>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</si>
  <si>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</si>
  <si>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</si>
  <si>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</si>
  <si>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</si>
  <si>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</si>
  <si>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</si>
  <si>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</si>
  <si>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</si>
  <si>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</si>
  <si>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</si>
  <si>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</si>
  <si>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</si>
  <si>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</si>
  <si>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</si>
  <si>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</si>
  <si>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</si>
  <si>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</si>
  <si>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</si>
  <si>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</si>
  <si>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</si>
  <si>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</si>
  <si>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</si>
  <si>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</si>
  <si>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</si>
  <si>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</si>
  <si>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</si>
  <si>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</si>
  <si>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</si>
  <si>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</si>
  <si>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</si>
  <si>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</si>
  <si>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</si>
  <si>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</si>
  <si>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</si>
  <si>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</si>
  <si>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</si>
  <si>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</si>
  <si>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</si>
  <si>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</si>
  <si>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</si>
  <si>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</si>
  <si>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</si>
  <si>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</si>
  <si>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</si>
  <si>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</si>
  <si>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</si>
  <si>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</si>
  <si>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</si>
  <si>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</si>
  <si>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</si>
  <si>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</si>
  <si>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</si>
  <si>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</si>
  <si>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</si>
  <si>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</si>
  <si>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</si>
  <si>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</si>
  <si>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</si>
  <si>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</si>
  <si>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</si>
  <si>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</si>
  <si>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</si>
  <si>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</si>
  <si>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</si>
  <si>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</si>
  <si>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</si>
  <si>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</si>
  <si>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</si>
  <si>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</si>
  <si>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</si>
  <si>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</si>
  <si>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</si>
  <si>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</si>
  <si>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</si>
  <si>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</si>
  <si>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</si>
  <si>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</si>
  <si>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</si>
  <si>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</si>
  <si>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</si>
  <si>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</si>
  <si>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</si>
  <si>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</si>
  <si>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</si>
  <si>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</si>
  <si>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</si>
  <si>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</si>
  <si>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</si>
  <si>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</si>
  <si>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</si>
  <si>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</si>
  <si>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</si>
  <si>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</si>
  <si>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</si>
  <si>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</si>
  <si>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</si>
  <si>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</si>
  <si>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</si>
  <si>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</si>
  <si>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</si>
  <si>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</si>
  <si>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</si>
  <si>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</si>
  <si>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</si>
  <si>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</si>
  <si>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</si>
  <si>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</si>
  <si>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</si>
  <si>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</si>
  <si>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</si>
  <si>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</si>
  <si>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</si>
  <si>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</si>
  <si>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</si>
  <si>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</si>
  <si>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</si>
  <si>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</si>
  <si>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</si>
  <si>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</si>
  <si>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</si>
  <si>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</si>
  <si>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</si>
  <si>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</si>
  <si>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</si>
  <si>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</si>
  <si>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</si>
  <si>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</si>
  <si>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</si>
  <si>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</si>
  <si>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</si>
  <si>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</si>
  <si>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</si>
  <si>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</si>
  <si>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</si>
  <si>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</si>
  <si>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</si>
  <si>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</si>
  <si>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</si>
  <si>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</si>
  <si>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</si>
  <si>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</si>
  <si>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</si>
  <si>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</si>
  <si>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</si>
  <si>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</si>
  <si>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</si>
  <si>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</si>
  <si>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</si>
  <si>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</si>
  <si>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</si>
  <si>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</si>
  <si>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</si>
  <si>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</si>
  <si>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</si>
  <si>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</si>
  <si>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</si>
  <si>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</si>
  <si>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</si>
  <si>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</si>
  <si>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</si>
  <si>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</si>
  <si>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</si>
  <si>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</si>
  <si>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</si>
  <si>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</si>
  <si>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</si>
  <si>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</si>
  <si>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</si>
  <si>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</si>
  <si>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</si>
  <si>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</si>
  <si>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</si>
  <si>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3" type="noConversion"/>
  </si>
  <si>
    <t>실국명</t>
    <phoneticPr fontId="83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</si>
  <si>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</si>
  <si>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</si>
  <si>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</si>
  <si>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</si>
  <si>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</si>
  <si>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</si>
  <si>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</si>
  <si>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</si>
  <si>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</si>
  <si>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</si>
  <si>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</si>
  <si>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</si>
  <si>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</si>
  <si>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</si>
  <si>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</si>
  <si>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</si>
  <si>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</si>
  <si>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</si>
  <si>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</si>
  <si>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</si>
  <si>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</si>
  <si>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</si>
  <si>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</si>
  <si>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</si>
  <si>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</si>
  <si>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</si>
  <si>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</si>
  <si>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</si>
  <si>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</si>
  <si>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</si>
  <si>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</si>
  <si>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</si>
  <si>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</si>
  <si>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</si>
  <si>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</si>
  <si>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</si>
  <si>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</si>
  <si>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</si>
  <si>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</si>
  <si>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</si>
  <si>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</si>
  <si>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</si>
  <si>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</si>
  <si>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</si>
  <si>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</si>
  <si>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</si>
  <si>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</si>
  <si>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</si>
  <si>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</si>
  <si>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</si>
  <si>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</si>
  <si>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</si>
  <si>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</si>
  <si>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</si>
  <si>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</si>
  <si>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</si>
  <si>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</si>
  <si>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</si>
  <si>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</si>
  <si>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</si>
  <si>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</si>
  <si>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</si>
  <si>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</si>
  <si>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</si>
  <si>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</si>
  <si>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</si>
  <si>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</si>
  <si>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</si>
  <si>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</si>
  <si>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</si>
  <si>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</si>
  <si>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</si>
  <si>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</si>
  <si>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</si>
  <si>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</si>
  <si>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</si>
  <si>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</si>
  <si>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</si>
  <si>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</si>
  <si>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</si>
  <si>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</si>
  <si>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</si>
  <si>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</si>
  <si>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</si>
  <si>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</si>
  <si>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</si>
  <si>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</si>
  <si>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</si>
  <si>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</si>
  <si>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</si>
  <si>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</si>
  <si>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</si>
  <si>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</si>
  <si>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</si>
  <si>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</si>
  <si>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</si>
  <si>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</si>
  <si>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</si>
  <si>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</si>
  <si>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</si>
  <si>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</si>
  <si>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</si>
  <si>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</si>
  <si>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</si>
  <si>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</si>
  <si>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</si>
  <si>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</si>
  <si>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</si>
  <si>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</si>
  <si>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3" type="noConversion"/>
  </si>
  <si>
    <t>실국명 조정</t>
    <phoneticPr fontId="83" type="noConversion"/>
  </si>
  <si>
    <t>위원회명 조정</t>
    <phoneticPr fontId="83" type="noConversion"/>
  </si>
  <si>
    <t>실과명 조정</t>
    <phoneticPr fontId="83" type="noConversion"/>
  </si>
  <si>
    <t>실과명</t>
    <phoneticPr fontId="83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</si>
  <si>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</si>
  <si>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</si>
  <si>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</si>
  <si>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</si>
  <si>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</si>
  <si>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</si>
  <si>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</si>
  <si>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</si>
  <si>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</si>
  <si>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</si>
  <si>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</si>
  <si>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</si>
  <si>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</si>
  <si>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</si>
  <si>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</si>
  <si>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</si>
  <si>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</si>
  <si>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</si>
  <si>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</si>
  <si>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</si>
  <si>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</si>
  <si>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</si>
  <si>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</si>
  <si>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</si>
  <si>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</si>
  <si>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</si>
  <si>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</si>
  <si>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</si>
  <si>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</si>
  <si>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</si>
  <si>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</si>
  <si>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</si>
  <si>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</si>
  <si>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</si>
  <si>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</si>
  <si>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</si>
  <si>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</si>
  <si>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</si>
  <si>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</si>
  <si>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</si>
  <si>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</si>
  <si>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</si>
  <si>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</si>
  <si>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</si>
  <si>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</si>
  <si>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</si>
  <si>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</si>
  <si>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</si>
  <si>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</si>
  <si>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</si>
  <si>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</si>
  <si>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</si>
  <si>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</si>
  <si>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</si>
  <si>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</si>
  <si>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</si>
  <si>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</si>
  <si>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</si>
  <si>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</si>
  <si>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</si>
  <si>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자동
입력</t>
    <phoneticPr fontId="2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</si>
  <si>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</si>
  <si>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</si>
  <si>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</si>
  <si>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</si>
  <si>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</si>
  <si>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</si>
  <si>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</si>
  <si>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</si>
  <si>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본예산</t>
  </si>
  <si>
    <t>향토예비군 육성 지원(자체/직접)
- 향토예비군 장비 구입지원</t>
    <phoneticPr fontId="2" type="noConversion"/>
  </si>
  <si>
    <t>도-시군 연계 사이버교육 사업(자체/직접)
- 도-시군 연계 사이버교육 운영</t>
    <phoneticPr fontId="2" type="noConversion"/>
  </si>
  <si>
    <t>모바일 러닝 및 지식콘텐츠 서비스(자체/직접)
- 모바일 러닝 및 지식콘텐츠 서비스</t>
    <phoneticPr fontId="2" type="noConversion"/>
  </si>
  <si>
    <t>신규</t>
  </si>
  <si>
    <t>도비</t>
  </si>
  <si>
    <t>수도권 정책전환 지원(자체/직접)
- 수도권 규제 합리화 권역별 정책토론회</t>
  </si>
  <si>
    <t>농촌생활환경정비사업(지특/지원)
- 농촌생활환경정비사업</t>
  </si>
  <si>
    <t>지적측량 성과 검사용 장비교체(자체/직접)
- 지적측량 성과 검사용 GNSS측량장비 구입(교체)</t>
  </si>
  <si>
    <t>기존주택 매입임대 지원사업(자체/직접)
- 기존주택 매입임대 지원사업</t>
  </si>
  <si>
    <t>햇살하우징 사업(자체/직접)
- 햇살하우징 사업</t>
  </si>
  <si>
    <t>농촌농업생활용수개발사업(지특/지원)
- 농촌농업생활용수개발사업</t>
  </si>
  <si>
    <t>농어촌 빈집정비(자체/지원)
- 농어촌 빈집정비사업</t>
    <phoneticPr fontId="2" type="noConversion"/>
  </si>
  <si>
    <t>기금전출금
- 도시주거환경정비기금 전출금</t>
    <phoneticPr fontId="2" type="noConversion"/>
  </si>
  <si>
    <t>신규</t>
    <phoneticPr fontId="2" type="noConversion"/>
  </si>
  <si>
    <t>생태하천복원사업(지특/지원)
- 용인 탄천 생태하천복원사업</t>
  </si>
  <si>
    <t>생태하천복원사업(지특/지원)
- 부천 심곡천 생태하천복원사업</t>
  </si>
  <si>
    <t>생태하천복원사업(지특/지원)
- 의정부 백석천 생태하천복원사업</t>
  </si>
  <si>
    <t>생태하천복원사업(지특/지원)
- 파주 금촌천 생태하천복원사업</t>
  </si>
  <si>
    <t>생태하천복원사업(지특/지원)
- 양주 신천(2) 생태하천복원사업</t>
  </si>
  <si>
    <t>생태하천복원사업(지특/지원)
- 포천 포천천(2) 생태하천복원사업</t>
  </si>
  <si>
    <t>노후주택 녹슨 상수도관 개량지원(자체/지원)
- 노후주택 녹슨상수도관 개량지원</t>
  </si>
  <si>
    <t>농어촌마을하수처리장 설치(국비/지원)
- 농어촌 마을하수처리장 설치</t>
  </si>
  <si>
    <t>생태동산 유지관리(자체/지원)
- 실학생태동산 유지관리</t>
    <phoneticPr fontId="2" type="noConversion"/>
  </si>
  <si>
    <t>자원봉사 활성화 기반구축(자체/직접)
- 경기도자원봉사센터 지원</t>
  </si>
  <si>
    <t>민간단체 공익활동 지원(자체/직접)
- 바르게살기운동 음식물쓰레기 줄이기 운동</t>
  </si>
  <si>
    <t>민간단체 공익활동 지원(자체/직접)
- 6.25전쟁 민간인 희생자 위령사업 지원</t>
  </si>
  <si>
    <t>민간단체 공익활동 지원(자체/직접)
- 새마을문고 경기도민 문화의한마당 행사 지원</t>
  </si>
  <si>
    <t>민간단체 공익활동 지원(자체/직접)
- 경기도 새마을교통봉사대 노후차량 교체</t>
  </si>
  <si>
    <t>민주평화통일자문회의 경기지역회의 지원(자체/직접)
- 2015 평화통일 콘서트</t>
  </si>
  <si>
    <t>국비</t>
    <phoneticPr fontId="2" type="noConversion"/>
  </si>
  <si>
    <t>환경의 날 행사 추진(자체/직접)
- 환경의 날 행사</t>
  </si>
  <si>
    <t>경기도 환경교육통합지원(국비/직접)
- 경기도 환경교육통합지원</t>
  </si>
  <si>
    <t>경기도 환경교육계획 수립(자체/직접)
 - 경기도 환경교육계획수립 연구용역</t>
  </si>
  <si>
    <t>생태계교란 야생식물 퇴치(자체/지원)
 - 생태계교란 야생식물 퇴치사업</t>
  </si>
  <si>
    <t>동부권 생태관광 기반마련(자체/직접)
- 동부권 생태관광 기반마련</t>
  </si>
  <si>
    <t>그린캠퍼스 조성(자체/직접)
- 그린캠퍼스 조성</t>
  </si>
  <si>
    <t>대기환경분야 해외 벤치마킹(자체/직접)
- 대기환경분야 해외 벤치마킹</t>
  </si>
  <si>
    <t>전문가, 주민참여 환경안전 포럼 개최(자체/직접)
- 환경안전 포럼</t>
  </si>
  <si>
    <t>유해화학물질 안전시설 교체개선(자체/지원)
- 유해화학물질 안전시설 교체개선</t>
  </si>
  <si>
    <t>환경오염정보 도민 바로알림 서비스 제공(자체/직접) 
- 환경오염정보 도민 바로알림 서비스 제공</t>
  </si>
  <si>
    <t>생활자원회수센터 확충(국비/지원)
- 평택 생활자원회수센터 설치사업</t>
  </si>
  <si>
    <t>가평 음식물자원화시설 설치(국비/지원)
- 가평 음식물류 공공처리시설 설치</t>
  </si>
  <si>
    <t>평택 가연성폐기물 연료화 시설 설치(국비/지원)
- 평택 가연성폐기물 연료화 시설 설치사업</t>
  </si>
  <si>
    <t>농촌폐비닐 수거장려금(자체/지원)
- 농촌폐비닐 수거장려금</t>
  </si>
  <si>
    <t>민간환경감시단 지원(자체/지원)
- 민간환경감시단 지원</t>
  </si>
  <si>
    <t>대기연구부</t>
  </si>
  <si>
    <t>대기측정망운영(자체/직접)
- 공공운영비(부서 시험검사장비 유지비)</t>
  </si>
  <si>
    <t>수질연구부</t>
  </si>
  <si>
    <t>북부지원</t>
  </si>
  <si>
    <t>수원농산물검사소</t>
  </si>
  <si>
    <t>평택 유기성폐자원 바이오가스화 시설 설치
(국비/지원)
- 평택 유기성폐자원 바이오가스화 시설 설치사업</t>
    <phoneticPr fontId="2" type="noConversion"/>
  </si>
  <si>
    <t>방사능정밀검사(자체/직접)
(자산및물품취득비)
- 고순도개르마늄 감마핵종 분석기
- 휴대용 핵종 판별장치
- 항온항습기
- 분쇄기
- 전자저울</t>
    <phoneticPr fontId="2" type="noConversion"/>
  </si>
  <si>
    <t>국도비</t>
    <phoneticPr fontId="2" type="noConversion"/>
  </si>
  <si>
    <t>국고보조금
(지역사회복지협의체 지역대회)</t>
  </si>
  <si>
    <t>국고보조금
(노인 일자리 확충)</t>
  </si>
  <si>
    <t>국고보조금
(노인양로시설 운영)</t>
  </si>
  <si>
    <t>국고보조금
(농어촌의료서비스개선사업)</t>
  </si>
  <si>
    <t>국고보조금
(외국인근로자 등 의료지원사업)</t>
  </si>
  <si>
    <t>국고보조금
(감염병전문가교육)</t>
  </si>
  <si>
    <t xml:space="preserve">기금
(국가결핵예방) </t>
  </si>
  <si>
    <t>국고보조금
(정신요양시설 운영)</t>
  </si>
  <si>
    <t>기금
(지역사회건강조사)</t>
  </si>
  <si>
    <t>기금
(혁신형 건강플랫폼 구축지원)</t>
  </si>
  <si>
    <t>기금
(구강건강관리)</t>
  </si>
  <si>
    <t>기금
(주요만성질환 예방관리)</t>
  </si>
  <si>
    <t>기금
(지방의료원 등 정보화 지원 사업)</t>
  </si>
  <si>
    <t>신규</t>
    <phoneticPr fontId="2" type="noConversion"/>
  </si>
  <si>
    <t>국고보조금
(식중독예방 및 관리)</t>
    <phoneticPr fontId="2" type="noConversion"/>
  </si>
  <si>
    <t>국비</t>
  </si>
  <si>
    <t>기금</t>
  </si>
  <si>
    <t>지역사회복지협의체 지역대회(국비/직접)</t>
  </si>
  <si>
    <t>노인일자리 확충(국비/직접)
-일자리 전담인력 인건비</t>
  </si>
  <si>
    <t xml:space="preserve"> 노인일자리 확충(국비/지원)
-노인일자리 지원</t>
  </si>
  <si>
    <t xml:space="preserve"> 노인일자리 확충(국비/지원)
-수행기관 전담인력 인건비</t>
  </si>
  <si>
    <t xml:space="preserve"> 노인일자리 확충(국비/지원)
-시장형수행기관 인센티브지원</t>
  </si>
  <si>
    <t>장애인 복지일자리 지원(국비/지원)
-장애인 복지일자리 지원</t>
  </si>
  <si>
    <t>감염병전문가 교육(국비/지원)
- 감염병전문가교육(지원)</t>
  </si>
  <si>
    <t>국가예방접종사업(자체/지원)
- 인플루엔자 무료예방접종</t>
  </si>
  <si>
    <t>혁신형 건강플랫폼 구축(기금/지원)
-혁신형 건강플랫폼 구축</t>
  </si>
  <si>
    <t>정신요양시설 운영(국비/지원)
-정신요양시설 운영</t>
  </si>
  <si>
    <t>노인일자리 확충(국비/지원)
-노인일자리 지원</t>
  </si>
  <si>
    <t>노인일자리 확충(국비/지원)
-수행기관 전담인력 인건비</t>
  </si>
  <si>
    <t>장애인복지일자리 지원(국비/지원)
-장애인 복지일자리 지원</t>
  </si>
  <si>
    <t>장애인일반형일자리 지원(국비/지원)
-장애인 일반형일자리 지원</t>
  </si>
  <si>
    <t>발달장애인 바리스타 일자리 시범사업(국비/지원)
-발달장애인 바리스타 일자리 시범사업</t>
  </si>
  <si>
    <t>사회단체 활성화 지원(자체/직접)
-도 푸드뱅크 운영 지원</t>
  </si>
  <si>
    <t>보훈단체 운영지원(자체/직접)
-보훈단체 공무용 차량 지원</t>
  </si>
  <si>
    <t>무한돌봄센터 운영(자체/지원)
-무한돌봄센터 운영</t>
  </si>
  <si>
    <t>으뜸돌보미 역량강화(자체/직접)
-으뜸돌보미 역량강화</t>
  </si>
  <si>
    <t>나눔대축제 행사 지원(자체/직접)
-나눔대축제 행사 지원</t>
  </si>
  <si>
    <t>장애인 기능 경기대회(자체/직접)
-장애인 기능 경기대회</t>
  </si>
  <si>
    <t>중증장애인 맞춤형 일자리 제공(자체/직접)
-중증장애인 맞춤형 일자리 제공</t>
  </si>
  <si>
    <t>광역자활지원사업(자체/직접)
-사회적일자리 업무추진</t>
  </si>
  <si>
    <t>경기도 노인일자리지원센터 운영(자체/직접)
-사회적일자리 업무추진</t>
  </si>
  <si>
    <t>경기도노인일자리지원센터 운영(자체/직접)
-경기도 노인일자리지원센터 운영</t>
  </si>
  <si>
    <t>사회복지단체 활성화(자체/직접)
-치매노인 건강프로그램 지원</t>
  </si>
  <si>
    <t>장사시설 설치(국비/지원)
-장사시설 설치</t>
  </si>
  <si>
    <t>개인 노인시설지원(자체/지원)
-개인운영 신고시설 지원</t>
  </si>
  <si>
    <t>장애인자립생활지원센터 운영(자체/지원)
-중증장애인 자립생활지원센터 운영</t>
  </si>
  <si>
    <t>장애인단체 육성 및 지원(자체/직접)
- 재가장애인 사회적응훈련</t>
  </si>
  <si>
    <t>장애인단체 육성 및 지원(자체/직접)
- 장애발생예방 및 인식개선센터 운영</t>
  </si>
  <si>
    <t>장애인단체 육성 및 지원(자체/직접)
- 장애인 후원 결연사업</t>
  </si>
  <si>
    <t>장애인단체 육성 및 지원(자체/직접)
- 재활프로그램 평가발표회</t>
  </si>
  <si>
    <t>장애인단체 육성 및 지원(자체/직접)
- 장애인 종합민원 상담센터 운영</t>
  </si>
  <si>
    <t>장애인단체 육성 및 지원(자체/직접)
- 심부름센터 지원본부 운영</t>
  </si>
  <si>
    <t>장애인단체 육성 및 지원(자체/직접)
- 시각장애인 점자교실 운영</t>
  </si>
  <si>
    <t>장애인단체 육성 및 지원(자체/직접)
- 점자 및 소리소식지 제작·운영지원</t>
  </si>
  <si>
    <t>장애인단체 육성 및 지원(자체/직접)
- 시각장애인 문화체험 교실</t>
  </si>
  <si>
    <t>장애인단체 육성 및 지원(자체/직접)
- 농아인 통신중계 서비스센터 운영</t>
  </si>
  <si>
    <t>장애인단체 육성 및 지원(자체/직접)
- 수화통역센터 지원본부 운영</t>
  </si>
  <si>
    <t>장애인단체 육성 및 지원(자체/직접)
- 청각·언어 장애인 수화교실 운영</t>
  </si>
  <si>
    <t>장애인단체 육성 및 지원(자체/직접)
- 청각·언어 장애인 직업재활센터 운영</t>
  </si>
  <si>
    <t>장애인단체 육성 및 지원(자체/직접)
- 장애인 문화예술활동 지원</t>
  </si>
  <si>
    <t>장애인단체 육성 및 지원(자체/직접)
- 장애인 가족지원센터 지원</t>
  </si>
  <si>
    <t>장애인단체 육성 및 지원(자체/직접)
- 교통사고 피해 상담센터 운영</t>
  </si>
  <si>
    <t>장애인단체 육성 및 지원(자체/직접)
- 신장장애인 지원센터 운영</t>
  </si>
  <si>
    <t>장애인단체 육성 및 지원(자체/직접)
- 장애인 보조견 훈련사업</t>
  </si>
  <si>
    <t>장애인단체 육성 및 지원(자체/직접)
- 사랑의 끈 연결고리 운영</t>
  </si>
  <si>
    <t>장애인단체 육성 및 지원(자체/직접)
- 장애인 방송영상 제작교육</t>
  </si>
  <si>
    <t>장애인단체 육성 및 지원(자체/직접)
- 장애인 보장구 수리지원</t>
  </si>
  <si>
    <t>장애인단체 육성 및 지원(자체/직접)
- 장애인 복지단체 역량강화 사업</t>
  </si>
  <si>
    <t>장애인단체 육성 및 지원(자체/직접)
- 시각장애인 교육재활사업</t>
  </si>
  <si>
    <t>장애인단체 육성 및 지원(자체/직접)
- 농아노인센터 운영</t>
  </si>
  <si>
    <t>장애인단체 육성 및 지원(자체/직접)
- 장애인시설종사자 심화교육</t>
  </si>
  <si>
    <t>장애인단체 육성 및 지원(자체/직접)
- 장애인 중고PC 무상출장 수리지원</t>
  </si>
  <si>
    <t>재활보조기구서비스센터 운영(자체/직접)
- 재활공힉서비스연구지원센터 운영</t>
  </si>
  <si>
    <t>장애인단체 육성 및 지원(자체/직접)
- 경기 농아 방송</t>
  </si>
  <si>
    <t>장애인복지시설 운영 지원(자체/직접)
- 시각장애인 점자도서관 기능보강</t>
  </si>
  <si>
    <t>장애인가족지원센터 운영 지원(자체/지원)
- 장애인가족지원센터 운영 지원</t>
  </si>
  <si>
    <t>심야공공약국 운영 지원(자체/직접)
- 심야공공약국 운영 지원</t>
  </si>
  <si>
    <t>보건소 결핵전담간호사 인건비 지원(자체/지원)
- 보건소 결핵전담간호사 인건비 지원</t>
  </si>
  <si>
    <t>경기도자살예방센터 운영(자체/직접)
-자살예방센터 운영</t>
  </si>
  <si>
    <t>안산정신건강트라우마센터(기금/지원)
-안산정신건강트라우마센터 운영</t>
  </si>
  <si>
    <t>경기도의료원 기능보강(자체/직접)
-안성병원 연구용역(PM)</t>
  </si>
  <si>
    <t>경기도의료원 기능보강(자체/직접)
-개인정보보호시스템구축</t>
  </si>
  <si>
    <t>이미용사업 지원(자체/직접)
-경기도지사배 미용예술경연대회</t>
  </si>
  <si>
    <t>국가예방접종사업(자체/지원)
-인플루엔자 무료예방접종</t>
  </si>
  <si>
    <t>시각장애인 복지관 운영(자체/직접)
-경기도 시각장애인복지관 운영</t>
  </si>
  <si>
    <t>군 정신건강증진사업(자체/지원)
-군 정신건강증진사업</t>
  </si>
  <si>
    <t>한센 민간단체 지원(자체/직접)
- 한센병 진료사업 지원</t>
  </si>
  <si>
    <t>노인 성인식 개선사업(자체/직접)
-노인 성인식 개선사업</t>
  </si>
  <si>
    <t>말라리아 등 감염병예방(자체/지원)
- 말라리아 퇴치사업
- 감염병 예방용 방역약품 구입비 지원
- DMZ, 군부대 등 민간자율방역지원
- 공수병 예방사업</t>
  </si>
  <si>
    <t>감염병 담당자 교육 훈련비(자체/직접)</t>
  </si>
  <si>
    <t>장애인가족지원센터 운영 지원(자체/직접)
- 장애인가족지원센터 운영 지원</t>
  </si>
  <si>
    <t>국도비</t>
  </si>
  <si>
    <t>국도비</t>
    <phoneticPr fontId="2" type="noConversion"/>
  </si>
  <si>
    <t>장애인일반형일자리지원(국비/지원)
-장애인 일반형(현 행정도우미)일자리 지원</t>
    <phoneticPr fontId="2" type="noConversion"/>
  </si>
  <si>
    <t>발달장애인 바리스타 일자리 시범사업(국비/지원)
- 발달장애인 바리스타 일자리 시범사업</t>
    <phoneticPr fontId="2" type="noConversion"/>
  </si>
  <si>
    <t>노인생활시설 지원(국비/지원)
-노인양로시설 운영</t>
    <phoneticPr fontId="2" type="noConversion"/>
  </si>
  <si>
    <t>독거노인 응급안전 돌보미(기금/지원)
- 독거노인 응급안전 돌보미 설치</t>
    <phoneticPr fontId="2" type="noConversion"/>
  </si>
  <si>
    <t>독거노인 응급안전 돌보미(기금/지원)
- 독거노인 응급안전 돌보미 운영</t>
    <phoneticPr fontId="2" type="noConversion"/>
  </si>
  <si>
    <t>농어촌의료서비스 개선(국비/지원)
- 농어촌의료서비스개선사업</t>
    <phoneticPr fontId="2" type="noConversion"/>
  </si>
  <si>
    <t>국가결핵예방(기금/지원)
- 국가결핵예방</t>
    <phoneticPr fontId="2" type="noConversion"/>
  </si>
  <si>
    <t>외국인근로자등 소외계층 의료서비스지원(국비/직접)
- 외국인근로자 등 소외계층 의료서비스 지원</t>
    <phoneticPr fontId="2" type="noConversion"/>
  </si>
  <si>
    <t>지역사회 건강조사(기금/지원)
- 지역사회 건강조사</t>
    <phoneticPr fontId="2" type="noConversion"/>
  </si>
  <si>
    <t>중증외상센터 설립 지원(자체/직접)
- 경기도 중증외상센터 건립 지원</t>
    <phoneticPr fontId="2" type="noConversion"/>
  </si>
  <si>
    <t>지방의료원 등 정보화 지원(기금/직접)
- 안성병원 EMR 시스템 구축</t>
    <phoneticPr fontId="2" type="noConversion"/>
  </si>
  <si>
    <t>심뇌혈관질환 관리사업(기금/직접)
- 심뇌혈관질환 예방관리사업</t>
    <phoneticPr fontId="2" type="noConversion"/>
  </si>
  <si>
    <t>고혈압 당뇨병 등록관리 사업(기금/지원)
- 고혈압, 당뇨병 등록관리사업</t>
    <phoneticPr fontId="2" type="noConversion"/>
  </si>
  <si>
    <t>독거노인응급안전돌보미(기금/지원)
-독거노인 응급안전돌보미 설치사업</t>
    <phoneticPr fontId="2" type="noConversion"/>
  </si>
  <si>
    <t>독거노인응급안전돌보미(기금/지원)
-독거노인 응급안전돌보미 운영사업</t>
    <phoneticPr fontId="2" type="noConversion"/>
  </si>
  <si>
    <t>국가결핵예방(기금/지원)
-국가결핵예방사업</t>
    <phoneticPr fontId="2" type="noConversion"/>
  </si>
  <si>
    <t xml:space="preserve">국비 내시 변경
※보건복지부 건강정책과-7090호(2014.11.21)  </t>
  </si>
  <si>
    <t>도비 70억원
지방채 40억원</t>
  </si>
  <si>
    <t xml:space="preserve">국비 내시 변경
※보건복지부 공공의료과-6233호(2014.11.09)  </t>
  </si>
  <si>
    <t>국비 내시 변경
※ 보건복지부 공공의료과-6638호(2014.11.24.)</t>
  </si>
  <si>
    <t>국비 변경내시
보건복지부 노인지원과-업무협력(2014.11.18)</t>
  </si>
  <si>
    <t>국비 변경내시
보건복지부-6144(2014.10.15)</t>
  </si>
  <si>
    <t>국비 변경내시
보건복지부-7290(2014.11.4)
발달장애인 바리스타 일자리 사업 포함 추진</t>
  </si>
  <si>
    <t>국비 변경내시
보건복지부-7290(2014.11.4)
일반형일자리 5명 추가 지원</t>
  </si>
  <si>
    <t>국비변경내시
보건복지부-7652(11.14)
장애인복지일자리사업으로 통합</t>
  </si>
  <si>
    <t>국비변경내시
※ 식의약처 식중독예방과 - 4223(2014.10.14)호</t>
  </si>
  <si>
    <t>직급수당 삭감</t>
  </si>
  <si>
    <t>공무용차량 지원 삭감</t>
  </si>
  <si>
    <t>무한돌보미 역량 강화와 사업 중복</t>
  </si>
  <si>
    <t>장애인단체지원사업 종사자 인건비 증액
※ 12년부터 인건비 동결</t>
  </si>
  <si>
    <t>인건비 삭감</t>
  </si>
  <si>
    <t>치매노인 미술 치료 지원</t>
  </si>
  <si>
    <t>지방비 부담율 37% 중 도비 10%부담 
-국비:도비:시군비=63:10:27
 -도비:323,350천원</t>
  </si>
  <si>
    <t>개인운영 신고 시설수 감소
(40개소→36개소)</t>
  </si>
  <si>
    <t>운영비 지원</t>
  </si>
  <si>
    <t xml:space="preserve">장애인단체지원사업의 종사자 
인건비 증액
※ 12년부터 인건비 동결
</t>
  </si>
  <si>
    <t>결핵 환자 증가에 대처하기 위한 의료
기관 운영 및 무료 이동진료사업 추진 필요</t>
  </si>
  <si>
    <t>심야공공약국 시범운영 사업 신규 반영</t>
  </si>
  <si>
    <t>국내외 박람회 참가, 의료관광 팸투어 감액</t>
  </si>
  <si>
    <t xml:space="preserve">리스비용 지급시기 착오로 부족 예산추가 반영(2012년 ~ 2015년) </t>
  </si>
  <si>
    <t>재난심리 지원팀 운영 2명 및 사업비</t>
  </si>
  <si>
    <t>부가가치세 법령 개정에 따라 대학(산학협력단) 위탁시 발생하는 부가가치세 
부담액 반영</t>
  </si>
  <si>
    <t>안산정신건강트라우마센터 운영비
전액 국비 확보 추진중
※ 지방비 매칭시 추경에 반영</t>
  </si>
  <si>
    <t>필요시 추경에 편성 예정</t>
  </si>
  <si>
    <t>버스임차비 증액</t>
  </si>
  <si>
    <t>전액삭감</t>
  </si>
  <si>
    <t>한센복지협회 검진사업 등 한센사업 차질 우려</t>
  </si>
  <si>
    <t>교육.상담사 추가양성 및 다양한 교육컨텐츠 개발.보급 필요</t>
  </si>
  <si>
    <t>예산부족으로 방역 관리 누수 발생 / 말라리아 환자발생 수 :
 228명('13.12월말)→282명('14.9월말)</t>
  </si>
  <si>
    <t>도비</t>
    <phoneticPr fontId="2" type="noConversion"/>
  </si>
  <si>
    <t>결핵협회 부속의원 운영 및 무료 이동 결핵 진료사업
(자체/직접)
- 결핵협회 부속의원 운영 및 무료이동 
  결핵진료사업 지원
- 결핵협회 부속의원 장비지원</t>
    <phoneticPr fontId="2" type="noConversion"/>
  </si>
  <si>
    <t>의료관광 경쟁력 제고 (자체/직접)
- 의료관광 경쟁력 제고</t>
    <phoneticPr fontId="2" type="noConversion"/>
  </si>
  <si>
    <t>경기도의료원 기능보강(자체/직접)
- 의정부병원 노후 의료장비 리스(MRI, CT)</t>
    <phoneticPr fontId="2" type="noConversion"/>
  </si>
  <si>
    <t>경기도정신건강증진센터 위수탁 운영 부가가치세
(자체/직접) 
-위수탁 운영 부가가치세</t>
    <phoneticPr fontId="2" type="noConversion"/>
  </si>
  <si>
    <t>사회적일자리과</t>
    <phoneticPr fontId="2" type="noConversion"/>
  </si>
  <si>
    <t>기금운용계획안</t>
    <phoneticPr fontId="2" type="noConversion"/>
  </si>
  <si>
    <t>사회복지기금(자활지원사업)
- 자활사업육성 및 지원</t>
    <phoneticPr fontId="2" type="noConversion"/>
  </si>
  <si>
    <t>14년, '15년 융자금 수정
  ('14말 융자잔액 재산정)
 - '14말 1,622백만원 → 2,022백만원
 - '15말 1,906백만원 → 2,204백만원</t>
  </si>
  <si>
    <t>2회추경</t>
  </si>
  <si>
    <t>국고보조금
(생계급여)</t>
  </si>
  <si>
    <t>국고보조금
(주거급여)</t>
  </si>
  <si>
    <t>국고보조금
(지역복지사업 평가)</t>
  </si>
  <si>
    <t>국고보조금
(기초연금)</t>
  </si>
  <si>
    <t>국고보조금
(노인생활시설 기능보강)</t>
  </si>
  <si>
    <t>국고보조금
(장애수당(차상위 등))</t>
  </si>
  <si>
    <t>국고보조금
(장애인연금)</t>
  </si>
  <si>
    <t>1회추경</t>
  </si>
  <si>
    <t>국고보조금
(장애인사회활동지원)</t>
  </si>
  <si>
    <t>국고보조금
(여성장애인지원사업)</t>
  </si>
  <si>
    <t>기금
(응급의료기관 지원발전 프로그램 운영(성립전))</t>
  </si>
  <si>
    <t>기금
(구조 및 응급처치 교육)</t>
  </si>
  <si>
    <t>기금
(SARS 등 신종감염병 대책)</t>
  </si>
  <si>
    <t xml:space="preserve">기금
(에이즈 및 성병예방) </t>
  </si>
  <si>
    <t>시·도비반환금수입
(건강증진과 도비사용잔액)</t>
  </si>
  <si>
    <t>기금
(영유아 사전예방적 건강관리)</t>
  </si>
  <si>
    <t>기금
(암환자 지원 사업)</t>
  </si>
  <si>
    <t>과징금 및 이행강제금
-응급환자이송업 과징금</t>
  </si>
  <si>
    <t>국비 내시 변경
※ 보건복지부 기초생활보장과-5891호(2014.11.10)</t>
  </si>
  <si>
    <t>국비 내시 변경
※ 보건복지부 요양보험운영과 (공문 미시행)</t>
  </si>
  <si>
    <t>국비 내시 변경
※ 보건복지부 장애인서비스과 - 5583호(2014.11.05.)</t>
  </si>
  <si>
    <t>국비 내시 변경
※ 보건복지부 응급의료과-5798호(2014.11.13.)</t>
  </si>
  <si>
    <t>국비 내시 변경
※ 보건복지부 출산정책과 -4714호(2014.11.07.)
※ 1회 추경 예산액</t>
  </si>
  <si>
    <t>국비 내시 변경
※ 보건복지부 질병정책과-6029호(2014.11.12.)
※ 1회 추경 예산액</t>
  </si>
  <si>
    <t>수자원본부</t>
    <phoneticPr fontId="2" type="noConversion"/>
  </si>
  <si>
    <t>물산업 해외 마케팅 지원(자체/직접)
- 물산업 해외 마케팅 지원</t>
    <phoneticPr fontId="2" type="noConversion"/>
  </si>
  <si>
    <t>생계급여(국비/지원)
-기초생활보장 생계급여</t>
  </si>
  <si>
    <t>주거급여(국비/지원)
-기초생활보장 주거급여</t>
  </si>
  <si>
    <t>기초연금(국비/지원)
-기초연금</t>
  </si>
  <si>
    <t>노인생활시설 기능보강(국비/지원)
-노인생활시설 기능보강</t>
  </si>
  <si>
    <t>장애수당(기초)(국비/지원)
-장애수당(기초)</t>
  </si>
  <si>
    <t>장애수당(차상위 등)(국비/지원)
-장애수당(차상위 등)</t>
  </si>
  <si>
    <t>장애인연금(국비/지원)
-장애인연금</t>
  </si>
  <si>
    <t>장애인 사회활동지원(국비/지원)
-중증장애인활동보조</t>
  </si>
  <si>
    <t>여성장애인 출산비용지원(국비/지원)
-여성장애인 출산비용지원</t>
  </si>
  <si>
    <t>여성장애인 교육사업(국비/직접)
-여성장애인 교육</t>
  </si>
  <si>
    <t>지역내 응급의료 협력강화 시범사업(기금/직접)
-야간휴일 응급수술 지원사업</t>
  </si>
  <si>
    <t>자동제세동기 보급지원(기금/지원)
-자동제세동기 보급지원</t>
  </si>
  <si>
    <t>자동제세동기 장비보강 지원(기금/지원)
-자동제세동기 장비보강 지원</t>
  </si>
  <si>
    <t>신종감염병 환자 격리병상 확충유지(기금/직접)
- 국가지정격리병상 시설장비유지비 지원</t>
  </si>
  <si>
    <t>에이즈 및 성병예방(기금/지원)
-에이즈 및 성병예방</t>
  </si>
  <si>
    <t>영유아 사전예방적 건강관리(기금/지원)
- 미숙아 및 선천성이상아 의료비 지원</t>
  </si>
  <si>
    <t>암환자 의료비 지원(기금/지원)
-암환자 의료지 지원</t>
  </si>
  <si>
    <t>생계급여(국비/지원)
-생계급여</t>
  </si>
  <si>
    <t>주거급여(국비/지원)
-주거급여</t>
  </si>
  <si>
    <t>시각장애인 복지관 운영(분권/직접)
-경기도 시각장애인복지관 운영</t>
  </si>
  <si>
    <t>시각장애인 복지관 운영(분권/직접)
-경기도 시각장애인복지관 버스 구입</t>
  </si>
  <si>
    <t>영유아 사전예방적 건강관리(기금/지원)
-미숙아 및 선천성이상아 의료비</t>
  </si>
  <si>
    <t>국비 내시 추가
※ 보건복지부 지역복지과-5410호(2014.11.15)</t>
  </si>
  <si>
    <t>국비 내시 변경 및 남부청-북부청 예산조정
※ 보건복지부 장애인서비스과-5548호(2014.11.3)</t>
  </si>
  <si>
    <t>국비 변경내시(통보예정)
※ 보건복지부 장애인자립기반과 - 7973(2014.11.26.)호</t>
  </si>
  <si>
    <t>국비 변경내시
※ 보건복지부 장애인자립기반과 - 7685호(2014.11.24.)</t>
  </si>
  <si>
    <t>국비 내시 변경
※ 보건복지부 장애인서비스과-5548호(2014.11.3)</t>
  </si>
  <si>
    <t>국비 내시 변경(신규)
※ 보건복지부 응급의료과-5798호(2014.11.13.)
※세입명- 응급의료기관지원발전프로그램운영</t>
  </si>
  <si>
    <t>국비 내시 변경(신규)
※ 보건복지부 응급의료과-5923(2014.11.19)호
※세입명- 구조 및 응급처치교육</t>
  </si>
  <si>
    <t>국비 내시 변경
※ 질병관리본부 공중보건위기대응과-1901(2014.11.07)호
※ 세입명-SARS 등 신종감염병 대책</t>
  </si>
  <si>
    <t>국비 내시 변경
※ 질병관리본부 에이즈결핵관리과-4594호(2014.11.6.)
※ 세입명- 에이즈 및 성병예방</t>
  </si>
  <si>
    <t>국비 내시 변경
※ 보건복지부 출산정책과 -4714(2014.11.07.)호</t>
  </si>
  <si>
    <t>국비 내시 변경
※ 보건복지부 질병정책과-6029(2014.11.12.)호</t>
  </si>
  <si>
    <t>국비 변경내시
※ 보건복지부 기초생활보장과-5891(2014.11.10)호</t>
  </si>
  <si>
    <t>국비 변경내시
보건복지부 기초연금과-1579(2014.11.13)호.</t>
  </si>
  <si>
    <t>남북부간 예산조정
양주시 복지지원과-6191(2014.11.11)호.</t>
  </si>
  <si>
    <t>국비변경내시 장애인자립기반과 - 7973(2014.11.26.)</t>
  </si>
  <si>
    <t>국비 변경내시
보건복지부 장애인자립기반과-7865(2014.11.24)호.</t>
  </si>
  <si>
    <t>국비 변경내시
보건복지부 장애인서비스과-5548(2014.11.3)호.</t>
  </si>
  <si>
    <t>시각장애인복지관 종사자 인사교체 등에 따른 인건비 감소분 감액</t>
  </si>
  <si>
    <t>복지관 전용버스 변경(33인→45인승) 요청에 따라 중형버스 구입에서 대형버스 연간임차로 사업변경</t>
  </si>
  <si>
    <t>국비 변경내시
※ 보건복지부 출산정책과 -4714(2014.11.07.)호</t>
  </si>
  <si>
    <t xml:space="preserve">지역사회 복지사업(국비/직접)
- </t>
    <phoneticPr fontId="2" type="noConversion"/>
  </si>
  <si>
    <t>건전한 부동산 중개업 제도 운영(자체/직접)
- 부동산중개제도 선전화 추진</t>
  </si>
  <si>
    <t>건전한 부동산 중개업 제도 운영(자체/직접)
- 부동산중개업 관리·조사단 운영</t>
  </si>
  <si>
    <t>건전한 부동산 중개업 제도 운영(자체/직접)
- 부동산 사례집 제작 및 기타운영비</t>
  </si>
  <si>
    <t>건전한 부동산 중개업 제도 운영(자체/직접)
- 부동산중개업 정책협의회 개최</t>
  </si>
  <si>
    <t>건전한 부동산 중개업 제도 운영(자체/직접)
- 부동산중개업 관리·조사단 보상비</t>
  </si>
  <si>
    <t>소방공무원 의식쇄신 추진(자체/직접)
- 전문화 위탁교육</t>
  </si>
  <si>
    <t>소방공무원 의식쇄신 추진(자체/직접)
- 국외 재난기관 벤치마킹</t>
  </si>
  <si>
    <t>출산휴가 · 육아휴직 대체인력 운영(자체/직접)
- 출산휴가 및 육아휴직 대체인력</t>
  </si>
  <si>
    <t>소방가족 체육대회(자체/직접)
- 소방의 날 기념 및 소방가족 119경연대회</t>
  </si>
  <si>
    <t>공무원 인센티브 제공(자체/직접)
- 모범소방공무원 해외 배낭여행</t>
  </si>
  <si>
    <t>소방기술경연대회(자체/직접)
- 소방기술경연대회 운영(전국,경기도)</t>
  </si>
  <si>
    <t>소방기술경연대회(자체/직접)
- 소방기술경연대회 훈련물품 구입</t>
  </si>
  <si>
    <t>소방기술경연대회(자체/직접)
- 전문인명소생술 마네킹 등 구입</t>
  </si>
  <si>
    <t>의용소방대 활성화(자체/직접)
- 의용소방대 소집수당</t>
  </si>
  <si>
    <t>구조구급장비보강(자체/직접)
- 구조구급장비</t>
  </si>
  <si>
    <t>소방공무원 PTSD치유(자체/직접)
- PTSD 측정장비 등 물품 구입</t>
  </si>
  <si>
    <t>소방관서 신축 및 이전(자체/직접)
- 성남소방서 신축 및 이전</t>
  </si>
  <si>
    <t>소규모시설 개보수(자체/직접)
- 창곡119안전센터 옹벽 등 개보수</t>
  </si>
  <si>
    <t>소방관서 신축 및 이전(자체/직접)
- 수암119안전센터 신축</t>
  </si>
  <si>
    <t>소방관서 신축 및 이전(자체/직접)
- 대신지역대 신축 및 이전</t>
  </si>
  <si>
    <t>소방관서 증축(자체/직접)
- 본서 차고 증축</t>
  </si>
  <si>
    <t>재난안전총괄조정운영(자체/직접)
- 재난안전총괄 조정(실전훈련) 운영비</t>
  </si>
  <si>
    <t>재난안전총괄조정운영(자체/직접)
- 재난안전총괄 조정(실전훈련) 물품</t>
  </si>
  <si>
    <t>소방관서 신축 및 이전(자체/직접)
- 북부소방재난본부 청사 신축 및 이전</t>
  </si>
  <si>
    <t>소규모 시설 개보수(자체/직접)
- 청사 울타리 등 보수 공사</t>
  </si>
  <si>
    <t>소방장비 운영(자체/직접)
- 특수소방장비 소모품 등 교체</t>
  </si>
  <si>
    <t>수난구조대운영(자체/직접)
- 수난구조대 장비보수 등 운영비</t>
  </si>
  <si>
    <t>특수대응단(북부)</t>
  </si>
  <si>
    <t>구조구급장비 보강(자체/직접)
- 특수재난구조장비 구입</t>
  </si>
  <si>
    <t>청사관리(자체/직접)
- 본관동 환경개선</t>
  </si>
  <si>
    <t>우수저류시설 설치사업(국비/지원)
- 우수 저류시설 설치 지원</t>
  </si>
  <si>
    <t>차액</t>
    <phoneticPr fontId="2" type="noConversion"/>
  </si>
  <si>
    <t>국고보조금
(우수저류시설 설치사업)</t>
  </si>
  <si>
    <t>유역환경조사(자체/직접)
- 공공운영비(부서 시험검사장비 유지비)</t>
  </si>
  <si>
    <t>식중독 예방 및 관리(국비/직접)
- 진단시약,초자,소모품 등 구입</t>
    <phoneticPr fontId="2" type="noConversion"/>
  </si>
  <si>
    <t>식중독 예방 및 관리(국비/직접)
-자산및물품취득비(대용량균질기)</t>
  </si>
  <si>
    <t>취약계층 지붕개량비 지원(자체/지원)
-취약계층 지붕개량비 지원</t>
  </si>
  <si>
    <t>유해화학물질 사고대응 기반 마련(자체/직접)
- 지역협의체 운영</t>
  </si>
  <si>
    <t>대기오염도검사(자체/직접)
- 분석관리유지관리비(시험장비정도검사)</t>
  </si>
  <si>
    <t>국비내시
※ 산림청 도시숲 경관과-3527(14.11.4)호</t>
  </si>
  <si>
    <t>기금내시
※ 녹색사업단 국내사업본부-1662(14.10.14)호</t>
  </si>
  <si>
    <t>기금
(소외시설 녹색공간조성사업)</t>
    <phoneticPr fontId="2" type="noConversion"/>
  </si>
  <si>
    <t>국고보조금
(무궁화조성관리)</t>
    <phoneticPr fontId="2" type="noConversion"/>
  </si>
  <si>
    <t>산림서비스 도우미(국비/지원)
- 도시녹지관리원 운영</t>
  </si>
  <si>
    <t>무궁화 조성관리(국비/지원)
- 무궁화동산 조성</t>
  </si>
  <si>
    <t>소외시설 녹색공간 조성(기금/지원)
- 소외시설 녹색공간 조성</t>
  </si>
  <si>
    <t>수리산 여가녹지 조성(지특/직접)
- 수리산 여가녹지 조성(시설비)</t>
  </si>
  <si>
    <t>수리산 여가녹지 조성(지특/직접)
- 수리산 여가녹지 조성(시설부대비)</t>
  </si>
  <si>
    <t>국비내시
※ 국토교통부 녹색도시과-4761(14.10.31)호
세입부서 지역정책과(개발제한구역 주민지원사업)</t>
  </si>
  <si>
    <t>국비 내시 추가
※ 보건복지부 지역복지과-4907호(2014.10.20)</t>
    <phoneticPr fontId="2" type="noConversion"/>
  </si>
  <si>
    <t xml:space="preserve">국비 내시 변경
※ 보건복지부 노인지원과-4407(2014.10.28.)호
   및 업무협조(2014.11.18) </t>
    <phoneticPr fontId="2" type="noConversion"/>
  </si>
  <si>
    <t>국비 내시 변경
※ 보건복지부 장애인자립기반과-7290호('14.11.04.) -사업량 9명 증가</t>
    <phoneticPr fontId="2" type="noConversion"/>
  </si>
  <si>
    <t>국비 내시 변경
※ 보건복지부 장애인자립기반과-7290호(2014.11.04.) -사업량 19명 증가</t>
    <phoneticPr fontId="2" type="noConversion"/>
  </si>
  <si>
    <t>장애인단체지원사업 종사자 인건비증액
※ 12년부터 인건비 동결</t>
    <phoneticPr fontId="2" type="noConversion"/>
  </si>
  <si>
    <t>국비 내시 변경
※ 보건복지부 장애인자립기반과-7652(‘14.11.14.)호 -보건복지부 사업 계획변경</t>
    <phoneticPr fontId="2" type="noConversion"/>
  </si>
  <si>
    <t>국고보조 변경내시 반영
※ 보건복지부 요양보험운영과-5279(2014.10.13)호</t>
    <phoneticPr fontId="2" type="noConversion"/>
  </si>
  <si>
    <t>국비 내시 변경
 - 사업량 감소(3,310가구→2,913가구)
※ 보건복지부 노인정책과-6144(2014.10.15)호</t>
    <phoneticPr fontId="2" type="noConversion"/>
  </si>
  <si>
    <t>국비 내시 변경
 - 사업량 감소 (3,310가구→2,913가구)
※ 보건복지부 노인정책과-6144(2014.10.15)호</t>
    <phoneticPr fontId="2" type="noConversion"/>
  </si>
  <si>
    <t>국비 내시 변경
※질병관리본부 감염병관리과-3856호('14.10.14.)</t>
    <phoneticPr fontId="2" type="noConversion"/>
  </si>
  <si>
    <t>자체사업에서 국비(기금)지원사업으로 전환되어
감액 편성
※질병관리본부 예방접종관리과-3246호(14.10.15)</t>
    <phoneticPr fontId="2" type="noConversion"/>
  </si>
  <si>
    <t>국비 내시 변경
※질병관리본부 에이즈결핵관리과-4768 (2014.11.18.)호</t>
    <phoneticPr fontId="2" type="noConversion"/>
  </si>
  <si>
    <t>국비 내시액 착오 반영분 정정
※ 질병관리본부 만성질환관리과-3206호
(14.10.15.)</t>
    <phoneticPr fontId="2" type="noConversion"/>
  </si>
  <si>
    <t>국비 내시액 착오 반영분 정정
※ 질병관리본부 만성질환관리과-3246 (2014.10.17.)호</t>
    <phoneticPr fontId="2" type="noConversion"/>
  </si>
  <si>
    <r>
      <t xml:space="preserve">구강건강관리(구강보건센터 설치)(기금/지원)
- 구강건강관리(구강보건센터 설치)
</t>
    </r>
    <r>
      <rPr>
        <b/>
        <sz val="10"/>
        <color rgb="FFFF0000"/>
        <rFont val="맑은 고딕"/>
        <family val="3"/>
        <charset val="129"/>
        <scheme val="minor"/>
      </rPr>
      <t>(과목경정)
자치단체경상보조금 ⇒ 자치단체자본보조</t>
    </r>
    <phoneticPr fontId="2" type="noConversion"/>
  </si>
  <si>
    <t>국비 변경 내시액 반영 및 통계목 변경
※ 보건복지부 구강생활건강과-4643(2014.10.28.)</t>
    <phoneticPr fontId="2" type="noConversion"/>
  </si>
  <si>
    <t>국비 내시액 착오 반영분 정정
 ※ 보건복지부 보건의료정책과-4803(2014.10.14.)</t>
    <phoneticPr fontId="2" type="noConversion"/>
  </si>
  <si>
    <t>국비변경내시
※ 보건복지부 정신건강정책과-6384(2014.11.14)</t>
    <phoneticPr fontId="2" type="noConversion"/>
  </si>
  <si>
    <r>
      <t xml:space="preserve">국가금연지원서비스 지역사회중심 금연서비스
(기금/직접)
- 국가금연지원서비스 지역사회중심 금연서비스
</t>
    </r>
    <r>
      <rPr>
        <b/>
        <sz val="10"/>
        <color rgb="FFFF0000"/>
        <rFont val="맑은 고딕"/>
        <family val="3"/>
        <charset val="129"/>
        <scheme val="minor"/>
      </rPr>
      <t>(과목경정)
기금/직접 ⇒ 기금/지원</t>
    </r>
    <phoneticPr fontId="2" type="noConversion"/>
  </si>
  <si>
    <t>국비가내시
※ 질병관리본부 에이즈·결핵관리과-4768(2014.11.18.)호, 
14년도 결핵전담간호사 미지급분(2명) 추가 등</t>
    <phoneticPr fontId="2" type="noConversion"/>
  </si>
  <si>
    <t>o 행사 개최시 나눔국민운동본부 지원액(국비)으로 행사 개최
o 보건복지부에서 나눔대축제 전국 시.도 순회 개최 건의 수용시 내년도경기도 행사 미개최
   (경기도 개최시에만 예산 반영)</t>
    <phoneticPr fontId="2" type="noConversion"/>
  </si>
  <si>
    <r>
      <t xml:space="preserve">광역자활지원사업(자체/직접)
- 광역자활사업 지원
</t>
    </r>
    <r>
      <rPr>
        <b/>
        <sz val="10"/>
        <color rgb="FFFF0000"/>
        <rFont val="맑은 고딕"/>
        <family val="3"/>
        <charset val="129"/>
        <scheme val="minor"/>
      </rPr>
      <t>(과목경정)
307-10 ⇒ 307-11</t>
    </r>
    <phoneticPr fontId="2" type="noConversion"/>
  </si>
  <si>
    <t>통계목 변경
사회복지시설법정운영비보조(307-10) 
→ 사회복지사업보조(307-11)</t>
    <phoneticPr fontId="2" type="noConversion"/>
  </si>
  <si>
    <t>부기 사업 이동
경기도 노인일자리지원센터 운영(자체/직접)
 → 광역자활지원사업(자체/직접)</t>
    <phoneticPr fontId="2" type="noConversion"/>
  </si>
  <si>
    <t>인건비(종사자 2명 충원) 및 사업비 증액</t>
    <phoneticPr fontId="2" type="noConversion"/>
  </si>
  <si>
    <t>장애인단체지원사업의 종사자 인건비 증액
※ 12년부터 인건비 동결</t>
    <phoneticPr fontId="2" type="noConversion"/>
  </si>
  <si>
    <t>농아인 및 단체의 수화를 방송 사업 추진 요청으로 신규 반영</t>
    <phoneticPr fontId="2" type="noConversion"/>
  </si>
  <si>
    <t>노후 점자인쇄기 교체 비용 신규 반영</t>
    <phoneticPr fontId="2" type="noConversion"/>
  </si>
  <si>
    <t>시군의 재정부담 해소 및 도비지원 신규반영</t>
    <phoneticPr fontId="2" type="noConversion"/>
  </si>
  <si>
    <t>보건소결핵관리사업 확대에 따른 결핵관리
전담간호사 필요</t>
    <phoneticPr fontId="2" type="noConversion"/>
  </si>
  <si>
    <t>용역 진행 상황에 따라 추경에 편성 예정</t>
    <phoneticPr fontId="2" type="noConversion"/>
  </si>
  <si>
    <t>내실있는 행사 추진을 위하여 지원액 증액</t>
    <phoneticPr fontId="2" type="noConversion"/>
  </si>
  <si>
    <t>자체사업에서 국비(기금)지원사업으로 전환되어
감액 편성
※질병관리본부 예방접종관리과-3246(14.10.15)</t>
    <phoneticPr fontId="2" type="noConversion"/>
  </si>
  <si>
    <t>경기도의료원 공공보건사업 지원(자체/직접)
-의료원본부 운영</t>
    <phoneticPr fontId="2" type="noConversion"/>
  </si>
  <si>
    <t>경기도의료원 공공보건사업 지원(자체/직접)
-경기도의료원 경영개선 지원</t>
    <phoneticPr fontId="2" type="noConversion"/>
  </si>
  <si>
    <t>의료원본부운영비 143백만원 중 130백만원 감</t>
    <phoneticPr fontId="2" type="noConversion"/>
  </si>
  <si>
    <t>의료원 경영개선 지원  35억원 중 20억원 감</t>
    <phoneticPr fontId="2" type="noConversion"/>
  </si>
  <si>
    <t>국비변경내시
※ 식의약처 식중독예방과 - 4223(2014.10.14)호</t>
    <phoneticPr fontId="2" type="noConversion"/>
  </si>
  <si>
    <t>능력있는 청년들의 해외진출 지원으로 글로벌일자리창출(해외연수취업지원 20명→50명, 사업전담인력배치 3개소 반영)</t>
  </si>
  <si>
    <t>상인역량 강화를 위한 상인교육관 운영비(인건비 등)</t>
  </si>
  <si>
    <t>소비자정보센터 운영 예산 반영</t>
  </si>
  <si>
    <t>소비자정보센터 상담사 추가배치에 따른 예산 추가 반영</t>
  </si>
  <si>
    <t>첨단창업지원(80백만원), 
청년창업드림리그(50백만원) G-베이스캠프 운영(30백만원)</t>
  </si>
  <si>
    <t>낙후된 농촌지역 신재생에너지 보급확대</t>
  </si>
  <si>
    <t>국/도비 지원된 신재생에너지 설비 사후관리 강화 및 DB 구축</t>
  </si>
  <si>
    <t>섬유업체와 디자이너 콜라보레이션 패션쇼 및 대학생 패션쇼 개별 개최</t>
  </si>
  <si>
    <t>이케아 입점에 대비, 도내 가구밀집지역 마케팅 능력 제고를 위해 추가 지원</t>
  </si>
  <si>
    <t>섬유소재를 활용한 플렉서블 PCB 기판 제조 기술 개발 사업</t>
  </si>
  <si>
    <t xml:space="preserve">2015년 사업완료를 위해 사업비 증액 반드시 필요  </t>
  </si>
  <si>
    <t>천연물신약 후보물질 발굴 및 전임성 평가사업비 반영</t>
  </si>
  <si>
    <t>차세대융합기술연구원 자구책 마련 후 추경지원 검토</t>
  </si>
  <si>
    <t>제조기업 경쟁력 향상 및 연관 로봇/소프트웨어산업 활성화</t>
  </si>
  <si>
    <t>국비매칭 10% 반영</t>
  </si>
  <si>
    <t>R&amp;D와 비즈니스를 융합한 통합 서비스 지원</t>
  </si>
  <si>
    <t>전국시도지사협의회의 재외공관에 道 공무원파견(‘14.10.27) 에 따른 제경비</t>
  </si>
  <si>
    <t>한.중, 호주 등 거대경제권과의 FTA 타결 발효에 따른 대처</t>
  </si>
  <si>
    <t>부산, 경남보트쇼 대비 경쟁력 확보</t>
  </si>
  <si>
    <t>교육생 생활관 주거환경 개선</t>
  </si>
  <si>
    <t>기술학교 개교 20주년 기념행사</t>
  </si>
  <si>
    <t>세입확인필요</t>
  </si>
  <si>
    <t>경기문화재단 운영(자체/직접)
- 경기문화재단 운영</t>
  </si>
  <si>
    <t>찾아가는 예술활동(자체/직접)
- 찾아가는 예술활동</t>
  </si>
  <si>
    <t xml:space="preserve">2015 경기국악 페스티벌 등(자체/??)
- </t>
  </si>
  <si>
    <t>문화융합형 청년 창작소 조성(자체/직접)
- 문화융합형 청년 창작소 조성 지원</t>
  </si>
  <si>
    <t>산업단지 및 폐산업시설 문화재생 사업(자체/지원)
- 사업단지 및 폐산업시설 문화재생 사업</t>
  </si>
  <si>
    <t>마을공동체 문화공간 조성(자체/직접)
- 마을공동체 문화공간 조성</t>
  </si>
  <si>
    <t>경기문화재단 북부사무소 운영(자체/직접)
- 경기북부 문화활동예술활동 지원</t>
  </si>
  <si>
    <t>경기문화재단 북부사무소 운영(자체/직접)
- 청소년문화예술동아리 지원</t>
  </si>
  <si>
    <t>경기문화재단 북부사무소 운영(자체/직접)
- 전통연희문화 프로젝트</t>
  </si>
  <si>
    <t>빅데이터 활용 문화행사등 영향도 분석(자체/직접)
- 빅데이터 활용 문화행사등 영향도 분석</t>
  </si>
  <si>
    <t>향교·서원 활성화(자체/지원)
- 향교·서원 활성화</t>
  </si>
  <si>
    <t>생활체육 활성화(자체/직접)
- 생활체육 육성</t>
  </si>
  <si>
    <t>생활체육 활성화(자체/직접)
- 생활체육프로그램보급</t>
  </si>
  <si>
    <t>생활체육 활성화(자체/직접)
- 주민공동체 생활체육 클럽 육성</t>
  </si>
  <si>
    <t>경기도체육회 사무처 운영(자체/직접)
- 체육진흥</t>
  </si>
  <si>
    <t>경기도장애인체육회 사무처 운영(자체/직접)
- 경기도장애인체육회 사무처 운영</t>
  </si>
  <si>
    <t>장애인 전문체육(자체/직접)
- 전국장애학생체육대회 참가</t>
  </si>
  <si>
    <t>장애인 전문체육(자체/직접)
- 장애인 가맹경기단체</t>
  </si>
  <si>
    <t>장애인 전문체육(자체/직접)
- 장애인 체육인력 육성</t>
  </si>
  <si>
    <t>장애인 생활체육(자체/직접)
- 장애인 생활체육클럽 운영</t>
  </si>
  <si>
    <t>장애인 생활체육(자체/직접)
- 전국 생활체육대축전 장애인 참가</t>
  </si>
  <si>
    <t>도립체육시설 운영(자체/직접)
- 경기도검도회관 운영</t>
  </si>
  <si>
    <t>문화재위원회 운영(자체/직접)
- 문화재위원회 운영비</t>
  </si>
  <si>
    <t>세계유산 남한산성 역사문화명소화(자체/직접)
- 세계유산 남한산성 역사문화명소화</t>
  </si>
  <si>
    <t xml:space="preserve">김포 통진면 관아지 복원 타당성 및 활용방안 연구용역(자체/??)
- </t>
  </si>
  <si>
    <t>경기콘텐츠진흥원 운영(자체/직접)
- 경기콘텐츠진흥원 운영</t>
  </si>
  <si>
    <t>디지털 만화유통지원 플랫폼 구축(국비/지원)
디지털 만화유통지원 플랫폼 구축</t>
  </si>
  <si>
    <t>만화규장각(국비/지원)
- 만화규장각</t>
  </si>
  <si>
    <t>부천국제판타스틱 영화제(자체/지원)
- 부천국제판타스틱 영화제</t>
  </si>
  <si>
    <t>경기관광공사 운영(자체/직접)
- 경기관광공사 운영</t>
  </si>
  <si>
    <t>한국도자재단 운영(자체/직접)
- 한국도자재단 운영</t>
  </si>
  <si>
    <t>경기세계도자비엔날레 개최(자체/직접)
- 2015 세계도자비엔날레 개최</t>
  </si>
  <si>
    <t>중화권 주요거점도시 관광로드쇼 추진(자체/직접)
- 중화권 주요거점도시 관광로드쇼 추진</t>
  </si>
  <si>
    <t>가족캠핑대회 개최(자체/직접)
- 가족캠핑대회 개최</t>
  </si>
  <si>
    <t>우수관광자원 기획홍보 및 프로그램 운영(자체/직접)
- 우수관광자원 기획홍보 및 프로그램 운영</t>
  </si>
  <si>
    <t>경기항공전 개최(자체/지원)
- 2015 경기항공전 개최</t>
  </si>
  <si>
    <t>문화관광해설사 운영(기금/지원)
- 문화관광해설사 운영</t>
  </si>
  <si>
    <t>경기관광포털 외국어서비스 강화(자체/직접)
- 경기관광포털 외국어서비스 강화</t>
  </si>
  <si>
    <t>관광안내소 신설 및 개보수(기금/지원)
- 관광안내소 신설 및 개보수</t>
  </si>
  <si>
    <t>다국어 관광안내지도 제작(기금/지원)
- 다국어 관광안내지도 제작</t>
  </si>
  <si>
    <t xml:space="preserve">경기인형 연극제 및 초중고 연극인 지원(자체/??)
- </t>
  </si>
  <si>
    <t xml:space="preserve">동두천 락 페스티벌(자체/??)
- </t>
  </si>
  <si>
    <t xml:space="preserve">행주 참게 축제(자체/??)
- </t>
  </si>
  <si>
    <t>도단위 예술단체 문예진흥(자체/직접)
- 도단위 예술단체 문예진흥</t>
  </si>
  <si>
    <t>경기도 문화의전당 운영(자체/직접)
- 경기도 문화의전당 운영</t>
  </si>
  <si>
    <t>경기도 문화의전당 운영(자체/직접)
- 세계 유명 연주자 초청 공연</t>
  </si>
  <si>
    <t>아마추어연극제 개최(자체/지원)
- 아마추어연극제 개최</t>
  </si>
  <si>
    <t>문화예술 나눔 공동체 (자체/??)
-</t>
  </si>
  <si>
    <t>경기도 생활체육대축전 개최지(자체/지원)
- 경기도 생활체육대축전 개최지 지원</t>
  </si>
  <si>
    <t>생활문화동호회 지원(자체/지원)
- 생활문화동호회 지원</t>
  </si>
  <si>
    <t>도비</t>
    <phoneticPr fontId="2" type="noConversion"/>
  </si>
  <si>
    <t>기금
(문화관광해설사 운영)</t>
    <phoneticPr fontId="2" type="noConversion"/>
  </si>
  <si>
    <t>기금
(관광안내체계구축지원)</t>
    <phoneticPr fontId="2" type="noConversion"/>
  </si>
  <si>
    <t>기금
(여성긴급전화 1366운영)</t>
  </si>
  <si>
    <t>기금
(가정폭력방지 및 피해자지원 사업)</t>
  </si>
  <si>
    <t>국고보조금
(어린이집 확충)</t>
  </si>
  <si>
    <t>국고보조금
(어린이집 환경개선)</t>
  </si>
  <si>
    <t>교육비 특별회계전입금
 - 누리과정 운영</t>
  </si>
  <si>
    <t>보육정책과 도비사용잔액</t>
  </si>
  <si>
    <t>국고보조금
(요보호아동 그룹홈 운영지원)</t>
  </si>
  <si>
    <t>기금
(지방청소년활동진흥센터 활동 지원)</t>
  </si>
  <si>
    <t>기금
(청소년 참여지원)</t>
  </si>
  <si>
    <t>기금
(청소년 사회안전망 구축)</t>
  </si>
  <si>
    <t>기금
(학대피해아동 쉼터 운영)</t>
  </si>
  <si>
    <t>국고보조금
(인터넷중독대응 사업)</t>
  </si>
  <si>
    <t>국비 가내시
여성가족부 복지지원과-3426(2014.11.25.)</t>
  </si>
  <si>
    <t>국비 변경내시
보건복지부 보육기반과-6287(2014.10.31.)</t>
  </si>
  <si>
    <t>국비 변경내시
보건복지부 보육기반과-5804(2014.10.16.)</t>
  </si>
  <si>
    <t>교육비특별회계전입금 내시
경기도교육청 유아특수교육과-20521(2014.11.24.)</t>
  </si>
  <si>
    <t>시도비반환금수입
도 보육정책과-9886(2014.7.4.)</t>
  </si>
  <si>
    <t>국비 가내시
보건복지부 아동복지정책과-5231(2014.10.20.)</t>
  </si>
  <si>
    <t>국비 가내시
여성가족부 활동지원과-5337(2014.10.23.)</t>
  </si>
  <si>
    <t>국비 가내시
여성가족부 청소년정책과-3737(2014.11.13.)</t>
  </si>
  <si>
    <t>국비 가내시
여성가족부 청소년 자립지원과-2876(2014.10.17.)</t>
  </si>
  <si>
    <t>국비 가내시
한국정보화진흥원 인터넷중독상담부-4312(2014.11.10.)</t>
  </si>
  <si>
    <t>여성긴급전화 1366 운영(기금/직접)
 - 여성긴급전화 1366 기능보강</t>
  </si>
  <si>
    <t>가정폭력방지 및 피해자지원(기금/지원)
 - 가정폭력피해자 의료비 지원</t>
  </si>
  <si>
    <t>가정폭력방지 및 피해자지원(기금/지원)
 - 가정폭력피해자 보호시설 기능보강</t>
  </si>
  <si>
    <t>여성단체 활동지원 강화(자체/직접)
 - 여성단체사무실 임차료 지원</t>
  </si>
  <si>
    <t>출산친화 인식개선(자체/직접)
 - 학교 인구교육</t>
  </si>
  <si>
    <t>여성단체 활동지원 강화(자체/직접)
 - 경기여성단체협의회 30년사 발간</t>
  </si>
  <si>
    <t>여성단체 활동지원 강화(자체/직접)
 - 경기여성단체협의회 30주년 행사</t>
  </si>
  <si>
    <t>여성단체 활동지원 강화(자체/직접)
 - 경기여성네트워크 활동지원</t>
  </si>
  <si>
    <t>경기여성의 전당 건립 지원(자체/직접)
  - 경기여성의 전당 건립 지원</t>
  </si>
  <si>
    <t>여성권익증진기관 운영지원(자체/지원)
 - 여성근로자복지센터 운영 지원</t>
  </si>
  <si>
    <t>가족지원센터 건립 지원(자체/지원)
 - 시흥시 가족지원센터 건립</t>
  </si>
  <si>
    <t>경기도가족여성연구원운영(자체/직접)</t>
  </si>
  <si>
    <t>어린이집 확충(국비/지원)
  - 어린이집 확충</t>
  </si>
  <si>
    <t>누리과정 운영(자체/지원)
 - 누리과정 운영</t>
  </si>
  <si>
    <t>특수보육 활성화 지원(자체/지원)
 - 가정보육교사제도 운영</t>
  </si>
  <si>
    <t>특수보육 활성화 지원(자체/지원)
 - 공공형 어린이집 인건비 지원</t>
  </si>
  <si>
    <t>특수보육 활성화 지원(자체/지원)
 - 누리과정 차액보육료 지원</t>
  </si>
  <si>
    <t>특수보육 활성화 지원(자체/지원)
 - 영아 표준보육과정 프로그램 지원</t>
  </si>
  <si>
    <t>보육정보 교환으로 보육발전 지원(자체/직접)
 - 도 육아종합 지원센터 운영 활성화</t>
  </si>
  <si>
    <t>지방청소년활동진흥센터 활동지원(기금/직접)
  - 도 청소년활동진흥센터 운영 및 사업 지원</t>
  </si>
  <si>
    <t>청소년정책 지역토론회(기금/직접)
  - 청소년정책 지역토론회</t>
  </si>
  <si>
    <t>청소년 연극제 예선(자체/지원)
 - 청소년 연극제 개최(예선)</t>
  </si>
  <si>
    <t>청소년 연극제 본선(자체/직접)
 - 청소년 연극제 개최(본선)</t>
  </si>
  <si>
    <t>저소득 아동지원(자체/지원)
 - 소년소녀가정 지원</t>
  </si>
  <si>
    <t>지역아동센터 지원(자체/지원)
 - 저소득 아동 학습도우미 지원</t>
  </si>
  <si>
    <t>지역아동센터 지원(자체/지원)
 - 지역아동센터 종사자 처우개선비</t>
  </si>
  <si>
    <t>부천 꿈나무 아동 종합상담소 지원(자체/지원)
  - 부천 꿈나무 아동 종합상담소 지원</t>
  </si>
  <si>
    <t>경기도 청소년수련시설 협회 운영 지원(자체/직접)
  - 경기도 청소년수련시설 협회 운영 지원</t>
  </si>
  <si>
    <t>청소년 유해환경감시단 연찬회 개최(자체/직접)
 - 청소년 유해환경감시단 연찬회 개최</t>
  </si>
  <si>
    <t>아동그룹홈 운영 지원(자체/지원)
  - 아동그룹홈 운영 지원</t>
  </si>
  <si>
    <t>다문화신문 구독 지원(자체/지원)
 - 다문화신문 구독 지원</t>
  </si>
  <si>
    <t>다문화 친화 사회분위기 조성(자체/직접)
 - 찾아가는 다문화소통 프로그램 운영</t>
  </si>
  <si>
    <t>다문화가정 말하기 대회(자체/직접)
 - 다문화가정 말하기 대회</t>
  </si>
  <si>
    <t>법원연계 위기가족회복 지원(자체/직접)
  -법원연계 위기가족 회복 지원</t>
  </si>
  <si>
    <t>가족공동체험을 통한 가족관계 증진(자체/직접)
 -  돌봄나눔터 운영</t>
  </si>
  <si>
    <t>여성일자리 지원(자체/지원)
 - 재취업설계 프로그램 운영</t>
  </si>
  <si>
    <t xml:space="preserve">창의기획 공모사업(자체/지원)
 - 창의기획 공모사업 </t>
  </si>
  <si>
    <t xml:space="preserve">창의기획 공모사업(자체/직접)
 - 창의기획 공모사업 </t>
  </si>
  <si>
    <t>보호대상아동 멘토링 지원(자체/직접)</t>
  </si>
  <si>
    <t>여성 리더십과정 운영(자체/직접)
  - 여성 리더십과정 운영</t>
  </si>
  <si>
    <t>인터넷중독대응사업(국비/직접)
 - 인터넷중독 대응 전문인력 양성 교재 및 물품구입(201-01)</t>
  </si>
  <si>
    <t>인터넷중독대응사업(국비/직접)
 - 인터넷중독대응센터 운영(201-01)</t>
  </si>
  <si>
    <t>인터넷중독대응사업(국비/직접)
 - 인터넷중독 대응 전문인력 양성(201-03)</t>
  </si>
  <si>
    <t>인터넷중독대응사업(국비/직접)
 - 우수과제 운영(201-03)</t>
  </si>
  <si>
    <t>인터넷중독대응사업(국비/직접)
 -  WOW 건강한 인터넷 멘토링(301-09)</t>
  </si>
  <si>
    <t>인터넷중독대응사업(국비/직접)
 - 찾아가는 가정방문상담사 운영(301-09)</t>
  </si>
  <si>
    <t>인터넷중독대응사업(국비/직접)
 - 인터넷 스마트미디어 예방교육(307-04)</t>
  </si>
  <si>
    <t>온라인경력개발센터 운영(자체/직접)
 - 경력개발형 e-러닝 교육콘텐츠 개발</t>
  </si>
  <si>
    <t>온라인경력개발센터 운영(자체/직접)
 - 온라인 경력개발센터 운영</t>
  </si>
  <si>
    <t>여성 창업과 경영 지원(자체/직접)
 - 여성기업 판로개척 마케팅 지원</t>
  </si>
  <si>
    <t>비즈니스 전문교육 및 네트워크 형성사업(자체/직접)
 - 여성CEO 역량교육 및 네트워크 형성</t>
  </si>
  <si>
    <t>IT블렌디드 교육 지원기반 조성(자체/직접)
 - IT전문교육용 컴퓨터</t>
  </si>
  <si>
    <t>인터넷중독대응사업(자체/직접)
 - 힐링프로그램 및 대응 네트워크 운영</t>
  </si>
  <si>
    <t>여성긴급전화 1366 북부센터 운영(기금/직접)
-여성긴급전화 1366 기능보강</t>
  </si>
  <si>
    <t>다문화 온누리 한마당(자체/직접)
  - 다문화 온누리 한마당</t>
  </si>
  <si>
    <t>어린이집 확충(국비/지원)
-어린이집 확충</t>
  </si>
  <si>
    <t>어린이집 환경개선(국비/지원)
-어린이집 환경개선</t>
  </si>
  <si>
    <t>시군청소년통합지원(기금/지원)
-시군 청소년통합지원</t>
  </si>
  <si>
    <t>청소년동반자프로그램 운영지원(기금/지원)
-시군청소년 동반자 프로그램 운영지원</t>
  </si>
  <si>
    <t>요보호아동 그룹홈 형태보호(국비/지원)
-요보호아동 그룹홈형태 보호</t>
  </si>
  <si>
    <t>학대아동보호(기금/지원)
-학대피해아동 쉼터운영(좋은이웃,희망둥지)</t>
  </si>
  <si>
    <t>누리과정운영(자체/지원)
-누리과정운영</t>
  </si>
  <si>
    <t>영유아인성 예절 교육원 운영(자체/직접)
  - 영유아인성 예절 교육원 운영</t>
  </si>
  <si>
    <t>인터넷중독 대응사업(자체/직접)
   - 사후관리프로그램 운영</t>
  </si>
  <si>
    <t xml:space="preserve">북부비전센터 창업실 확대 운영(자체/
- </t>
  </si>
  <si>
    <t>307-03 민간단체법정운영비보조로 통계목 변경</t>
  </si>
  <si>
    <t>국비 가내시
여성가족부 활동진흥과-5337(2014.10.24.)</t>
  </si>
  <si>
    <t>국비 가내시(사업일몰)
여성가족부 청소년정책과-3737(2014.11.13.)</t>
  </si>
  <si>
    <t>국비가내시</t>
  </si>
  <si>
    <t>교육청 수정예산(안) 통보</t>
  </si>
  <si>
    <t>국고보조금
(보육돌봄서비스)</t>
  </si>
  <si>
    <t>국고보조금
(교사근무환경개선비)</t>
  </si>
  <si>
    <t>국고보조금
(영유아보육료)</t>
  </si>
  <si>
    <t>아동청소년과 도비사용잔액</t>
  </si>
  <si>
    <t>국고보조금
(아동발달지원계좌)</t>
  </si>
  <si>
    <t>국고보조금
(입양아동가족 지원)</t>
  </si>
  <si>
    <t>기금
(청소년 성문화센터 설치운영)</t>
  </si>
  <si>
    <t>국비 변경내시
보건복지부 보육기반과-6620(2014.11.13.)</t>
  </si>
  <si>
    <t>국비 변경내시
보건복지부 보육사업기획과-5920(2014.11.6.)</t>
  </si>
  <si>
    <t>국비 변경내시
보건복지부 보육사업기획과-6381(2014.11.25.)</t>
  </si>
  <si>
    <t>국비 변경내시(국비)
보건복지부 보육기반과-6901(2014.11.24.)</t>
  </si>
  <si>
    <t>정산오류(시도비반환금수입)
※시흥시 가족여성과 -17236(2014.11.21.)</t>
  </si>
  <si>
    <t>국비 변경내시(국비)
보건복지부 아동권리과-5525(2014.11.3.)</t>
  </si>
  <si>
    <t>국비 변경내시(국비)
보건복지부 아동복지정책과-5440(2014.10.30.)</t>
  </si>
  <si>
    <t>국비변경내시(기금)
여성가족부 폭력예방과-2487(2014.11.12.)</t>
  </si>
  <si>
    <t>교직원 인건비(국비/지원)
-교직원 인건비 지원</t>
  </si>
  <si>
    <t>교사 근무환경개선(국비/지원)
-교사근무환경개선비</t>
  </si>
  <si>
    <t>영유아보육료(국비/지원)</t>
  </si>
  <si>
    <t>청소년 성문화센터 운영지원(기금/지원)
 - 용인 청소년 성문화센터 운영 지원</t>
  </si>
  <si>
    <t>입양숙려기간 모자지원(국비/지원)
-입양숙려기간 모자지원</t>
  </si>
  <si>
    <t>아동발달지원계좌(국비/지원)
-아동발달지원계좌 지원</t>
  </si>
  <si>
    <t>국비 변경내시
보건복지부 보육기반과-6901(2014.11.24.)</t>
  </si>
  <si>
    <t>국비변경내시(기금)-용인신설 
여성가족부 폭력예방과-2487(2014.11.12.)</t>
  </si>
  <si>
    <t>국비변경내시</t>
  </si>
  <si>
    <t>송내역 환승센터 건립(국비/지원)
- 송내역 환승센터 건립</t>
  </si>
  <si>
    <t>경기철도 포럼 운영(자체/직접)
- 경기철도 포럼 운영</t>
  </si>
  <si>
    <t>어르신 운전자 교통안전 제고(자체/직접)
- 어르신 운전자 안전스티커 제작</t>
  </si>
  <si>
    <t>수도권교통본부 운영(자체/직접)
- 수도권교통본부 운영경비 부담금</t>
  </si>
  <si>
    <t>경기도 교통발전 토론회(자체/직접)
- 경기교통 포럼 운영</t>
  </si>
  <si>
    <t>교통연수원 지원(자체/직접)
- 경기도교통연수원 운영경비 지원</t>
  </si>
  <si>
    <t>마을버스 청소년요금할인 결손보전(자체/직접)
- 마을버스 청소년 요금할인 결손보전</t>
  </si>
  <si>
    <t>맞춤형 따복버스 시범운행사업(자체/지원)
- 맞춤형 따복버스 시범운행</t>
  </si>
  <si>
    <t>통합브랜드 콜택시 지원사업(자체/직접)
- 통합브랜드콜택시 홍보, 교육 및 평가인센티브 지원</t>
  </si>
  <si>
    <t>통합브랜드 콜택시 지원사업(자체/지원)
- 통합브랜드 콜택시 지원</t>
  </si>
  <si>
    <t>택시 CCTV 교체설치(자체/지원)
- 택시 CCTV 교체설치</t>
  </si>
  <si>
    <t xml:space="preserve">노후교량 성능개선 사업(자체/지원)
- 노후교량 성능개선사업 </t>
  </si>
  <si>
    <t>경기도 건설발전 토론회(자체/직접)
- 경기건설 포럼 운영</t>
  </si>
  <si>
    <t>오포~포곡(2) 국지도건설(지방채/직접)
- 오포~포곡(2) 도로확포장</t>
  </si>
  <si>
    <t>여주~가남 도로확포장공사(자체/직접)
- 여주~가남 도로확포장</t>
  </si>
  <si>
    <t>안중~신왕 도로확포장공사(자체/직접)
- 안중~신왕 도로확포장</t>
  </si>
  <si>
    <t>용문~단월 도로확포장공사(자체/직접)
- 용문~단월 도로확포장</t>
  </si>
  <si>
    <t>일죽~대포(1) 도로확포장공사(자체/직접)
- 일죽~대포(1) 도로확포장</t>
  </si>
  <si>
    <t>삼성로 확장공사(자체/지원)
- 삼성로 확장공사</t>
  </si>
  <si>
    <t>제3경인 고속화도로 정왕IC개선사업(지방채/직접)
- 제3경인고속화도로 정왕IC개선</t>
  </si>
  <si>
    <t>성남~광주 도로확포장공사(자체/지원)
- 성남~광주 도로확포장</t>
  </si>
  <si>
    <t>하송우~마산 도로확포장공사(자체/직접)
- 하송우~마산 도로확포장</t>
  </si>
  <si>
    <t>월롱~광탄 도로확포장공사(자체/직접)
- 월롱~광탄 도로확포장</t>
  </si>
  <si>
    <t>지방하천개수시군대행사업(자체/지원)
- 지방하천개수시군대행사업</t>
  </si>
  <si>
    <t xml:space="preserve">상습침수지역 하천정비 토론회 개최(자체/직접)
- 상습침수지역 하천정비를 위한 현장방문 토론회 </t>
  </si>
  <si>
    <t>도로건설과</t>
  </si>
  <si>
    <t>구조물 유지관리(자체/직접)
- 구조물 유지관리</t>
  </si>
  <si>
    <t>지방도 유지관리(자체/직접)
- 지방도 유지관리</t>
  </si>
  <si>
    <t>위험도로 개량(자체/직접)
- 광주 퇴촌 위험도로 개량</t>
  </si>
  <si>
    <t>북부도로과</t>
  </si>
  <si>
    <t>지방도 관리(자체/직접)
- 지방도 유지관리</t>
  </si>
  <si>
    <t>군 훈련도로정비(자체/직접)
- 삼거~옥계 군 훈련도로 정비</t>
  </si>
  <si>
    <t>도로건설 관련 업무추진(자체/직접)
- 북부도로과 업무추진</t>
  </si>
  <si>
    <t>지방도 보도설치(자체/직접)
- 지방도 보도설치</t>
  </si>
  <si>
    <t>건축시설과</t>
  </si>
  <si>
    <t>삼막천 유지용수 공급사업(자체/직접→자체/지원)
- 삼막천 유지용수 공급사업</t>
  </si>
  <si>
    <t>신청사건립추진단</t>
  </si>
  <si>
    <t>도 신청사 건립사업(지방채/직접→자체/직접)
- 신청사 건립</t>
  </si>
  <si>
    <t>15년 완공추진</t>
  </si>
  <si>
    <t>포럼 확대운영, 국간협업</t>
  </si>
  <si>
    <t>스티커제작 전액삭감</t>
  </si>
  <si>
    <t>수도권교통조합 폐지 필요
운영비 전액삭감</t>
  </si>
  <si>
    <t xml:space="preserve">국간 협업추진 </t>
  </si>
  <si>
    <t>운영비 부족분
민간경상사업보조 757,000천원
민간단체법정운영비보조1,643,000천원</t>
  </si>
  <si>
    <t>청소년할인금액 60원에서 70원으로 대중버스와 균형</t>
  </si>
  <si>
    <t>공단지역 내 기업통근버스 운행 등 사업재검토 후 추진</t>
  </si>
  <si>
    <t>불필요 소모성 경비 삭감</t>
  </si>
  <si>
    <t>노후교량 개선 예산부족</t>
  </si>
  <si>
    <t>시군간 경쟁을 통한 도로유지관리강화</t>
  </si>
  <si>
    <t>보상비 부족분</t>
  </si>
  <si>
    <t>예산집중 지원(지역안배 필요)</t>
  </si>
  <si>
    <t>사업비 부족</t>
  </si>
  <si>
    <t>공사비, 보상비 부족분</t>
  </si>
  <si>
    <t>시책보전금으로 추진</t>
  </si>
  <si>
    <t>개선공사 적기완공 예산부족</t>
  </si>
  <si>
    <t>이배재터널 공사비 부족</t>
  </si>
  <si>
    <t>구리~포천간 고속도로 교차로부분 구조물 선착공</t>
  </si>
  <si>
    <t>동막천 20억원 보상비 부족</t>
  </si>
  <si>
    <t>시군토론회 1개시군 추가</t>
  </si>
  <si>
    <t>교량, 터널 등 안전예산 부족</t>
  </si>
  <si>
    <t>지방도 안전관리예산 부족</t>
  </si>
  <si>
    <t>지방도 325호선(광주) 
안전예산</t>
  </si>
  <si>
    <t>수해지 도로공사비 부족</t>
  </si>
  <si>
    <t>업무추진사업비 부족</t>
  </si>
  <si>
    <t>광주 등 3개시군</t>
  </si>
  <si>
    <t>자치단체등자본이전(자치단체자본보조)안양시 교부</t>
  </si>
  <si>
    <t>재원변경: 지방채에서 일반회계로 변경</t>
  </si>
  <si>
    <t>시내버스 운송업체 재정지원 도비 반환금</t>
  </si>
  <si>
    <t>실제 시,군에 교부되지 않은 집행잔액임, 착오로 도비반환금 반영</t>
  </si>
  <si>
    <t>동탄~기흥2차간 국지도건설(광특/직접)</t>
  </si>
  <si>
    <t>이천~흥천 국지도 건설(광특/직접)</t>
  </si>
  <si>
    <t>법원~상수 국지도 건설(광특/직접)</t>
  </si>
  <si>
    <t>조리~법원 국지도 건설(광특/직접)</t>
  </si>
  <si>
    <t>분담액(63.2억) 중 국비에 대한 도비 미매칭 예산(11억) 반영</t>
  </si>
  <si>
    <t>금융복지서비스 소외지역 서민들의 금융복지 사각지대 해소</t>
  </si>
  <si>
    <t>사업수요를 반영하여 사업 확대(3개 대학 210명, 5개 특성화고 120명, 기업수요 2개과정 30명 추가) 12년 25억, 13년 20억 예산수준 반영</t>
  </si>
  <si>
    <t>도내 전통시장 전기정밀 안전점검 및 긴급보수
전년도(14년 1회추경) 계속사업으로 지속 추진필요</t>
  </si>
  <si>
    <t>소상공인 및 전통시장 자생력 강화를 위한 특성화 사업 예산 추가 반영(전통시장 문화체험학교(꺼리공작소) 등</t>
  </si>
  <si>
    <t>시장 주변의 문화관광 자원을 연계한 문화체험 프로그램 운영을 통한 전통시장 활성화 도모 예산 반영(전년도 계속사업으로 지속 추진필요)</t>
  </si>
  <si>
    <t>주한미군공여지 주변 상권활성화를 위한 예산 추가 반영</t>
  </si>
  <si>
    <t>국비에 대한 도비 미매칭 예산 반영</t>
  </si>
  <si>
    <t>리더 및 종사자교육, 학습동아리 지원 사업은 별도부기 편성에 따른 감액</t>
  </si>
  <si>
    <t>사회적경제 아카데미 운영 사업량 증가(10개시군)에 따른 예산 추가 반영</t>
  </si>
  <si>
    <t>시군 판매장 및 커뮤니티시설 조성 1개소로 축소</t>
  </si>
  <si>
    <t>사회적경제 담당공무원 역량강화를 위한 예산 추가 반영</t>
  </si>
  <si>
    <t>창업, 기술개발, 마케팅 등 다양한 중소기업 지원사업을 추진하고 있는 중소기업종합지원센터 경영애로 지원</t>
  </si>
  <si>
    <t>여성경제인 혁신마인드 구축을 위한 교육,훈련,연수 등 지원 및 여성기업 확인제도 운영으로 여성기업인 경쟁력 강화</t>
  </si>
  <si>
    <t>중소기업제품의 디자인 개발지원으로 경쟁력 강화 및 판로지원 확대</t>
  </si>
  <si>
    <t>전시관 운영을 통한 제품 홍보 및 판로지원 확대(전년도 계속사업으로 지속 추진필요)</t>
  </si>
  <si>
    <t>도내 대형판매장과 협력해 중소기업의 효과적인 마케팅 및 판로개척 기회 제공</t>
  </si>
  <si>
    <t>온라인 포털 사이트를 활용하여 제품 홍보 및 판매까지 종합 원스톱 마케팅 지원</t>
  </si>
  <si>
    <t>화성시 맥간공예 국비지원 사업 선정(‘14. 10)에 따른 도비 매칭</t>
  </si>
  <si>
    <t>홈&amp;쇼핑 입점지원을 통한 판로 지원 확대</t>
  </si>
  <si>
    <t>수요증가에 따른 여성기업 판로지원 확대(20개사→40개사)
※ 1개사 지원액 2,500천원</t>
  </si>
  <si>
    <t>국비 70억원 확보, 50억원 추가 확보 추진, 시비 45억원 본예산 반영. 도비 지원이 절실함. 타 시도 도비 지원 사례(전북 53억원, 경남 105억원)</t>
  </si>
  <si>
    <t xml:space="preserve">노후 산업단지 내 공유경제 활성화 지원을 통한 공유경제 플랫폼 형성
산단 내 입주기업간의 공동 구매 및 소비의 활성화를 통한 기업경쟁력 강화 </t>
  </si>
  <si>
    <t>도내 사회복지시설(약 26,200개)을 감안할 때 전년도 수준의 지원 필요</t>
  </si>
  <si>
    <t>도시가스 미공급 지역(농촌마을 등)에 소형 저장탱크 및 배관망 설치로 에너지 소외지역 복지실현</t>
  </si>
  <si>
    <t>경기북부 특화산업(섬유ㆍ가구ㆍ피혁) 육성을 위해 영세기업 해외마케팅 지원(12년~14년 예산 3억)</t>
  </si>
  <si>
    <t>개관 초기 섬유산업 활성화와 자족 기능 확보 시까지 한시적으로 금년 수준 50% 지원 필요(시비 70% 부담)</t>
  </si>
  <si>
    <t>인건비, 운영비 부족분 일부 반영</t>
  </si>
  <si>
    <t>건물 및 시설 노후화에 따른 유지관리ㆍ보수 및 소방, 보안 등 안전 취약시설 개선 등</t>
  </si>
  <si>
    <t>수요증가로 사업비 매칭</t>
  </si>
  <si>
    <t>지식재산권 종합지원 수요증가에 따른 지원확대를 위해 국고보조 가내시액(1,479백만원) 만큼 증액 필요
※특허청 지역산업재산과-2202(‘14.11.5.)</t>
  </si>
  <si>
    <t>도내 중소기업 기술개발 수요증가에 따른 북부산업 지원(전년도 계속사업인 대ㆍ중소기업 동반성장  R&amp;D 사업 포함)</t>
  </si>
  <si>
    <t>기술성,창의성에 비해 소비자 친화적이지 않아 고전하는 우수 수출제품의 융합 개발(특허,브랜드,디자인) 및 수출 지원</t>
  </si>
  <si>
    <t>정부지원사업의 경기도 배제로 도내 관련기업 및 연구소 위축  대응</t>
  </si>
  <si>
    <t>3D프린팅 Hive 플랫폼 구축 및 보급 확산으로 미래세대의 활용 기회 제공 및 아이디어 구현 활성화</t>
  </si>
  <si>
    <t>도내 의료기기산업 경쟁력 제고(전년도 계속사업으로 지속 추진필요)</t>
  </si>
  <si>
    <t>유치개최확대, 마케팅활동강화, 기반구축(고객CRM(고객관계관리) 시스템 구축 등). 14년 서울시 예산 65억원</t>
  </si>
  <si>
    <t>도비</t>
    <phoneticPr fontId="2" type="noConversion"/>
  </si>
  <si>
    <t>신규</t>
    <phoneticPr fontId="2" type="noConversion"/>
  </si>
  <si>
    <t>스마트 제조공정 지원센터 타당성조사 연구용역
(자체/직접)
- 스마트 제조공정 지원센터 타당성조사 연구용역</t>
    <phoneticPr fontId="2" type="noConversion"/>
  </si>
  <si>
    <t>생활체육대회(자체/직접)
- 도단위 생활체육대회 개최 (생체연합회)</t>
    <phoneticPr fontId="2" type="noConversion"/>
  </si>
  <si>
    <t>기금
(산업관광 육성사업)</t>
    <phoneticPr fontId="2" type="noConversion"/>
  </si>
  <si>
    <t>국비내시 변경(2014.11.20)</t>
  </si>
  <si>
    <t>기금
(전통한옥 체험 프로그램 운영지원(성립전))</t>
    <phoneticPr fontId="2" type="noConversion"/>
  </si>
  <si>
    <t>전통한옥 관광자원화 사업(기금/지원)
- 전통한옥 체험프로그램 운영 지원(성립전)</t>
    <phoneticPr fontId="2" type="noConversion"/>
  </si>
  <si>
    <t>산업관광 인프라구축 및 콘텐츠개발(기금/지원)
- 산업관광 인프라구축</t>
    <phoneticPr fontId="2" type="noConversion"/>
  </si>
  <si>
    <t>찾아가는 생활체육 현장지도 활동강화</t>
  </si>
  <si>
    <t>경기도 대표 스포츠 이벤트 발굴 및 운영</t>
  </si>
  <si>
    <t>재능 나눔 생활체육복지 추진</t>
  </si>
  <si>
    <t>우수 전문체육인 경쟁력 지원
   (시군 직장운동부 창단 지원 등)</t>
  </si>
  <si>
    <t>비인지 종목 및 글로벌 유망선수 육성
   (봅슬레이, 컬링 등)</t>
  </si>
  <si>
    <t>장애인생활체육 보급 및 활성화 지원
   (장애인스포츠교실 운영 등)</t>
  </si>
  <si>
    <t>장애인체육 직장운동부 운영 지원
   (직장운동부 훈련비, 대회출전비 등)</t>
  </si>
  <si>
    <t>스포츠산업 전시 마케팅 지원</t>
  </si>
  <si>
    <t>경기도립 체육시설 개보수
   (선수합숙소 화재예방시설 보강 등)</t>
  </si>
  <si>
    <t>지역사회 체육역량 강화 프로그램 지원
 (지역사회 특화, 우수 생활체육 프로그램 지원)</t>
  </si>
  <si>
    <t>경기체육과학센터 지정 운영</t>
  </si>
  <si>
    <t>한중일 국제스포츠 교류 지원</t>
  </si>
  <si>
    <t>신청사건립추진단</t>
    <phoneticPr fontId="2" type="noConversion"/>
  </si>
  <si>
    <t>본예산</t>
    <phoneticPr fontId="2" type="noConversion"/>
  </si>
  <si>
    <t>도 신청사 건립공사</t>
    <phoneticPr fontId="2" type="noConversion"/>
  </si>
  <si>
    <t>지방채 =&gt; 일반회계</t>
    <phoneticPr fontId="2" type="noConversion"/>
  </si>
  <si>
    <t>환경성질환 예방관리센터 건립
- 수원 환경성질환예방관리센터 건립
- 가평 환경성질환예방관리센터 건립</t>
  </si>
  <si>
    <t>폐기물자원화사업</t>
  </si>
  <si>
    <t>하수처리장확충</t>
  </si>
  <si>
    <t>농어촌마을하수도 정비</t>
  </si>
  <si>
    <t>하수처리장 융자금원리금 상환</t>
  </si>
  <si>
    <t>하수관거정비사업</t>
  </si>
  <si>
    <t>도시침수대응</t>
  </si>
  <si>
    <t>하수관거정비BTL 임대료 지급</t>
  </si>
  <si>
    <t>하수처리수재이용</t>
  </si>
  <si>
    <t>시도비반환금수입</t>
  </si>
  <si>
    <t>그외수입</t>
  </si>
  <si>
    <t xml:space="preserve">환경부 국비 감액내시에 따른 예산 감액
※ 환경부 환경보건정책과-3821(2014.10.27.)호  </t>
  </si>
  <si>
    <t xml:space="preserve">환경부 국비 감액내시에 따른 예산 감액                           ※ 환경부 폐자원에너지과-2024(2014.11.25.)호  </t>
  </si>
  <si>
    <t>환경부 세입부족에 따른 미교부</t>
  </si>
  <si>
    <t>환경부 국비 변경내시 및  세입부족에 따른 미교부</t>
  </si>
  <si>
    <t xml:space="preserve">구리·남양주 음식물바이오가스화시설 설치(국비/지원)                                             - 구리·남양주 음식물바이오가스화시설 설치사업 </t>
  </si>
  <si>
    <t>환경부 국비 감액내시에 따른 예산 감액
※ 환경부 환경보건정책과-3821(2014.10.27.)호</t>
  </si>
  <si>
    <t>국비결정통보
※ 국토교통부 녹색도시과-4761(2014.10.31.)호</t>
  </si>
  <si>
    <t>GB보전금 개선관련 권역별 정책토론회 개최</t>
  </si>
  <si>
    <t>개발제한구역 주민지원사업(지특/지원)
- 개발제한구역 주민지원사업</t>
  </si>
  <si>
    <t>사고예방 및 흉가화 방지필요</t>
  </si>
  <si>
    <t>도비매칭</t>
  </si>
  <si>
    <t>기존장비 활용</t>
  </si>
  <si>
    <t>호당매입단가 상향조정</t>
  </si>
  <si>
    <t>2013년 수준확대</t>
  </si>
  <si>
    <t>중개료 인하등에 대응한 건전한 중개업 유도</t>
  </si>
  <si>
    <t>조례에 근거한 비율출연
(도보통세 2%이하)</t>
  </si>
  <si>
    <t>사업장기화 및 재원부족으로 시군사업포기 방지(도비보조)</t>
  </si>
  <si>
    <t>비점오염저감사업(국비/지원)
-비점오염저감사업</t>
  </si>
  <si>
    <t>경안천 하천 정화활동(자체/지원)
-경안천 하천 정화활동</t>
  </si>
  <si>
    <t>한탄강 하천 정화활동(자체/지원)
-한탄강 하천 정화활동</t>
  </si>
  <si>
    <t>하천오염방지</t>
  </si>
  <si>
    <t>하천 정화활동 지원</t>
  </si>
  <si>
    <t>적정규모 행사실시</t>
  </si>
  <si>
    <t>도비감액</t>
  </si>
  <si>
    <t>용역비 조정</t>
  </si>
  <si>
    <t>사업량 축소</t>
  </si>
  <si>
    <t>미세먼지 대응등에 대한 선진지 벤치마킹 필요</t>
  </si>
  <si>
    <t>환경안전의식 강화필요</t>
  </si>
  <si>
    <t>안전교육 확대 강화</t>
  </si>
  <si>
    <t>유해확학물질 안전사고 사전예방</t>
  </si>
  <si>
    <t>효과성 미흡</t>
  </si>
  <si>
    <t>폐기물법에 근거한 폐기물처리 도비보조</t>
  </si>
  <si>
    <t>지원확대</t>
  </si>
  <si>
    <t>전년수준 지원필요</t>
  </si>
  <si>
    <t>국비내시
※ 산림청 기획재정담당관-3435(14.10.15)호
세입부서 산림과(산림서비스 도우미)</t>
  </si>
  <si>
    <t>자체사업 확대</t>
  </si>
  <si>
    <t>사업확대, 일자리 창출</t>
  </si>
  <si>
    <t>녹색복지정책의 필수요소</t>
  </si>
  <si>
    <t>운영중인 장비수리비 반영</t>
  </si>
  <si>
    <t>지역발전특별회계보조금
(개발제한구역 주민지원사업)</t>
    <phoneticPr fontId="2" type="noConversion"/>
  </si>
  <si>
    <t>지특</t>
  </si>
  <si>
    <t>도시재생과</t>
    <phoneticPr fontId="2" type="noConversion"/>
  </si>
  <si>
    <t>예치금</t>
    <phoneticPr fontId="2" type="noConversion"/>
  </si>
  <si>
    <t>2015년도 경기도 기금운용계획 세출 조정(안)</t>
    <phoneticPr fontId="6" type="noConversion"/>
  </si>
  <si>
    <t>2015년도 경기도 기금운용계획 세입 조정(안)</t>
    <phoneticPr fontId="6" type="noConversion"/>
  </si>
  <si>
    <t>도시재생과</t>
    <phoneticPr fontId="2" type="noConversion"/>
  </si>
  <si>
    <t>일반회계전입금</t>
    <phoneticPr fontId="2" type="noConversion"/>
  </si>
  <si>
    <t>도보통세 2%이하 출연</t>
    <phoneticPr fontId="2" type="noConversion"/>
  </si>
  <si>
    <t>국비 내시 추가(신규)
※ 보건복지부 지역복지과-4907호(2014.10.20)</t>
  </si>
  <si>
    <t xml:space="preserve">국비 내시 변경
※ 보건복지부 노인지원과-4407호(2014.10.28.) 및 보건복지부 노인지원과 업무협조(2014.11.18) </t>
  </si>
  <si>
    <t>국비 내시 변경
※  보건복지부 요양보험운영과-5279호(2014.10.13)</t>
  </si>
  <si>
    <t xml:space="preserve">국비 내시 변경
※ 보건복지부 건강정책과-7090호(2014.11.21)  </t>
  </si>
  <si>
    <t xml:space="preserve">국비 내시 변경
※보건복지부 공공의료과-6233호(2014.11.09) </t>
  </si>
  <si>
    <t>국비 내시 변경
※질병관리본부 감염병관리과-3856호(2014.10.14.)</t>
  </si>
  <si>
    <t>국비 내시 변경
질병관리본부 에이즈결핵관리과-4768호(2014.11.18.)</t>
  </si>
  <si>
    <t>국비 내시 변경
※ 보건복지부 정신건강정책과-6384호(2014.11.14.)</t>
  </si>
  <si>
    <t>국비 내시액 착오 반영분 정정
※ 질병관리본부 만성질환관리과-3206호(2014.10.15.)</t>
  </si>
  <si>
    <t>국비 내시액 착오 반영분 정정
 ※ 보건복지부 보건의료정책과-       4803(2014.10.14.)호</t>
  </si>
  <si>
    <t>국비 내시 변경
※ 보건복지부 구강생활건강과-4643호(2014.10.28.)</t>
  </si>
  <si>
    <t>국비 내시액 착오 반영분 정정
※ 질병관리본부 만성질환관리과-3246(2014.10.17.)호</t>
  </si>
  <si>
    <t>국비 내시 변경
※ 보건복지부 공공의료과-6403호(2014.11.15.)</t>
  </si>
  <si>
    <t>교육정책 관계자 직무연수(자체/직접)
- 행사운영비(201-03)</t>
  </si>
  <si>
    <t>교육정책 관계자 직무연수(자체/직접)
- 행사실비보상금(301-09)</t>
  </si>
  <si>
    <t>평생교육협의회 운영 및 공모심사 수당(자체/직접)
- 평생교육협의회 참석수당</t>
  </si>
  <si>
    <t>평생교육협의회 운영 및 공모심사 수당(자체/직접)
- 평생교육사업 공모심사 수당</t>
  </si>
  <si>
    <t>경기 365-24 두루누리 아카데미 운영(자체/직접)
- 민간경상사업보조(307-02)</t>
  </si>
  <si>
    <t>경기 365-24 두루누리 아카데미 운영(자체/직접)
- 민간단체법정운영비보조(307-03)</t>
  </si>
  <si>
    <t>재난안전 전문교육강사 양성(자체/지원)
- 재난안전 전문교육강사 양성</t>
  </si>
  <si>
    <t>재난안전 전문교육강사 양성 및 교육(자체/지원)
- 재난안전 전문교육강사 양성 및 교육</t>
  </si>
  <si>
    <t>평생학습마을공동체 지원(자체/지원)
- 평생학습마을공동체 지원</t>
  </si>
  <si>
    <t>대학경쟁력 강화사업(자체/직접)
- 대학협력 관계자 워크숍</t>
  </si>
  <si>
    <t>외국인 유학생 워크숍(자체/직접)
- 외국인 유학생 워크숍</t>
  </si>
  <si>
    <t>대안교육시설 지원(자체/직접)
- 대안교육시설 지원</t>
  </si>
  <si>
    <t>경기대학기숙사 운영(자체/직접)
- 경기대학기숙사 운영</t>
  </si>
  <si>
    <t>행복한 책 나눔 운동(자체/직접)
- 행복한 책 나눔 운동</t>
  </si>
  <si>
    <t>정보소외계층 독서문화 프로그램(자체/직접)
- 정보소외계층 독서문화 프로그램 지원</t>
  </si>
  <si>
    <t>경기도사이버도서관 운영(자체/직접)
- 사이버도서관 전산장비 유지보수</t>
  </si>
  <si>
    <t>경기도사이버도서관 운영(자체/직접)
- 경기도사이버도서관 운영</t>
  </si>
  <si>
    <t>작은도서관 운영 지원(자체/지원)
- 작은도서관 운영 지원</t>
  </si>
  <si>
    <t>작은도서관 조성 및 아파트 도서관 활성화(자체/지원)
-작은도서관 조성 및 아파트 도서관 활성화</t>
  </si>
  <si>
    <t>공공도서관 건립 지원(자체/지원)
- 안성 농어촌도서관 건립 지원</t>
  </si>
  <si>
    <t>도서관 평생교육프로그램 지원(자체/지원)
- 경기은빛독서나눔이사업</t>
  </si>
  <si>
    <t>201-03(행사운영비)</t>
  </si>
  <si>
    <t>301-09(행사실비보상금)</t>
  </si>
  <si>
    <t>통계목 추가에 따른 감액</t>
  </si>
  <si>
    <t>통계목 추가에 따른 증액</t>
  </si>
  <si>
    <t>사업명 변경에 따른 감액</t>
  </si>
  <si>
    <t>사업명 변경에 따른 증액</t>
  </si>
  <si>
    <t>기존직원 직무연수</t>
  </si>
  <si>
    <t xml:space="preserve">안성 농촌도서관 건립 </t>
  </si>
  <si>
    <t>223-07 시도비 반환금 수입
- 교육정책과 도비사용잔액</t>
  </si>
  <si>
    <t>223-09 그외수입
- 교육정책과 도비 민간이전사용잔액</t>
  </si>
  <si>
    <t>223-07 시도비 반환금 수입
- 도서관정책과 도비사용잔액</t>
  </si>
  <si>
    <t>223-09 그외수입
- 도서관정책과 도비 민간이전사용잔액</t>
  </si>
  <si>
    <t>예산 과목 변경</t>
  </si>
  <si>
    <t>세입예산 증액(46,720천원)
 - 공공도서관 연장개관 : 45,997천원
 - 한빛도서관 건립 : 723천원</t>
  </si>
  <si>
    <t>세입예산 증액(395천원)
 - 공공도서관 연장개관 : 140천원
 - 한빛도서관 건립 : 255천원</t>
  </si>
  <si>
    <t>국고보조금
(농업전문인력양성)</t>
  </si>
  <si>
    <t>국고보조금
(과학영농현장기술지원)</t>
  </si>
  <si>
    <t>지역발전특별회계보조금
(농촌체험기술보급)</t>
  </si>
  <si>
    <t>농촌진흥청 지도정책과-6431(14.10.30)</t>
  </si>
  <si>
    <t>농촌진흥청 농촌자원과-3281(14.11.20)</t>
  </si>
  <si>
    <t>기술보급과</t>
  </si>
  <si>
    <t>과학영농현장기술지원(국비/지원)
- 쌀품질관리실 운영</t>
  </si>
  <si>
    <t>농작물병해충예찰방제(국비/지원)
- 무인자동공중포충망시스템</t>
  </si>
  <si>
    <t>농촌자원과</t>
  </si>
  <si>
    <t>농업전문인력양성(국비/직접)
- 우리쌀 이용 식품가공 기술교육 지원(행사운영비)</t>
  </si>
  <si>
    <t>농식품가공체험기술보급(지특/지원)
- 6차산업수익모델시범</t>
  </si>
  <si>
    <t>농촌생활 활력화(자체/지원)
- 농촌여성 학습활동 지원</t>
  </si>
  <si>
    <t>농촌지역 일자리 창출(자체/직접)
- 농촌현장학습 시범운영 사무지원</t>
  </si>
  <si>
    <t>농촌지역 일자리 창출(자체/직접)
- 농촌현장학습 시범운영</t>
  </si>
  <si>
    <t>경기 명품쌀 생산 새기술보급(자체/지원)
- 최고급쌀 생산기술 시범</t>
  </si>
  <si>
    <t>경기 명품쌀 생산 새기술보급(자체/지원)
- 벼 직파재배 기술 시범</t>
  </si>
  <si>
    <t>경기 명품쌀 생산 새기술보급(자체/지원)
- 고품질벼 생력재배기술 시범</t>
  </si>
  <si>
    <t>경기 명품쌀 생산 새기술보급(자체/지원)
- 기능성 가공용쌀 상품화 시범</t>
  </si>
  <si>
    <t>과수새기술보급(자체/지원)
- 씨없는 삼색포도 생산단지 육성시범</t>
  </si>
  <si>
    <t>선인장다육식물연구소</t>
  </si>
  <si>
    <t>선인장다육식물이용 6차산업화 육성시범(자체/직접)
- 선인장 다육식물 가공제조 및 상품화 컨설팅</t>
  </si>
  <si>
    <t>선인장다육식물이용 6차산업화 육성시범(자체/직접)
- 선인장 가공원료 생산 및 신품종 종묘센터 조성</t>
  </si>
  <si>
    <t>선인장다육식물이용 6차산업화 육성시범(자체/직접)
-  선인장 다육식물 다목적 공간조성 및 운영</t>
  </si>
  <si>
    <t>작물연구과</t>
  </si>
  <si>
    <t>벼신품종종자생산사업(자체/직접)
- 벼신품종 종자생산사업</t>
  </si>
  <si>
    <t>버섯연구소</t>
  </si>
  <si>
    <t>버섯의IQF(개별급속냉동)상품개발(자체/직접) 
- IQF개별급속냉동장치</t>
  </si>
  <si>
    <t>버섯의IQF(개별급속냉동)상품개발(자체/직접) 
 - IQF상품개발</t>
  </si>
  <si>
    <t>버섯의IQF(개별급속냉동)상품개발(자체/직접) 
- IQF상품시험수출</t>
  </si>
  <si>
    <t>지원기획과</t>
  </si>
  <si>
    <t>농촌지도자능력개발(자체/지원)
- 전문기술·경영능력 배양을 위한 농촌지도자육성</t>
  </si>
  <si>
    <t>농촌생활활력화(자체/지원)
- 농촌여성 생활정보지 제공</t>
  </si>
  <si>
    <t>과학영농시설운영지원(자체/지원)
- 농촌지도사업평가우수시군지원사업</t>
  </si>
  <si>
    <t>4-H육성지원(자체/직접)
- 농업전문경영인및학습단체회원해외연수</t>
  </si>
  <si>
    <t>4-H육성지원(자체/직접)
- 4-H회원교육</t>
  </si>
  <si>
    <t>시군지역특화작목 클러스터기반조성(자체/직접)
- 클러스터사업지원</t>
  </si>
  <si>
    <t>시군지역특화작목 클러스터기반조성(자체/직접)
- 현장애로기술지원추진</t>
  </si>
  <si>
    <t>시군지역특화작목 클러스터기반조성(자체/직접)
- 클러스터사업추진</t>
  </si>
  <si>
    <t>시군지역특화작목 클러스터기반조성(자체/직접)
- 클러스터사업</t>
  </si>
  <si>
    <t>작목별경영유통연구(자체/직접)
- 농업예측기술개발 및 경영역량강화</t>
  </si>
  <si>
    <t>버섯연구기반조성(자체/직접)
- 버섯연구소진입로조성</t>
  </si>
  <si>
    <t>유용미생물이용새기술보급(자체/지원)
- 미생물생산운영지원</t>
  </si>
  <si>
    <t>농업경영체육성(자체/지원)
- 강소농육성해외농업정보수집(자치단체경상보조금)</t>
  </si>
  <si>
    <t>원예연구과</t>
  </si>
  <si>
    <t>화훼류신품종해외판매확대(자체/직접)
- 화훼류 신품종바이어 등 전문가 초청</t>
  </si>
  <si>
    <t>화훼류신품종해외판매확대(자체/직접)
- 우리품종 재배해외현지조사</t>
  </si>
  <si>
    <t>화훼류신품종해외판매확대(자체/직접)
- 홍보물제작</t>
  </si>
  <si>
    <t>화훼류신품종해외판매확대(자체/직접)
- 시범재배용 식물체운송</t>
  </si>
  <si>
    <t>농촌생활 활력화(자체/직접)
- 농촌여성해외농업연수</t>
  </si>
  <si>
    <t>농촌지역 일자리 창출(자체/지원)
- 지역명품음식개발지원</t>
  </si>
  <si>
    <t>난류 신품종 육성(자체/직접)
- 난류 신품종 농가증식 실증시험</t>
  </si>
  <si>
    <t>축산 새기술보급(자체/지원)
- 벌꿀 안정생산 기술시범</t>
  </si>
  <si>
    <t>농촌지도자능력개발(자체/직접)
- 농촌지도자회원 연찬교육</t>
  </si>
  <si>
    <t>전특작 새기술보급(자체/지원)
- 밭작물 가공상품화 기술 시범</t>
  </si>
  <si>
    <t>종자관리소</t>
  </si>
  <si>
    <t>보급종 생산, 공급(자체/직접)
- 생산관리지도원 인부임</t>
  </si>
  <si>
    <t>종자생산기계화(자체/직접)
- 트렉터온탕소독기</t>
  </si>
  <si>
    <t>보급종생산단지지원(자체/직접)
- 벼 건조기</t>
  </si>
  <si>
    <t>친환경농업 새기술보급(자체/지원)
- 농작물병해충생력방제지원</t>
  </si>
  <si>
    <t>자치단체경상보조금</t>
  </si>
  <si>
    <t>자치단체자본보조</t>
  </si>
  <si>
    <t>민간경상사업보조</t>
  </si>
  <si>
    <t>민간자본사업보조</t>
  </si>
  <si>
    <t>자산및물품취득비</t>
  </si>
  <si>
    <t>시험연구비</t>
  </si>
  <si>
    <t>능력배양교육 22,500
농업인신문 132,000</t>
  </si>
  <si>
    <t>민간인국외여비</t>
  </si>
  <si>
    <t>사무관리비</t>
  </si>
  <si>
    <t>국내여비</t>
  </si>
  <si>
    <t>업무추진비</t>
  </si>
  <si>
    <t>행사운영비</t>
  </si>
  <si>
    <t>행사실비보상금</t>
  </si>
  <si>
    <t>기타보상금</t>
  </si>
  <si>
    <t>연구용역비</t>
  </si>
  <si>
    <t>전산개발비</t>
  </si>
  <si>
    <t>시설비</t>
  </si>
  <si>
    <t>시설부대비</t>
  </si>
  <si>
    <t>외빈초청여비</t>
  </si>
  <si>
    <t>국외여비</t>
  </si>
  <si>
    <t>일반운영비</t>
  </si>
  <si>
    <t>벌꿀안전생산기술시범(자치단체자본보조)</t>
  </si>
  <si>
    <t>농촌지도자연찬교육</t>
  </si>
  <si>
    <t>휴일수당</t>
  </si>
  <si>
    <t>자산및물품취득비(콩수확기)</t>
  </si>
  <si>
    <t>국가산림통계</t>
  </si>
  <si>
    <t>산림병해충방제</t>
  </si>
  <si>
    <t>산림서비스도우미</t>
  </si>
  <si>
    <t>증지수입</t>
  </si>
  <si>
    <t>농림축산식품부 방역총괄과-6820(14.11.4)</t>
  </si>
  <si>
    <t>식품의약품안전처 축산물위생안전과-8781(14.10.28)</t>
  </si>
  <si>
    <t>농림축산식품부 소비정책과-5052(14.10.29)</t>
  </si>
  <si>
    <t>산림청 기획재정담당관실-3435(14.10.15)(국비 △252)</t>
  </si>
  <si>
    <t>산림청 기획재정담당관실-3435(14.10.15)(국비 증8,680)</t>
  </si>
  <si>
    <t>산림청 기획재정담당관실-3435(14.10.15)(국비 △7,178)</t>
  </si>
  <si>
    <t>살처분보상금지원(국비/지원)</t>
  </si>
  <si>
    <t>거점별승용마번식지원센터(자체/직접)</t>
  </si>
  <si>
    <t>등산로안전시설설치(자체/지원)</t>
  </si>
  <si>
    <t>경기반려동물문화교실운영(자체/직접)</t>
  </si>
  <si>
    <t>가축방역차량교체구입(자체/직접)</t>
  </si>
  <si>
    <t>농림축산식품부 소비정책과-5052(14.10.29.)</t>
  </si>
  <si>
    <t>착오계상(국비 증3, 도비 △3)</t>
  </si>
  <si>
    <t>(국비 △255, 도비 △109)</t>
  </si>
  <si>
    <t>농림축산식품부 방역총괄과-6820(14.11.4.)</t>
  </si>
  <si>
    <t>식품의약품안전처 축산물위생안전과-8781('14.10.28.)</t>
  </si>
  <si>
    <t>농림축산식품부 방역관리과-8206(14.10.7)조사료검사보조원4,347천원</t>
  </si>
  <si>
    <t>한국마사회 생산진흥팀-1599(14.10.26)</t>
  </si>
  <si>
    <t>산림청 기획재정담당관실-3435(14.10.15.)국비- 도비 △2,000</t>
  </si>
  <si>
    <t>산림청 기획재정담당관실-3435(14.10.15.)국비- 도비25,037</t>
  </si>
  <si>
    <t>산림청 기획재정담당관실-3435(14.10.15.)국비- 도비740</t>
  </si>
  <si>
    <t>산림청 기획재정담당관실-3435(14.10.15.)국비- 도비234</t>
  </si>
  <si>
    <t>산림청 기획재정담당관실-3435(14.10.15.)</t>
  </si>
  <si>
    <t>생물안전3등급연구시설정밀진단재료비 173810천원</t>
  </si>
  <si>
    <t>돼지질병방제피드백107000천원증</t>
  </si>
  <si>
    <t>가로등설치10개소</t>
  </si>
  <si>
    <t>분만위생용품</t>
  </si>
  <si>
    <t>스키드로더</t>
  </si>
  <si>
    <t>톱밥(소50두미만지원)</t>
  </si>
  <si>
    <t>물향기수목원인건비및노후데크교체비</t>
  </si>
  <si>
    <t>축령산휴양림상수도인입비</t>
  </si>
  <si>
    <t>공공운영비454800천원
자산취득비153000천원</t>
  </si>
  <si>
    <t xml:space="preserve">축산물및동물약품수출업체용기및포장재지원(자체/
- </t>
    <phoneticPr fontId="2" type="noConversion"/>
  </si>
  <si>
    <t>가축질병근절사업(기금/지원)
- 전국일제소독의 날 운영</t>
    <phoneticPr fontId="2" type="noConversion"/>
  </si>
  <si>
    <t>시도가축방역사업(국비/지원)
- 가축전염병예방접종</t>
    <phoneticPr fontId="2" type="noConversion"/>
  </si>
  <si>
    <t>시도가축방역사업(국비/지원)
- 구제역백신접종완화제</t>
    <phoneticPr fontId="2" type="noConversion"/>
  </si>
  <si>
    <t>시도가축방역사업(국비/지원)
- 가금농가 질병관리 지원</t>
    <phoneticPr fontId="2" type="noConversion"/>
  </si>
  <si>
    <t>시도가축방역사업(국비/지원)
- 예방백신접종시술비</t>
    <phoneticPr fontId="2" type="noConversion"/>
  </si>
  <si>
    <t>시도가축방역사업(국비/지원)
- 매몰지사후관리</t>
    <phoneticPr fontId="2" type="noConversion"/>
  </si>
  <si>
    <t>시도가축방역사업(국비/지원)
- 가축방제차량구입</t>
    <phoneticPr fontId="2" type="noConversion"/>
  </si>
  <si>
    <t>시도가축방역사업(국비/직접)
- 가축질병 가상방역훈련(재료비)</t>
    <phoneticPr fontId="2" type="noConversion"/>
  </si>
  <si>
    <t>시도가축방역(국비/직접)
- 생물안전3등급연구시설(BL3)유지보수</t>
    <phoneticPr fontId="2" type="noConversion"/>
  </si>
  <si>
    <t>축산물검사(식품의약품안전처)(국비/직접)
- 축산물검사 수거비(공공운영비)</t>
    <phoneticPr fontId="2" type="noConversion"/>
  </si>
  <si>
    <t>축산물검사(식품의약품안전처)(국비/직접)
- 수거축산물 안전성 검사재료비(재료비)</t>
    <phoneticPr fontId="2" type="noConversion"/>
  </si>
  <si>
    <t xml:space="preserve">우량종축생산보급(자체/직접)
- 기간제근로자등보수 </t>
    <phoneticPr fontId="2" type="noConversion"/>
  </si>
  <si>
    <t>조사료품질검사(기금/직접)
- 조사료품질검사요원 인건비(기간제근로자등보수)</t>
    <phoneticPr fontId="2" type="noConversion"/>
  </si>
  <si>
    <t>조사료품질검사(기금/직접)
- 시료운송 및 유지관리비(공공운영비)</t>
    <phoneticPr fontId="2" type="noConversion"/>
  </si>
  <si>
    <t>조사료품질검사(기금/직접)
- 품질검사 분석경비(재료비)</t>
    <phoneticPr fontId="2" type="noConversion"/>
  </si>
  <si>
    <t>시도가축방역(국비/직접)
- 질병검진 장비구입(자산및물품취득비)</t>
    <phoneticPr fontId="2" type="noConversion"/>
  </si>
  <si>
    <t>축산물검사(식품의약품안전처)(국비/직접)
- 미생물검사 보조원 인부임(기간제근로자등보수)</t>
    <phoneticPr fontId="2" type="noConversion"/>
  </si>
  <si>
    <t>축산물검사(식품의약품안전처)(국비/직접)
- 근적외분광분석기기(자산및물품취득비)</t>
    <phoneticPr fontId="2" type="noConversion"/>
  </si>
  <si>
    <t>축산물검사(식품의약품안전처)(국비/직접)
- 대형스토마커(자산및물품취득비)</t>
    <phoneticPr fontId="2" type="noConversion"/>
  </si>
  <si>
    <t>가공축산물안전성관리(자체/직접)
- 미생물검사보조원 수당 등</t>
    <phoneticPr fontId="2" type="noConversion"/>
  </si>
  <si>
    <t>숲가꾸기(국비/직접)
- 산림바이오매스 수집단 교육비 및 부대비</t>
    <phoneticPr fontId="2" type="noConversion"/>
  </si>
  <si>
    <t>조림(국비/직접)
- 조림(시설비)</t>
    <phoneticPr fontId="2" type="noConversion"/>
  </si>
  <si>
    <t>조림(국비/직접)
- 조림(감리비)</t>
    <phoneticPr fontId="2" type="noConversion"/>
  </si>
  <si>
    <t>조림(국비/직접)
- 조림(시설부대비)</t>
    <phoneticPr fontId="2" type="noConversion"/>
  </si>
  <si>
    <t>산림병해충방제(국비/직접)
- 산성화피해조사(시험연구비)</t>
    <phoneticPr fontId="2" type="noConversion"/>
  </si>
  <si>
    <t>산림병해충방제(국비/직접)
- 수목피해 진단장비구입 등</t>
    <phoneticPr fontId="2" type="noConversion"/>
  </si>
  <si>
    <t>가축질병정밀진단(자체/직접)
- 생물안전3등급연구시설정밀진단재료비</t>
    <phoneticPr fontId="2" type="noConversion"/>
  </si>
  <si>
    <t>가축질병정밀진단(자체/직접)
- 돼지질병방제피드백사업(시험연구비)</t>
    <phoneticPr fontId="2" type="noConversion"/>
  </si>
  <si>
    <t>의정정보화 추진(자체/직접)
- 홈페이지 언론보도 게시판 운영</t>
  </si>
  <si>
    <t>영상 및 언론매체 홍보(자체/직접)
- 의정현안시책홍보</t>
  </si>
  <si>
    <t>영상 및 언론매체 홍보(자체/직접)
- 뉴스통신수신료</t>
  </si>
  <si>
    <t>의정정보화추진(자체/직접)
- 영상회의록 시스템 장비교체</t>
  </si>
  <si>
    <t>의정홍보역량강화(자체/직접)
- 본회의장 HD 방송시스템 구축</t>
  </si>
  <si>
    <t>행정지원 연찬회(자체/직접)
- 행정지원위원회 행사운영비</t>
  </si>
  <si>
    <t>미디어홍보(자체/직접)
- 의회 정기간행물 제작 및 발행</t>
  </si>
  <si>
    <t>미디어홍보(자체/직접)
- 간행물 우편요금</t>
  </si>
  <si>
    <t>의회운영(자체/직접)
- 선진의회 운영사례연구</t>
  </si>
  <si>
    <t>의회운영(자체/직접)
- 의회운영 및 예산 관련 비교연수</t>
  </si>
  <si>
    <t>의회운영(자체/직접)
- 도의원 생활관 임차료 및 비품구입</t>
  </si>
  <si>
    <t>의회운영(자체/직접)
- 도의원 생활관 유지관리</t>
  </si>
  <si>
    <t>의회운영(자체/직접)
- 생활관 비품구입</t>
  </si>
  <si>
    <t>의회운영(자체/직접)
- 노후 통신장비 교체</t>
  </si>
  <si>
    <t>국내외 교류사업추진(자체/직접)
- 교류사업 기념품 구입</t>
  </si>
  <si>
    <t>청사시설유지관리(자체/직접)
- 전기요금</t>
  </si>
  <si>
    <t>청사시설유지관리(자체/직접)
- 의회청사내진보강공사(실시설계비)</t>
  </si>
  <si>
    <t>청사시설유지관리(자체/직접)
- 의회청사내진보강공사(시설비)</t>
  </si>
  <si>
    <t>청사시설유지관리(자체/직접)
- 의회청사내진보강공사(감리비)</t>
  </si>
  <si>
    <t>청사시설유지관리(자체/직접)
- 의회청사내진보강공사(시설부대비)</t>
  </si>
  <si>
    <t>청사시설유지관리(자체/직접)
- 조경수목 유지관리</t>
  </si>
  <si>
    <t>의정운영지원(자체/직접)
- 본회의장 전자회의 기능개선 미니 PC구입</t>
  </si>
  <si>
    <t>의정지원 기준경비(자체/직접)
- 의정 월정수당</t>
  </si>
  <si>
    <t>의정지원 기준경비(자체/직접)
- 의원국민연금부담금</t>
  </si>
  <si>
    <t>의정지원 기준경비(자체/직접)
- 의회국민건강보험료
- 의원장기요양보험료</t>
  </si>
  <si>
    <t xml:space="preserve">의정지원 기준경비(자체/직접)
- </t>
  </si>
  <si>
    <t>의원 정책활동지원(자체/직접)
- 각종 세미나 등 지원</t>
  </si>
  <si>
    <t>도의회 지역상담소 설치운영(자체/직접)
- 지역상담소 운영 인부임 등 18개 부기명</t>
  </si>
  <si>
    <t>의회운영(자체/직접)
- 재해복구 지원물품 구입</t>
  </si>
  <si>
    <t>청사시설유지관리(자체/직접)
- 사무실 재배치등 인테리어공사</t>
  </si>
  <si>
    <t>국내외 교류사업 추진(자체/직접)
- 국제교류 활동지원</t>
  </si>
  <si>
    <t>국내외 교류사업 추진(자체/직접)
- 의원 공무국외활동 심사위원회 운영</t>
  </si>
  <si>
    <t>청소년 의회교실 운영 지원(자체/직접)
- 청소년 의회교실(행사운영비)</t>
  </si>
  <si>
    <t>청소년 의회교실 운영 지원(자체/직접)
- 청소년 의회교실(행사실비보상금)</t>
  </si>
  <si>
    <t>영상 및 언론매체 홍보(자체/직접)
- CATV방송홍보</t>
  </si>
  <si>
    <t>영상 및 언론매체 홍보(자체/직접)
- CATV 공익캠페인</t>
  </si>
  <si>
    <t>영상 및 언론매체 홍보(자체/직접)
- 케이블방송의정홍보</t>
  </si>
  <si>
    <t>영상 및 언론매체 홍보(자체/직접)
- CATV 의정홍보</t>
  </si>
  <si>
    <t>대외협력 강화(자체/직접)
- 의회협력 국외업무 수행</t>
  </si>
  <si>
    <t>현안법률 체계적 대응체계 유지(자체/직접)
- 도정협력 국외업무 수행(국제화여비)</t>
  </si>
  <si>
    <t>시설이용홍보(자체/직접)
- 시설이용 홍보</t>
  </si>
  <si>
    <t>행사홍보추진(자체/직접)
- 행사홍보 추진</t>
  </si>
  <si>
    <t>도정여론조사(자체/직접)
- 도정과제 인식,체감,만족도 조사</t>
  </si>
  <si>
    <t>경기넷 장애인 모니터링(자체/직접)
- 경기넷 모니터링 사업</t>
  </si>
  <si>
    <t>예산과목 변경</t>
  </si>
  <si>
    <t>부기명변경</t>
  </si>
  <si>
    <t>국비 내시 변경
※ 보건복지부 기초연금과-1579호(2014.11.13)</t>
    <phoneticPr fontId="2" type="noConversion"/>
  </si>
  <si>
    <t>국비 내시 변경
※ 보건복지부 요양보험운영과-  (공문 미시행)</t>
    <phoneticPr fontId="2" type="noConversion"/>
  </si>
  <si>
    <t>국비 변경내시
※ 보건복지부 질병정책과-6029(2014.11.12.)호</t>
    <phoneticPr fontId="2" type="noConversion"/>
  </si>
  <si>
    <t>환경성질환 예방관리센터 건립(국비/지원)
- 수원 환경성질환 예방관리센터 건립</t>
  </si>
  <si>
    <t>환경성질환 예방관리센터 건립(국비/지원)
- 가평 환경성질환 예방관리센터 건립</t>
  </si>
  <si>
    <t>하수처리장확충(국비/지원)
- 하수처리장 확충</t>
  </si>
  <si>
    <t>농어촌마을하수도정비(국비/지원)
- 농어촌 마을하수도 정비</t>
  </si>
  <si>
    <t>하수처리장 융자금원리금 상환(국비/지원)
- 하수처리장융자금 원리금상환</t>
  </si>
  <si>
    <t>하수관거정비사업(국비/지원)
- 하수관거정비사업</t>
  </si>
  <si>
    <t>도시침수대응(국비/지원)
- 도시침수대응</t>
  </si>
  <si>
    <t>하수관거정비BTL 임대료 지급(국비/지원)
- 하수관거정비(BTL)사업 임대료 지급</t>
  </si>
  <si>
    <t>하수처리수재이용사업(국비/지원)
- 하수처리수재이용사업</t>
  </si>
  <si>
    <t>국고보조금
(농촌민박서비스 안전교육)</t>
  </si>
  <si>
    <t>국고보조금
(GAP인증농가 안전성검사비)</t>
  </si>
  <si>
    <t>국고보조금
(농산물우수관리(GAP)시설지원)</t>
  </si>
  <si>
    <t>국고보조금
(고품질쌀유통활성화)</t>
  </si>
  <si>
    <t>국고보조금
(농업에너지이용효율화)</t>
  </si>
  <si>
    <t>기금
(시설원예 품질개선)</t>
  </si>
  <si>
    <t>지역발전특별회계
(친환경농업기반조성)</t>
  </si>
  <si>
    <t>기금
(과수고품질시설현대화)</t>
  </si>
  <si>
    <t>국고보조금
(자율관리어업육성지원)</t>
  </si>
  <si>
    <t>국고보조금
(환경친화형배합사료지원)</t>
  </si>
  <si>
    <t>농림축산식품부 농촌복지여성과-3770(14.10.24)</t>
  </si>
  <si>
    <t>농림축산식품부 지역개발과-4617(14.11.4)</t>
  </si>
  <si>
    <t>농림축산식품부 농촌산업과-3953(14.10.22)</t>
  </si>
  <si>
    <t>국립농산물품질관리원 인증관리팀-2335(14.11.4)</t>
  </si>
  <si>
    <t>농림축산식품부 소비정책과-5095(14.11.3)</t>
  </si>
  <si>
    <t>농림축산식품부 식량산업과-5408(14.11.25)</t>
  </si>
  <si>
    <t>농림축산식품부 원예경영과-3963(14.10.30)</t>
  </si>
  <si>
    <t>농림축산식품부 원예경영과-3963(14.10.30)원예산업과-4353(14.11.11)</t>
  </si>
  <si>
    <t>농림축산식품부 친환경농업과-3722(14.11.4)</t>
  </si>
  <si>
    <t>농림축산식품부 원예경영과-4066(14.11.5)</t>
  </si>
  <si>
    <t>해양수산부 수산자원정책과-4626(14.11.13)</t>
  </si>
  <si>
    <t>해양수산부 양식산업과-4472(14.10.16)</t>
  </si>
  <si>
    <t>농촌공동체회사 활성화 지원(국비/지원)
- 농촌공동체회사 활성화 지원</t>
  </si>
  <si>
    <t>경관보전직접지불(국비/지원)
- 경관보전직접지불</t>
  </si>
  <si>
    <t>농촌관광활성화(자체/지원)
- 체재형 작은텃밭 조성</t>
  </si>
  <si>
    <t>농촌민박서비스안전교육(국비/직접)</t>
  </si>
  <si>
    <t>GAP인증농가안전성검사비지원(국비/지원)
- GAP인증농가안전성검사비지원</t>
  </si>
  <si>
    <t>농산물우수관리(GAP)시설지원(국비/지원)</t>
  </si>
  <si>
    <t>RPC 건조저장시설(국비/지원)
- 미곡종합처리장 건조저장시설</t>
  </si>
  <si>
    <t>에너지절감시설지원(국비/지원)
- 에너지절감시설지원</t>
  </si>
  <si>
    <t>시설원예목재펠릿난방기지원(국비/지원)
- 시설원예목재펠릿난방기지원</t>
  </si>
  <si>
    <t>지열냉난방시설 지원(국비/지원)
- 지열냉난방시설 지원</t>
  </si>
  <si>
    <t>고추비가림시설지원(기금/지원)
- 고추비가림시설지원</t>
  </si>
  <si>
    <t>친환경농업지구조성(지특/지원)
- 친환경농업지구조성</t>
  </si>
  <si>
    <t>과수고품질시설현대화사업(기금/지원)
- 과수고품질시설현대화</t>
  </si>
  <si>
    <t>어업지도선대체건조(안산시)(자체/지원)</t>
  </si>
  <si>
    <t>보행관리기지원(자체/지원)
- 보행관리기지원</t>
  </si>
  <si>
    <t>경기미생산지원(자체/직접)
- 경기미우수단지농기계공급</t>
  </si>
  <si>
    <t>수리시설정비(자체/지원)
- 수리시설정비</t>
  </si>
  <si>
    <t>농로확포장(자체/지원)
- 농로확포장</t>
  </si>
  <si>
    <t>내수면수산자원조성(자체/지원)</t>
  </si>
  <si>
    <t>친환경서해해삼씨뿌림양성시험(자체/직접)
- 분석수수료, 선박임차비 등</t>
  </si>
  <si>
    <t>친환경서해해삼씨뿌림양성시험(자체/직접)
- 해삼양식시설견학 및 환경조사 출장여비</t>
  </si>
  <si>
    <t>친환경서해해삼씨뿌림양성시험(자체/직접)
- 해삼종묘구입비, 재료비</t>
  </si>
  <si>
    <t>U-RPC설치지원(자체/지원)
- U-RPC설치지원</t>
  </si>
  <si>
    <t>농기계임대사업(국비/지원)
- 농기계임대사업</t>
  </si>
  <si>
    <t>선택형맞춤농정(자체/지원)
- 선택형맞춤농정</t>
  </si>
  <si>
    <t>농업경영컨설팅(국비/지원)
- 농업경영컨설팅</t>
  </si>
  <si>
    <t>지역농업발전(자체/직접)
- 농업인의날행사홍보및상패제작</t>
  </si>
  <si>
    <t>농업소식및정보제공(자체/지원)
- 농업소식및정보제공</t>
  </si>
  <si>
    <t>지역전략식품산업육성(향토산업육성)(지특/지원)
- 향토산업육성</t>
  </si>
  <si>
    <t>농특산물직거래장터지원(자체/지원)</t>
  </si>
  <si>
    <t>로컬푸드연중생산체계구축(자체/지원)
- 로컬푸드연중생산체계구축</t>
  </si>
  <si>
    <t>시골동네농산물직판가공시설지원(자체/지원)
- 시골동네농산물직판가공시설</t>
  </si>
  <si>
    <t>농식품수출경쟁력제고(자체/지원)
- 농식품수출경쟁력제고</t>
  </si>
  <si>
    <t>경기인삼명품화(자체/직접)
- 경기인삼명품화</t>
  </si>
  <si>
    <t>유기농힐링캠프조성(자체/지원)
- 유기농힐링캠프조성</t>
  </si>
  <si>
    <t>친환경과수재배장려금지원(자체/지원)
- 친환경과수재배장려금지원</t>
  </si>
  <si>
    <t>농작물재해보험가입홍보(자체/직접)</t>
  </si>
  <si>
    <t>고양국제꽃박람회개최지원(자체/지원)</t>
  </si>
  <si>
    <t>해면수산자원조성(자체/지원)
- 해면수산자원조성</t>
  </si>
  <si>
    <t>내수면양식장경쟁력지원(자체/)</t>
  </si>
  <si>
    <t>수산물포장재지원(자체/</t>
  </si>
  <si>
    <t>지방어항건설(자체/</t>
  </si>
  <si>
    <t>수산물저온저장시설보수(자체/</t>
  </si>
  <si>
    <t>양식기술개발(자체/직접)
- 온수성어류사육지 및 청사난방비</t>
  </si>
  <si>
    <t>양식기술개발(자체/직접)
- 양식기술지도를 위한 차량유지관리비</t>
  </si>
  <si>
    <t>토산어종치어방류(자체/직접)
- 토산어종 종묘생산 사료 및 재료.호르몬 등 구입</t>
  </si>
  <si>
    <t>연구소기반시설보강(자체/직접)
- 관사비치 물품구입</t>
  </si>
  <si>
    <t>시험연구개발(자체/직접)
- 분석수수료 등</t>
  </si>
  <si>
    <t>시험연구개발(자체/직접)
- 시험연구장비 유지보수</t>
  </si>
  <si>
    <t>시험연구개발(자체/직접)
- 시약 및 시험어 구입 등</t>
  </si>
  <si>
    <t>2015슬로라이프국제대회개최지원(자체/지원)</t>
  </si>
  <si>
    <t>수산질병관리원운영(자체/직접)
- 수산질병관리원 실험보조 인부임</t>
  </si>
  <si>
    <t>수산질병관리원운영(자체/직접)
- 수산질병관리원 의약품 등 구입</t>
  </si>
  <si>
    <t>수산질병관리원운영(자체/직접)
- 수산질병관리원 검사장비 구입</t>
  </si>
  <si>
    <t>명품민물고기생산지도(자체/직접)
- 명품민물고기 생산지도 시약 및 소모품구입</t>
  </si>
  <si>
    <t>농로개설지원(자체/지원)</t>
  </si>
  <si>
    <t>여성농업인 복지증진(자체/지원)
- 여성농업인센터운영</t>
  </si>
  <si>
    <t>여성농업인행복바우처(자체/지원)
- 여성농업인행복바우처</t>
  </si>
  <si>
    <t>영농철공동급식지원(자체/지원)</t>
  </si>
  <si>
    <t>안산해양아카데미운영지원(자체/지원)</t>
  </si>
  <si>
    <t>바다의날행사추진(자체/직접)
- 바다의날행사추진</t>
  </si>
  <si>
    <t>친환경농업생산저변확대(자체/직접)
- 친환경농업생산저변확대</t>
  </si>
  <si>
    <t>화물유치인센티브(자체/직접)
- 화물유치인센티브</t>
  </si>
  <si>
    <t>경기미마케팅(자체/직접)
- 경기미마케팅지원</t>
  </si>
  <si>
    <t>양주농특산물축제(자체/</t>
  </si>
  <si>
    <t>농촌자원복합산업화지원(지특/지원)
- 농촌자원복합산업화지원</t>
  </si>
  <si>
    <t>사업유형변경: 자체/직접→자체/지원</t>
  </si>
  <si>
    <t>농림축산식품부 소비정책과-5095(14.11.3.)</t>
  </si>
  <si>
    <t>농림축산식품부 원예경영과-3963(14.10.30.)</t>
  </si>
  <si>
    <t>농림축산식품부 원예산업과-4353(14.11.11.)</t>
  </si>
  <si>
    <t>농림축산식품부 친환경농업과-3722(14.11.4.)</t>
  </si>
  <si>
    <t>농림축산식품부 원예경영과-4066(14.11.5.)</t>
  </si>
  <si>
    <t>해양수산부 수산자원정책과-4626(14.11.13.)</t>
  </si>
  <si>
    <t>해양수산부 양식산업과-4472
(14.10.16)</t>
  </si>
  <si>
    <t>이양기,컴바인</t>
  </si>
  <si>
    <t>가평내곡지구,안성하송산배수로정비(1억) 포함</t>
  </si>
  <si>
    <t>대반4리</t>
  </si>
  <si>
    <t>도비5%→도비15%상향</t>
  </si>
  <si>
    <t xml:space="preserve">부속품지원 </t>
  </si>
  <si>
    <t>도비30%반영</t>
  </si>
  <si>
    <t>대명항</t>
  </si>
  <si>
    <t>평택성해리교량1개소</t>
  </si>
  <si>
    <t>2014년 명시이월 사업조서(추가)</t>
    <phoneticPr fontId="6" type="noConversion"/>
  </si>
  <si>
    <t>예      산     과     목</t>
    <phoneticPr fontId="6" type="noConversion"/>
  </si>
  <si>
    <t>명시이월내용</t>
    <phoneticPr fontId="6" type="noConversion"/>
  </si>
  <si>
    <t>예산액</t>
    <phoneticPr fontId="6" type="noConversion"/>
  </si>
  <si>
    <t>2014년
이월액</t>
    <phoneticPr fontId="6" type="noConversion"/>
  </si>
  <si>
    <t>사      유</t>
    <phoneticPr fontId="6" type="noConversion"/>
  </si>
  <si>
    <t>정책사업</t>
    <phoneticPr fontId="6" type="noConversion"/>
  </si>
  <si>
    <t>단위사업</t>
    <phoneticPr fontId="6" type="noConversion"/>
  </si>
  <si>
    <t>세부사업</t>
    <phoneticPr fontId="6" type="noConversion"/>
  </si>
  <si>
    <t>편성목
(통계목)</t>
    <phoneticPr fontId="6" type="noConversion"/>
  </si>
  <si>
    <t>총     계</t>
    <phoneticPr fontId="6" type="noConversion"/>
  </si>
  <si>
    <t>소     계</t>
    <phoneticPr fontId="6" type="noConversion"/>
  </si>
  <si>
    <t>안전행정위</t>
    <phoneticPr fontId="6" type="noConversion"/>
  </si>
  <si>
    <t>재난대응력강화
(재난대응과)</t>
    <phoneticPr fontId="6" type="noConversion"/>
  </si>
  <si>
    <t>소방장비 보강 및 운영</t>
  </si>
  <si>
    <t>소방장비 보강
(자체/직접)</t>
    <phoneticPr fontId="6" type="noConversion"/>
  </si>
  <si>
    <t>자산취득비
(자산및물품취득비)</t>
  </si>
  <si>
    <t>개인안전장비 보강</t>
    <phoneticPr fontId="6" type="noConversion"/>
  </si>
  <si>
    <r>
      <t xml:space="preserve">○ 행정절차 이행에 따른 사업기간 부족
</t>
    </r>
    <r>
      <rPr>
        <sz val="10"/>
        <color indexed="10"/>
        <rFont val="굴림"/>
        <family val="3"/>
        <charset val="129"/>
      </rPr>
      <t>- 사업기간 : '14.11월~'15.3월(5개월)</t>
    </r>
    <r>
      <rPr>
        <sz val="10"/>
        <rFont val="굴림"/>
        <family val="3"/>
        <charset val="129"/>
      </rPr>
      <t xml:space="preserve">
 * 예산편성시기 : 제1회 추경 </t>
    </r>
    <phoneticPr fontId="6" type="noConversion"/>
  </si>
  <si>
    <t>긴급구조 대응력 강화
(재난대응과)</t>
    <phoneticPr fontId="6" type="noConversion"/>
  </si>
  <si>
    <t>재난대응 태세 구축</t>
    <phoneticPr fontId="6" type="noConversion"/>
  </si>
  <si>
    <t>구조구급장비 보강
(자체/직접)</t>
    <phoneticPr fontId="6" type="noConversion"/>
  </si>
  <si>
    <t>구조구급장비 보강</t>
    <phoneticPr fontId="6" type="noConversion"/>
  </si>
  <si>
    <r>
      <t xml:space="preserve">○ 구조장비 제작기간 장기소요로 사업기간 부족
</t>
    </r>
    <r>
      <rPr>
        <sz val="10"/>
        <color indexed="10"/>
        <rFont val="굴림체"/>
        <family val="3"/>
        <charset val="129"/>
      </rPr>
      <t>- 사업기간 : '14.11월~'15.3월(5개월)</t>
    </r>
    <r>
      <rPr>
        <sz val="10"/>
        <color indexed="8"/>
        <rFont val="굴림체"/>
        <family val="3"/>
        <charset val="129"/>
      </rPr>
      <t xml:space="preserve">
 * 예산편성시기: 제1회추경</t>
    </r>
    <phoneticPr fontId="6" type="noConversion"/>
  </si>
  <si>
    <t>소방서비스 기반강화
(의왕소방서)</t>
    <phoneticPr fontId="6" type="noConversion"/>
  </si>
  <si>
    <t>소방력 강화</t>
    <phoneticPr fontId="6" type="noConversion"/>
  </si>
  <si>
    <t>소방관서 증축(자체/직접)</t>
    <phoneticPr fontId="6" type="noConversion"/>
  </si>
  <si>
    <t>시설및부대비
(시설비)</t>
    <phoneticPr fontId="6" type="noConversion"/>
  </si>
  <si>
    <t>소방훈련탑 설치공사</t>
    <phoneticPr fontId="6" type="noConversion"/>
  </si>
  <si>
    <r>
      <t xml:space="preserve">○ 의견수렴 및 행정절차 이행에 따른 절대공기 부족
</t>
    </r>
    <r>
      <rPr>
        <sz val="10"/>
        <color indexed="10"/>
        <rFont val="굴림"/>
        <family val="3"/>
        <charset val="129"/>
      </rPr>
      <t>- 사업기간 : '14.11월~'15.5월(6개월)</t>
    </r>
    <r>
      <rPr>
        <sz val="10"/>
        <rFont val="굴림"/>
        <family val="3"/>
        <charset val="129"/>
      </rPr>
      <t xml:space="preserve">
 * 예산편성시기 : 제1회 추경</t>
    </r>
    <phoneticPr fontId="6" type="noConversion"/>
  </si>
  <si>
    <t>소방서비스 기반 강화
(부천소방서)</t>
    <phoneticPr fontId="6" type="noConversion"/>
  </si>
  <si>
    <t>소방력강화</t>
    <phoneticPr fontId="6" type="noConversion"/>
  </si>
  <si>
    <t>소방관서 신축 및 이전
(자체/직접)</t>
    <phoneticPr fontId="6" type="noConversion"/>
  </si>
  <si>
    <t>시설비 및 부대비
(시설비)</t>
    <phoneticPr fontId="6" type="noConversion"/>
  </si>
  <si>
    <t>내동119안전센터 신축이전</t>
    <phoneticPr fontId="6" type="noConversion"/>
  </si>
  <si>
    <r>
      <t xml:space="preserve">○ 행정절차 이행에 따른 절대 공기 부족
</t>
    </r>
    <r>
      <rPr>
        <sz val="10"/>
        <color indexed="10"/>
        <rFont val="굴림"/>
        <family val="3"/>
        <charset val="129"/>
      </rPr>
      <t>- 사업기간 : '14.11월~'15.10월(12개월)</t>
    </r>
    <r>
      <rPr>
        <sz val="10"/>
        <rFont val="굴림"/>
        <family val="3"/>
        <charset val="129"/>
      </rPr>
      <t xml:space="preserve">
 * 예산편성시기 : 제1회 추경 </t>
    </r>
    <phoneticPr fontId="6" type="noConversion"/>
  </si>
  <si>
    <t>소방서비스 기반강화
(안산소방서)</t>
    <phoneticPr fontId="6" type="noConversion"/>
  </si>
  <si>
    <t>소방력 보강</t>
    <phoneticPr fontId="6" type="noConversion"/>
  </si>
  <si>
    <t>시설비및부대비
(시설비)</t>
    <phoneticPr fontId="6" type="noConversion"/>
  </si>
  <si>
    <t>반월119안전센터 신축이전</t>
    <phoneticPr fontId="6" type="noConversion"/>
  </si>
  <si>
    <t>소방서비스 기반강화
(고양소방서)</t>
    <phoneticPr fontId="6" type="noConversion"/>
  </si>
  <si>
    <t>화전119안전센터 신축</t>
    <phoneticPr fontId="6" type="noConversion"/>
  </si>
  <si>
    <t>신바람 나는 직장분위기 조성
(평택소방서)</t>
    <phoneticPr fontId="6" type="noConversion"/>
  </si>
  <si>
    <t>근무환경개선</t>
    <phoneticPr fontId="6" type="noConversion"/>
  </si>
  <si>
    <t>소방관서 리모델링
(자체/직접)</t>
    <phoneticPr fontId="6" type="noConversion"/>
  </si>
  <si>
    <t>본서 리모델링</t>
    <phoneticPr fontId="6" type="noConversion"/>
  </si>
  <si>
    <r>
      <t xml:space="preserve">○ 행정절차 이행에 따른 절대 공기 부족
</t>
    </r>
    <r>
      <rPr>
        <sz val="10"/>
        <color indexed="10"/>
        <rFont val="굴림"/>
        <family val="3"/>
        <charset val="129"/>
      </rPr>
      <t>- 사업기간 : '14.11월~'15.5월(6개월)</t>
    </r>
    <r>
      <rPr>
        <sz val="10"/>
        <rFont val="굴림"/>
        <family val="3"/>
        <charset val="129"/>
      </rPr>
      <t xml:space="preserve">
 * 예산편성시기 : 제1회 추경 </t>
    </r>
    <phoneticPr fontId="6" type="noConversion"/>
  </si>
  <si>
    <t>건설교통위</t>
    <phoneticPr fontId="6" type="noConversion"/>
  </si>
  <si>
    <t>교통건설정책 기반조성</t>
    <phoneticPr fontId="6" type="noConversion"/>
  </si>
  <si>
    <t>교통안전제고</t>
    <phoneticPr fontId="6" type="noConversion"/>
  </si>
  <si>
    <t>광역이동지원시스템 구축</t>
    <phoneticPr fontId="6" type="noConversion"/>
  </si>
  <si>
    <r>
      <t xml:space="preserve">○ 추경 반영된 사항으로 절대 공기 부족
</t>
    </r>
    <r>
      <rPr>
        <sz val="10"/>
        <color indexed="10"/>
        <rFont val="굴림"/>
        <family val="3"/>
        <charset val="129"/>
      </rPr>
      <t>- 사업기간 : '14.12월~'15.12월</t>
    </r>
    <phoneticPr fontId="6" type="noConversion"/>
  </si>
  <si>
    <t>국비 내시 변경
※ 보건복지부 기초생활보장과-5891호(14.11.10)</t>
    <phoneticPr fontId="2" type="noConversion"/>
  </si>
  <si>
    <t>국비 내시 추가
※ 보건복지부 지역복지과-5410호(2014.11.5)</t>
    <phoneticPr fontId="2" type="noConversion"/>
  </si>
  <si>
    <t>국비 내시 변경
※ 보건복지부 기초연금과-1579호(2014.11.13)</t>
    <phoneticPr fontId="2" type="noConversion"/>
  </si>
  <si>
    <t>국비 변경내시
※ 보건복지부 장애인자립기반과-7973(14.11.26.)</t>
    <phoneticPr fontId="2" type="noConversion"/>
  </si>
  <si>
    <t>국비 변경내시
※ 보건복지부 장애인자립기반과-7685(14.11.24.)</t>
    <phoneticPr fontId="2" type="noConversion"/>
  </si>
  <si>
    <t>국비 내시 변경
※ 보건복지부 장애인서비스과 - 5548호(14.11.03.)</t>
    <phoneticPr fontId="2" type="noConversion"/>
  </si>
  <si>
    <t>국비 내시 변경
※ 보건복지부 장애인서비스과 - 5583호(14.11.05.)</t>
    <phoneticPr fontId="2" type="noConversion"/>
  </si>
  <si>
    <t>국비 내시 변경
※ 보건복지부 응급의료과-5923호(2014.11.19)</t>
    <phoneticPr fontId="2" type="noConversion"/>
  </si>
  <si>
    <t>국비 내시 변경
※ 질병관리본부 공중보건위기대응과-1901호</t>
    <phoneticPr fontId="2" type="noConversion"/>
  </si>
  <si>
    <t>국비 내시 변경
※ 질병관리본부 에이즈결핵관리과-4594호</t>
    <phoneticPr fontId="2" type="noConversion"/>
  </si>
  <si>
    <t>시·도비반환금 내역 변경
- 2013년 청소년산모 임신출산 의료비 지원(437,000원)
-2012년 암검진사업(10원)
-2012년 암환자 의료비 지원(112,740원)</t>
    <phoneticPr fontId="2" type="noConversion"/>
  </si>
  <si>
    <t>국비 검증</t>
    <phoneticPr fontId="2" type="noConversion"/>
  </si>
  <si>
    <t>도로 유지관리 지원사업(자체/지원)
- 도로 유지관리 지원</t>
    <phoneticPr fontId="2" type="noConversion"/>
  </si>
  <si>
    <t>경기도 경제단체연합회 사업지원(자체/직접)
- 경기도 경제단체연합회 사업지원</t>
    <phoneticPr fontId="2" type="noConversion"/>
  </si>
  <si>
    <t>서민금융(햇살론) 지원(자체/직접)
- 서금금융 햇살론(국가직접지원)</t>
    <phoneticPr fontId="2" type="noConversion"/>
  </si>
  <si>
    <t>서민금융복지센터 운영(자체/직접)
- 서민금융복지센터 운영</t>
    <phoneticPr fontId="2" type="noConversion"/>
  </si>
  <si>
    <t>취약근로계층 지원사업(자체/직접)
- 취약근로계층 지원사업</t>
    <phoneticPr fontId="2" type="noConversion"/>
  </si>
  <si>
    <t>시군일자리센터 운영지원(자체/지원)
- 시군일자리센터 상담사 인건비 지원</t>
    <phoneticPr fontId="2" type="noConversion"/>
  </si>
  <si>
    <t>경기 청년뉴딜사업(자체/직접)
- 경기청년뉴딜사업 운영</t>
    <phoneticPr fontId="2" type="noConversion"/>
  </si>
  <si>
    <t>경기 청년해외진출지원사업(자체/직접)
- 경기 청년해외진출지원사업</t>
    <phoneticPr fontId="2" type="noConversion"/>
  </si>
  <si>
    <t>전통시장 안전관리(자체/지원)
- 전통시장 전기 정밀안전점검 지원</t>
    <phoneticPr fontId="2" type="noConversion"/>
  </si>
  <si>
    <t>소상공인 지원(자체/직접)
- 소상공인 전통시장 지원</t>
    <phoneticPr fontId="2" type="noConversion"/>
  </si>
  <si>
    <t>전통시장 활성화지원(자체/직접)
- 상인교육관 및 상인대학 운영지원</t>
    <phoneticPr fontId="2" type="noConversion"/>
  </si>
  <si>
    <t>소비자보호 지원(자체/직접)
- 소비자정보센터 운영</t>
    <phoneticPr fontId="2" type="noConversion"/>
  </si>
  <si>
    <t>소비자보호 지원(자체/직접)
- 민간단체 상담원 보상금</t>
    <phoneticPr fontId="2" type="noConversion"/>
  </si>
  <si>
    <t>전통시장 활성화 지원(자체/직접)
- 전통시장 문화공연사업</t>
    <phoneticPr fontId="2" type="noConversion"/>
  </si>
  <si>
    <t>전통시장 활성화 지원(자체/직접)
- 주한미군공여지 주변 상권활성화</t>
    <phoneticPr fontId="2" type="noConversion"/>
  </si>
  <si>
    <t>사회적기업 취약계층 인건비지원(지특/지원)
- 사회적기업 취약계층 인건비지원</t>
    <phoneticPr fontId="2" type="noConversion"/>
  </si>
  <si>
    <t>사회적경제 아카데미(자체/직접)
- 사회적경제 교육과정개발 지원</t>
    <phoneticPr fontId="2" type="noConversion"/>
  </si>
  <si>
    <t>사회적경제 아카데미(자체/직접)
- 사회적경제 아카데미 운영지원</t>
    <phoneticPr fontId="2" type="noConversion"/>
  </si>
  <si>
    <r>
      <t xml:space="preserve">사회적경제 아카데미(자체/직접)
- 경영실무교육
</t>
    </r>
    <r>
      <rPr>
        <b/>
        <sz val="10"/>
        <color rgb="FFFF0000"/>
        <rFont val="맑은 고딕"/>
        <family val="3"/>
        <charset val="129"/>
        <scheme val="minor"/>
      </rPr>
      <t>(부기명 변경)
경영실무교육 ⇒ 사회적경제 역량강화</t>
    </r>
    <phoneticPr fontId="2" type="noConversion"/>
  </si>
  <si>
    <t>국고보조금
(경관보전직접지불)</t>
    <phoneticPr fontId="2" type="noConversion"/>
  </si>
  <si>
    <t>신규</t>
    <phoneticPr fontId="2" type="noConversion"/>
  </si>
  <si>
    <t>사회적경제 시장조성 지원(자체/지원)
- 시군 판매장·커뮤니티시설 등 조성 지원</t>
    <phoneticPr fontId="2" type="noConversion"/>
  </si>
  <si>
    <r>
      <t xml:space="preserve">사회적경제 시장조성 지원(자체/직접)
- 사회적경제 판로지원
</t>
    </r>
    <r>
      <rPr>
        <b/>
        <sz val="10"/>
        <color rgb="FFFF0000"/>
        <rFont val="맑은 고딕"/>
        <family val="3"/>
        <charset val="129"/>
        <scheme val="minor"/>
      </rPr>
      <t>(부기명 변경)
사회적경제 판로지원 ⇒ 생협점포 입점 지원</t>
    </r>
    <phoneticPr fontId="2" type="noConversion"/>
  </si>
  <si>
    <r>
      <t xml:space="preserve">사회적경제 시장조성 지원(자체/직접)
- 대형마트 입점 등 판로지원
</t>
    </r>
    <r>
      <rPr>
        <b/>
        <sz val="10"/>
        <color rgb="FFFF0000"/>
        <rFont val="맑은 고딕"/>
        <family val="3"/>
        <charset val="129"/>
        <scheme val="minor"/>
      </rPr>
      <t>(부기명 변경)
대형마트 입점 등 판로지원 ⇒ 대형마트 입점 등 사회적경제 판로지원</t>
    </r>
    <phoneticPr fontId="2" type="noConversion"/>
  </si>
  <si>
    <t>사회적경제 역량강화(자체/직접)
- 사회적경제 관련 공무원 역량강화 교육</t>
    <phoneticPr fontId="2" type="noConversion"/>
  </si>
  <si>
    <t>중소기업종합지원센터 사업지원(자체/직접)
- 중소기업종합지원센터 사업지원</t>
    <phoneticPr fontId="2" type="noConversion"/>
  </si>
  <si>
    <t>여성경제인 혁신역량 강화 지원(자체/직접)
- 여성경제인 혁신역량 강화 지원</t>
    <phoneticPr fontId="2" type="noConversion"/>
  </si>
  <si>
    <t>G-디자인사업 지원(자체/직접)
- G-디자인개발사업 지원</t>
    <phoneticPr fontId="2" type="noConversion"/>
  </si>
  <si>
    <t>경기우수중소기업제품 전시관 설치운영(자체/직접)
- 경기우수중소기업제품 전시관 설치운영</t>
    <phoneticPr fontId="2" type="noConversion"/>
  </si>
  <si>
    <t>기존 소외되었던 경기북부 경제활성화를 위한 지원 사업 강화 및 강소기업육성 프로그램 추진</t>
    <phoneticPr fontId="2" type="noConversion"/>
  </si>
  <si>
    <t>민간부문 취약근로자 및 영세 소규모기업 대상, 통상임금 및 일자리창출컨설팅 등 권리보장사업 추진</t>
    <phoneticPr fontId="2" type="noConversion"/>
  </si>
  <si>
    <t>시군 일자리센터 및 주민센터 상담사 인건비 지원(금년수준인 도비 20%, 시군비 80%로 조정, 도비 부담 10%→20%)</t>
    <phoneticPr fontId="2" type="noConversion"/>
  </si>
  <si>
    <t>국고보조금
(살처분보상금 지원)</t>
    <phoneticPr fontId="2" type="noConversion"/>
  </si>
  <si>
    <t>국고보조금
(시도가축방역사업)</t>
    <phoneticPr fontId="2" type="noConversion"/>
  </si>
  <si>
    <t>국고보조금
(축산물검사(식품의약품안전처))</t>
    <phoneticPr fontId="2" type="noConversion"/>
  </si>
  <si>
    <t>기금
(가축위생방역지원본부)</t>
    <phoneticPr fontId="2" type="noConversion"/>
  </si>
  <si>
    <t>기금
(가축질병근절)</t>
    <phoneticPr fontId="2" type="noConversion"/>
  </si>
  <si>
    <t>기금
(도축검사원운영지원)</t>
    <phoneticPr fontId="2" type="noConversion"/>
  </si>
  <si>
    <t>기금
(축산물HACCP컨설팅지원(농림축산식품부))</t>
    <phoneticPr fontId="2" type="noConversion"/>
  </si>
  <si>
    <t>국고보조금
(농촌공동체회사 활성화 지원)</t>
    <phoneticPr fontId="2" type="noConversion"/>
  </si>
  <si>
    <t>징수교부금수입
(농지보전부담금)</t>
    <phoneticPr fontId="2" type="noConversion"/>
  </si>
  <si>
    <t>도비</t>
    <phoneticPr fontId="2" type="noConversion"/>
  </si>
  <si>
    <t>국도비</t>
    <phoneticPr fontId="2" type="noConversion"/>
  </si>
  <si>
    <t>축산정책과 그외수입</t>
  </si>
  <si>
    <t>축산정책과 도비사용잔액</t>
  </si>
  <si>
    <t>한우 FTA 폐업지원금(1차 2년도)</t>
  </si>
  <si>
    <t>2014년 한우 FTA 폐업지원금</t>
  </si>
  <si>
    <t>2014년 한우 FTA 피해보전직불금</t>
  </si>
  <si>
    <t>살처분보상금 지원</t>
  </si>
  <si>
    <t>국비사용잔액</t>
  </si>
  <si>
    <t>산림병해충방제(성립전)</t>
  </si>
  <si>
    <t>산림환경연구소 국비사용잔액</t>
  </si>
  <si>
    <t>축산정책과 도비사용잔액 통합</t>
  </si>
  <si>
    <t>2013 정산잔액 시군반환금 변경</t>
  </si>
  <si>
    <t>농식품부축산경영과-6661
(14.11.21)2회 추경</t>
  </si>
  <si>
    <t>농식품부축산경영과-6732
(14.11.25)신규추가</t>
  </si>
  <si>
    <t>생계 및 소득안정지원 과오지급금 반납 및 소송비용회수금1회추경50페이지</t>
  </si>
  <si>
    <t>농림축산식품부 방역총괄과-7034(14.11.13)1회추경59페이지</t>
  </si>
  <si>
    <t>구제역 피해농가 생계안정자금 과오지급금 환수금1회추경예산서67페이지</t>
  </si>
  <si>
    <t>산림청 산림병해충과-400(14.11.19)(국비 195,000)1회추경예산서59페이지</t>
  </si>
  <si>
    <t>2013년 국비보조사업 집행잔액</t>
  </si>
  <si>
    <t>한우FTA폐업지원금(1차 2년도)(기금/지원)</t>
  </si>
  <si>
    <t>2014년 한우 FTA 폐업지원금(기금/지원)</t>
  </si>
  <si>
    <t>2014년 한우 FTA 피해보전직불금(기금/지원)</t>
  </si>
  <si>
    <t>반환금기타(국비사용잔액)</t>
  </si>
  <si>
    <t>산림병해충방제(국비/지원)</t>
  </si>
  <si>
    <t>반환금기타(국비사용잔액 반납)</t>
  </si>
  <si>
    <t>농림축산식품부 방역총괄과-7034(14.11.13)1회추경354페이지</t>
  </si>
  <si>
    <t>생계 및 소득안정지원비 과오지급 환수금</t>
  </si>
  <si>
    <t>산림청 산림병해충과-4001(14.11.19)(국비 증195,000 도비 -)1회추경예산서358페이지</t>
  </si>
  <si>
    <t>2013년 국비보조사업 집행잔액 반납(문화재보수정비)</t>
  </si>
  <si>
    <t>신규</t>
    <phoneticPr fontId="2" type="noConversion"/>
  </si>
  <si>
    <t>중소기업 제품 착한 명품가게 운영(자체/직접)
- 중소기업 제품 착한 명품가게 운영</t>
    <phoneticPr fontId="2" type="noConversion"/>
  </si>
  <si>
    <t>중소기업 판로개척 지원사업(자체/직접)
- 중소기업 판로개척 지원사업</t>
    <phoneticPr fontId="2" type="noConversion"/>
  </si>
  <si>
    <t>향토핵심 자원 2단계 사업지원(자체/직접)
- 향토핵심 자원 2단계 사업지원</t>
    <phoneticPr fontId="2" type="noConversion"/>
  </si>
  <si>
    <t>중소기업 제품 홈쇼핑 방송지원(자체/직접)
- 중소기업 제품 홈쇼핑 방송지원</t>
    <phoneticPr fontId="2" type="noConversion"/>
  </si>
  <si>
    <t>우수여성기업인 선정 및 제품 전시전(자체/직접)
- 우수여성기업인 선정 및 제품 전시전</t>
    <phoneticPr fontId="2" type="noConversion"/>
  </si>
  <si>
    <t>광교밸리 창업허브 구축(자체/직접)
- 광교밸리 창업허브 구축</t>
    <phoneticPr fontId="2" type="noConversion"/>
  </si>
  <si>
    <t>첨단금형산업 기반조성사업 지원(자체/지원)
- 첨단금형산업 기반조성 사업지원</t>
    <phoneticPr fontId="2" type="noConversion"/>
  </si>
  <si>
    <t>산업단지 공유경제 활성화 지원(자체/직접)
- 산업단지 공유경제 활성화 지원</t>
    <phoneticPr fontId="2" type="noConversion"/>
  </si>
  <si>
    <t>에너지 자립 따복마을 조성(자체/지원)
- 에너지 자립 따복마을 조성</t>
    <phoneticPr fontId="2" type="noConversion"/>
  </si>
  <si>
    <t>신재생에너지 모니터링 구축사업(자체/지원)
- 신재생에너지 모니터링 구축사업</t>
    <phoneticPr fontId="2" type="noConversion"/>
  </si>
  <si>
    <t>사회복지시설 에너지 자립기반 시범 조성(자체/지원)
- 사회복지시설 에너지 자립기반 시범 조성</t>
    <phoneticPr fontId="2" type="noConversion"/>
  </si>
  <si>
    <t>LPG소형저장탱크 보급사업(자체/지원)
- LPG소형저장탱크 보급사업</t>
    <phoneticPr fontId="2" type="noConversion"/>
  </si>
  <si>
    <t>해외전시회 참가 지원(자체/직접)
- 해외전시회 참가 도내기업 지원</t>
    <phoneticPr fontId="2" type="noConversion"/>
  </si>
  <si>
    <t>가구밀집지역 판매촉진 지원(자체/지원)
- 가구밀집지역 판매촉진 지원</t>
    <phoneticPr fontId="2" type="noConversion"/>
  </si>
  <si>
    <t>경기섬유 디자인 패션쇼(자체/직접)
- 경기섬유 디자인 패션쇼</t>
    <phoneticPr fontId="2" type="noConversion"/>
  </si>
  <si>
    <t>섬유종합지원센터 운영 지원(자체/지원)
- 섬유종합지원센터 운영 지원</t>
    <phoneticPr fontId="2" type="noConversion"/>
  </si>
  <si>
    <t>디자인창작공간 조성 사업(자체/지원)
- 섬유 가구 디자인창작공간 조성</t>
    <phoneticPr fontId="2" type="noConversion"/>
  </si>
  <si>
    <t>섬유분야 나노융합 협력사업 (자체/직접)
- 섬유분야 나노융합 협력사업</t>
    <phoneticPr fontId="2" type="noConversion"/>
  </si>
  <si>
    <t>경기과학기술진흥원 운영지원(자체/직접)
- 경기과학기술진흥원 운영지원</t>
    <phoneticPr fontId="2" type="noConversion"/>
  </si>
  <si>
    <t>차세대융합기술연구원 운영지원(자체/직접)
- 차세대융합기술연구원 운영지원</t>
    <phoneticPr fontId="2" type="noConversion"/>
  </si>
  <si>
    <t>경기테크노파크 운영 지원(자체/직접)
- 경기테크노파크 운영지원</t>
    <phoneticPr fontId="2" type="noConversion"/>
  </si>
  <si>
    <t>경기테크노파크 지역사업단 운영 사업(자체/직접)
- 경기테크노파크 지역사업단 운영 사업</t>
    <phoneticPr fontId="2" type="noConversion"/>
  </si>
  <si>
    <t>지역 지식재산 창출지원 사업(자체/직접)
- 지역 지식재산 창출지원 사업</t>
    <phoneticPr fontId="2" type="noConversion"/>
  </si>
  <si>
    <t>바이오 천연물 산업 육성(자체/직접)
- 바이오 천연물 산업 육성</t>
    <phoneticPr fontId="2" type="noConversion"/>
  </si>
  <si>
    <t>기업 기술개발사업(자체/직접)
- 기업 기술개발사업</t>
    <phoneticPr fontId="2" type="noConversion"/>
  </si>
  <si>
    <t>특허ㆍ브랜드ㆍ디자인 융합 개발 지원(자체/직접)
- 특허ㆍ브랜드ㆍ디자인 융합 개발 지원</t>
    <phoneticPr fontId="2" type="noConversion"/>
  </si>
  <si>
    <t>3D프린팅 Hive 구축 및 확산사업(자체/직접)
- 3D프린팅 Hive 플랫폼 인프라 조성</t>
    <phoneticPr fontId="2" type="noConversion"/>
  </si>
  <si>
    <t>3D프린팅 Hive 구축 및 확산사업(자체/직접)
- 3D프린팅 Hive 플랫폼 구축 및 보급 확산사업</t>
    <phoneticPr fontId="2" type="noConversion"/>
  </si>
  <si>
    <t>뷰티산업 R&amp;DB 사업 활성화 지원(자체/지원)
- 뷰티산업 R&amp;DB 사업 활성화 지원</t>
    <phoneticPr fontId="2" type="noConversion"/>
  </si>
  <si>
    <t>T2B활용 나노융합  R&amp;DB 촉진사업(자체/직접)
- T2B활용 나노융합  R&amp;DB 촉진사업(국가직접지원)</t>
    <phoneticPr fontId="2" type="noConversion"/>
  </si>
  <si>
    <t>의료기기산업 지원(자체/지원)
- 의료기기산업 지원</t>
    <phoneticPr fontId="2" type="noConversion"/>
  </si>
  <si>
    <t>시도지사협의회 국제화지원분담금(자체/직접)
- 지방자치단체 국제화분담금</t>
    <phoneticPr fontId="2" type="noConversion"/>
  </si>
  <si>
    <t>경기마이스뷰로 운영지원(자체/직접)
- 경기마이스뷰로 운영</t>
    <phoneticPr fontId="2" type="noConversion"/>
  </si>
  <si>
    <t>수출지원사업(자체/직접)
- FTA대응 통상진흥</t>
    <phoneticPr fontId="2" type="noConversion"/>
  </si>
  <si>
    <t>경기국제보트쇼 개최(자체/직접)
- 경기국제보트쇼 개최</t>
    <phoneticPr fontId="2" type="noConversion"/>
  </si>
  <si>
    <t>교내시설 환경개선(자체/직접)
- 생활관 리모델링 설계용역</t>
    <phoneticPr fontId="2" type="noConversion"/>
  </si>
  <si>
    <t>개교 20주년 기념행사(자체/직접)
- 개교 20주년 기념행사</t>
    <phoneticPr fontId="2" type="noConversion"/>
  </si>
  <si>
    <t xml:space="preserve">지중열냉난방시설 지원(국비/지원)
- </t>
    <phoneticPr fontId="2" type="noConversion"/>
  </si>
  <si>
    <t>농림축산식품부 원예경영과-3963(14.10.30)</t>
    <phoneticPr fontId="2" type="noConversion"/>
  </si>
  <si>
    <r>
      <t xml:space="preserve">시설원예품질개선(기금/지원)
- 일반원예시설 지원
</t>
    </r>
    <r>
      <rPr>
        <b/>
        <sz val="10"/>
        <color rgb="FFFF0000"/>
        <rFont val="맑은 고딕"/>
        <family val="3"/>
        <charset val="129"/>
        <scheme val="minor"/>
      </rPr>
      <t>(부기 변경)
일반원예시설 지원 → 변경)시설원예품질개선</t>
    </r>
    <phoneticPr fontId="2" type="noConversion"/>
  </si>
  <si>
    <t xml:space="preserve">배수시설양수시설설치(자체/지원)
- </t>
    <phoneticPr fontId="2" type="noConversion"/>
  </si>
  <si>
    <t>경기미 생산지원(자체/지원)
- 벼 못자리용 상토 지원</t>
    <phoneticPr fontId="2" type="noConversion"/>
  </si>
  <si>
    <t xml:space="preserve">임대농기계사후관리(자체/지원)
- </t>
    <phoneticPr fontId="2" type="noConversion"/>
  </si>
  <si>
    <t>자율관리어업 육성지원(국비/지원)
- 자율관리어업 육성지원</t>
    <phoneticPr fontId="2" type="noConversion"/>
  </si>
  <si>
    <t>외래어종 및 무용생물 퇴치(자체/지원)
- 외래어종 및 무용생물 퇴치</t>
    <phoneticPr fontId="2" type="noConversion"/>
  </si>
  <si>
    <t>환경친화형 배합사료 지원(국비/직접)
- 환경친화형배합사료 사용어가보조</t>
    <phoneticPr fontId="2" type="noConversion"/>
  </si>
  <si>
    <t>축산업 경쟁력 향상(자체/지원)
- 양돈경쟁력강화</t>
    <phoneticPr fontId="2" type="noConversion"/>
  </si>
  <si>
    <t>가축분뇨자원화(자체/지원)
- 다용도축산분뇨처리장비지원</t>
    <phoneticPr fontId="2" type="noConversion"/>
  </si>
  <si>
    <t>축산업 경쟁력 향상(자체/지원)
- 경기한우명품화</t>
    <phoneticPr fontId="2" type="noConversion"/>
  </si>
  <si>
    <t>축산환경개선(자체/지원)
- 축산환경개선사업</t>
    <phoneticPr fontId="2" type="noConversion"/>
  </si>
  <si>
    <t>에코팜랜드단지조성(자체/직접)
- 에코팜랜드 상부시설 기반정비(단지내부)</t>
    <phoneticPr fontId="2" type="noConversion"/>
  </si>
  <si>
    <t>축산업 경쟁력 향상(자체/지원)
- 가축재해보험 가입지원</t>
    <phoneticPr fontId="2" type="noConversion"/>
  </si>
  <si>
    <t>축산업 경쟁력 향상(자체/지원)
- 양봉산업육성</t>
    <phoneticPr fontId="2" type="noConversion"/>
  </si>
  <si>
    <t>가축위생방역지원본부지원(기금/직접)
- 방역사 인건비</t>
    <phoneticPr fontId="2" type="noConversion"/>
  </si>
  <si>
    <t>살처분보상금지원(국비/지원)
- 살처분보상금 지원</t>
    <phoneticPr fontId="2" type="noConversion"/>
  </si>
  <si>
    <t>도축검사원 운영지원(기금/직접)
- 도축검사원 인건비</t>
    <phoneticPr fontId="2" type="noConversion"/>
  </si>
  <si>
    <t>축산물HACCP컨설팅지원(농림축산식품부)
(기금/지원)
- 농가 등 축산물 HACCP컨설팅 지원</t>
    <phoneticPr fontId="2" type="noConversion"/>
  </si>
  <si>
    <t>공수의사 활동수당(자체/지원)
- 공수의사 활동수당</t>
    <phoneticPr fontId="2" type="noConversion"/>
  </si>
  <si>
    <t>우량한우암소생산사업(자체/직접)
- 우량 한우암소 생산기반 조성</t>
    <phoneticPr fontId="2" type="noConversion"/>
  </si>
  <si>
    <t>사유림경영정보 DB구축(국비/직접)
- 사유림경영정보DB구축</t>
    <phoneticPr fontId="2" type="noConversion"/>
  </si>
  <si>
    <t>사유림경영정보 DB구축(국비/직접)
- 사유림DB구축 장비구입</t>
    <phoneticPr fontId="2" type="noConversion"/>
  </si>
  <si>
    <t>시도가축방역(국비/직접)
- 주요전염병 검진</t>
    <phoneticPr fontId="2" type="noConversion"/>
  </si>
  <si>
    <t>사육단계유전자(기금/직접)
- 사육단계DNA검사</t>
    <phoneticPr fontId="2" type="noConversion"/>
  </si>
  <si>
    <t>축산물검사(식품의약품안전처)(국비/직접)
- 축산물검사 수거비</t>
    <phoneticPr fontId="2" type="noConversion"/>
  </si>
  <si>
    <t>축산물검사(식품의약품안전처)(국비/직접)
- 수거축산물 안전성 검사 재료비</t>
    <phoneticPr fontId="2" type="noConversion"/>
  </si>
  <si>
    <t>가금 도축장 위생관리(자체/직접)
- 증지인증기
- 지문인식기
- 사무용컴퓨터</t>
    <phoneticPr fontId="2" type="noConversion"/>
  </si>
  <si>
    <t>축산위생업무지원(자체/직접)
- 공공운영비
- 자산취득비</t>
    <phoneticPr fontId="2" type="noConversion"/>
  </si>
  <si>
    <t>시도가축방역(국비/직접)
- 주요전염병 검진</t>
    <phoneticPr fontId="2" type="noConversion"/>
  </si>
  <si>
    <t>인수공통전염병공동검진비(일반보상금)</t>
    <phoneticPr fontId="2" type="noConversion"/>
  </si>
  <si>
    <t>가축전염병 근절기반 조성(자체/직접)
- 인수공통전염병 공동검진비</t>
    <phoneticPr fontId="2" type="noConversion"/>
  </si>
  <si>
    <t>도립 바다봬 수목원 관리(자체/직접)
- 도립바다봬수목원 행정통신망 구축</t>
    <phoneticPr fontId="2" type="noConversion"/>
  </si>
  <si>
    <t xml:space="preserve">도립물향기수목원관리(자체/직접)
- </t>
    <phoneticPr fontId="2" type="noConversion"/>
  </si>
  <si>
    <t xml:space="preserve">축령산휴양림운영(자체/직접)
- </t>
    <phoneticPr fontId="2" type="noConversion"/>
  </si>
  <si>
    <t>잣향기푸른숲프로그램운영비</t>
    <phoneticPr fontId="2" type="noConversion"/>
  </si>
  <si>
    <t>잣향기푸른숲 운영(자체/직접)
- 잣향기푸른숲 프로그램 운영비</t>
    <phoneticPr fontId="2" type="noConversion"/>
  </si>
  <si>
    <t>양평군 기본형→확장형으로 개편 
민간사례관리사 2명 추가 배치
 * 양평군 민간사례관리사(4명→6명) 
   증가로 27,000천원 증액</t>
    <phoneticPr fontId="2" type="noConversion"/>
  </si>
  <si>
    <t>장애인단체지원사업의 종사자 
인건비 증액
※ 12년부터 인건비 동결</t>
    <phoneticPr fontId="2" type="noConversion"/>
  </si>
  <si>
    <t>장애인단체지원사업의 종사자 인건비 증액 및 광역센터기능 강화를 위한 사업비 증액
※ 12년부터 인건비 동결</t>
    <phoneticPr fontId="2" type="noConversion"/>
  </si>
  <si>
    <t xml:space="preserve">시설유지비(자체/직접)
- </t>
    <phoneticPr fontId="2" type="noConversion"/>
  </si>
  <si>
    <t>사무관리비, 공공운영비</t>
    <phoneticPr fontId="2" type="noConversion"/>
  </si>
  <si>
    <t>도시공원(맞춤형생활공원)조성(자체/지원)
- 도시공원(맞춤형생활공원)조성</t>
    <phoneticPr fontId="2" type="noConversion"/>
  </si>
  <si>
    <t>쌈지공원조성(자체/지원)
- 쌈지공원조성</t>
    <phoneticPr fontId="2" type="noConversion"/>
  </si>
  <si>
    <t>시민정원사 운영(자체/직접)
- 시민정원사 운영</t>
    <phoneticPr fontId="2" type="noConversion"/>
  </si>
  <si>
    <t>지자체도시숲 조성(자체/지원)
- 생활환경숲 조성</t>
    <phoneticPr fontId="2" type="noConversion"/>
  </si>
  <si>
    <t>가축질병청정화</t>
    <phoneticPr fontId="6" type="noConversion"/>
  </si>
  <si>
    <t>상시방역체계구축</t>
    <phoneticPr fontId="6" type="noConversion"/>
  </si>
  <si>
    <t>광역유기동물보호시설설치</t>
    <phoneticPr fontId="6" type="noConversion"/>
  </si>
  <si>
    <t>시설비및부대비
(시설비)</t>
    <phoneticPr fontId="6" type="noConversion"/>
  </si>
  <si>
    <t>○ 준공시기 미도래
 - 사업기간 :  '14.1~'15.6
 * 예산편성시기: 당초</t>
    <phoneticPr fontId="6" type="noConversion"/>
  </si>
  <si>
    <t>시설비및부대비
(감리비)</t>
    <phoneticPr fontId="6" type="noConversion"/>
  </si>
  <si>
    <t>10,000</t>
    <phoneticPr fontId="6" type="noConversion"/>
  </si>
  <si>
    <t>○ 준공시기 미도래
 - 사업기간 :  '14.1~'15.7
 * 예산편성시기: 당초</t>
    <phoneticPr fontId="6" type="noConversion"/>
  </si>
  <si>
    <t>축산물위생안전강화</t>
    <phoneticPr fontId="6" type="noConversion"/>
  </si>
  <si>
    <t>축산물위생경쟁력강화</t>
    <phoneticPr fontId="6" type="noConversion"/>
  </si>
  <si>
    <t>안성마춤푸드시스템구축(광특/지원)</t>
    <phoneticPr fontId="6" type="noConversion"/>
  </si>
  <si>
    <t>자치단체등자본이전       (자치단체자본보조)</t>
    <phoneticPr fontId="6" type="noConversion"/>
  </si>
  <si>
    <t>안성마춤푸드시스템 물류센터 건립비용</t>
    <phoneticPr fontId="6" type="noConversion"/>
  </si>
  <si>
    <t>○ 물류센터 구조 및 면적 변동(2층 -&gt; 3층)에 따라 건축지연(국비 미교부 : 기성에 따라 교부)</t>
    <phoneticPr fontId="6" type="noConversion"/>
  </si>
  <si>
    <t>축산위생연구</t>
    <phoneticPr fontId="6" type="noConversion"/>
  </si>
  <si>
    <t>가축연구</t>
    <phoneticPr fontId="6" type="noConversion"/>
  </si>
  <si>
    <t>자산취득비
(자산및물품취득비)</t>
    <phoneticPr fontId="6" type="noConversion"/>
  </si>
  <si>
    <t>조사료 품질검사 장비
(1종)</t>
    <phoneticPr fontId="6" type="noConversion"/>
  </si>
  <si>
    <t>○ 외자구매에 의한 구매소요기간 연장</t>
    <phoneticPr fontId="6" type="noConversion"/>
  </si>
  <si>
    <t>조사료품질평가
(기금/직접)</t>
    <phoneticPr fontId="6" type="noConversion"/>
  </si>
  <si>
    <t>광역 유기동물 보호시설
설치(자체/직접)</t>
    <phoneticPr fontId="6" type="noConversion"/>
  </si>
  <si>
    <t>본예산</t>
    <phoneticPr fontId="2" type="noConversion"/>
  </si>
  <si>
    <r>
      <t xml:space="preserve">베이비부머 사회적경제 창업지원(자체/직접)
- 베이비부머 창업지원
</t>
    </r>
    <r>
      <rPr>
        <b/>
        <sz val="10"/>
        <color rgb="FFFF0000"/>
        <rFont val="맑은 고딕"/>
        <family val="3"/>
        <charset val="129"/>
        <scheme val="minor"/>
      </rPr>
      <t>(부기명 변경)
베이비부머 창업지원 ⇒ 베이비부머 사회적경제 창업아카데미 운영</t>
    </r>
    <phoneticPr fontId="2" type="noConversion"/>
  </si>
  <si>
    <t>창업아카데미 졸업생 네트워크 운영에 필요한 예산 추가 반영(부기명 변경)</t>
    <phoneticPr fontId="2" type="noConversion"/>
  </si>
  <si>
    <t>창업자금 추가 지원예산 반영(부기명 변경)</t>
    <phoneticPr fontId="2" type="noConversion"/>
  </si>
  <si>
    <t>창업아카데미 운영예산 감액(부기명 변경)</t>
    <phoneticPr fontId="2" type="noConversion"/>
  </si>
  <si>
    <t>사회적경제 리더 및 종사자 교육 및 학습동아리 지원예산 추가 반영(부기명 변경)</t>
    <phoneticPr fontId="2" type="noConversion"/>
  </si>
  <si>
    <t>사회적경제기업 제품의 생협점포 입점 지원을 위한 예산 추가 반영(부기명 변경)</t>
    <phoneticPr fontId="2" type="noConversion"/>
  </si>
  <si>
    <t>대형마트 입점 및 기획꾸러미 사업 등을 통합 운영에 따른 예산 추가 반영(부기명 변경)</t>
    <phoneticPr fontId="2" type="noConversion"/>
  </si>
  <si>
    <t>스타기업 선정 판로지원 대상 기업수 증가(20개)에 따른 예산 추가 반영(부기명 변경)</t>
    <phoneticPr fontId="2" type="noConversion"/>
  </si>
  <si>
    <t>전년 수준 예산 반영(부기명 변경)</t>
    <phoneticPr fontId="2" type="noConversion"/>
  </si>
  <si>
    <t>사회적기업 컨설팅 및 교육관련 예산 감액(부기명 변경)</t>
    <phoneticPr fontId="2" type="noConversion"/>
  </si>
  <si>
    <t>협동조합 컨설팅 및 교육관련 예산 감액(부기명 변경)</t>
    <phoneticPr fontId="2" type="noConversion"/>
  </si>
  <si>
    <r>
      <t xml:space="preserve">사회적경제 통합지원센터 사업지원(자체/직접)
- 사회적경제 통합지원센터 사업지원
</t>
    </r>
    <r>
      <rPr>
        <b/>
        <sz val="10"/>
        <color rgb="FFFF0000"/>
        <rFont val="맑은 고딕"/>
        <family val="3"/>
        <charset val="129"/>
        <scheme val="minor"/>
      </rPr>
      <t>(부기명 변경)
사회적경제 통합지원센터 사업지원 ⇒ 협동조합 설립 및 지원</t>
    </r>
    <phoneticPr fontId="2" type="noConversion"/>
  </si>
  <si>
    <t>(부기명 변경)</t>
    <phoneticPr fontId="2" type="noConversion"/>
  </si>
  <si>
    <t>지역별 간담회 31개 시군 개최에 따른 예산 추가 반영(부기명 변경)</t>
    <phoneticPr fontId="2" type="noConversion"/>
  </si>
  <si>
    <r>
      <t xml:space="preserve">전문전시회 개최 지원(자체/직접)
- 성장유망 국내전시회 지원
</t>
    </r>
    <r>
      <rPr>
        <b/>
        <sz val="10"/>
        <color rgb="FFFF0000"/>
        <rFont val="맑은 고딕"/>
        <family val="3"/>
        <charset val="129"/>
        <scheme val="minor"/>
      </rPr>
      <t>(과목변경)
민간경상사업보조 ⇒ 출연금
(부기명 변경)
성장유망 국내전시회 지원 ⇒ 킨텍스 국내외 전시·컨벤션 유치지원</t>
    </r>
    <phoneticPr fontId="2" type="noConversion"/>
  </si>
  <si>
    <t>전문성과 네트워크을 갖춘 킨텍스 중심으로 전시·컨벤션산업 육성(과목변경, 부기명 변경)</t>
    <phoneticPr fontId="2" type="noConversion"/>
  </si>
  <si>
    <r>
      <t xml:space="preserve">사회적경제 통합지원센터 사업지원(자체/직접)
- 사회적경제 통합지원센터 사업지원
</t>
    </r>
    <r>
      <rPr>
        <b/>
        <sz val="10"/>
        <color rgb="FFFF0000"/>
        <rFont val="맑은 고딕"/>
        <family val="3"/>
        <charset val="129"/>
        <scheme val="minor"/>
      </rPr>
      <t>(부기명 변경)
사회적경제 통합지원센터 사업지원 ⇒ 사회적기업 설립 및 지원</t>
    </r>
    <phoneticPr fontId="2" type="noConversion"/>
  </si>
  <si>
    <r>
      <t xml:space="preserve">사회적경제 통합지원센터 사업지원(자체/직접)
- 사회적경제 통합지원센터 사업지원
</t>
    </r>
    <r>
      <rPr>
        <b/>
        <sz val="10"/>
        <color rgb="FFFF0000"/>
        <rFont val="맑은 고딕"/>
        <family val="3"/>
        <charset val="129"/>
        <scheme val="minor"/>
      </rPr>
      <t>(부기명 변경)
사회적경제 통합지원센터 사업지원 ⇒  S-CEO 네트워크 운영</t>
    </r>
    <phoneticPr fontId="2" type="noConversion"/>
  </si>
  <si>
    <r>
      <t xml:space="preserve">사회적경제 통합지원센터 사업 지원(자체/직접)
- 사회적경제 통합지원센터 사업지원
</t>
    </r>
    <r>
      <rPr>
        <b/>
        <sz val="10"/>
        <color rgb="FFFF0000"/>
        <rFont val="맑은 고딕"/>
        <family val="3"/>
        <charset val="129"/>
        <scheme val="minor"/>
      </rPr>
      <t>(부기명 변경)
사회적경제 통합지원센터 사업지원 ⇒ 스타기업·Big10 선정 및 판로지원</t>
    </r>
    <phoneticPr fontId="2" type="noConversion"/>
  </si>
  <si>
    <r>
      <t xml:space="preserve">베이비부머 사회적경제 창업지원(자체/직접)
- 베이비부머 창업지원
</t>
    </r>
    <r>
      <rPr>
        <b/>
        <sz val="10"/>
        <color rgb="FFFF0000"/>
        <rFont val="맑은 고딕"/>
        <family val="3"/>
        <charset val="129"/>
        <scheme val="minor"/>
      </rPr>
      <t>(부기명 변경)
베이비부머 창업지원 ⇒ 창업지원</t>
    </r>
    <phoneticPr fontId="2" type="noConversion"/>
  </si>
  <si>
    <r>
      <t xml:space="preserve">베이비부머 사회적경제 창업지원(자체/직접)
베이비부머 창업지원
</t>
    </r>
    <r>
      <rPr>
        <b/>
        <sz val="10"/>
        <color rgb="FFFF0000"/>
        <rFont val="맑은 고딕"/>
        <family val="3"/>
        <charset val="129"/>
        <scheme val="minor"/>
      </rPr>
      <t>(부기명 변경)
베이비부머 창업지원 ⇒ 아카데미 졸업생 네트워크 운영</t>
    </r>
    <phoneticPr fontId="2" type="noConversion"/>
  </si>
  <si>
    <r>
      <t xml:space="preserve">네트워크 구축 및 협동화(자체/직접)
- 네트워크 구축 및 협동화 사업 지원
</t>
    </r>
    <r>
      <rPr>
        <b/>
        <sz val="10"/>
        <color rgb="FFFF0000"/>
        <rFont val="맑은 고딕"/>
        <family val="3"/>
        <charset val="129"/>
        <scheme val="minor"/>
      </rPr>
      <t>(부기명 변경)
네트워크 구축 및 협동화 사업 지원 ⇒ 부문간-업종간 협동화사업 지원</t>
    </r>
    <phoneticPr fontId="2" type="noConversion"/>
  </si>
  <si>
    <r>
      <t xml:space="preserve">네트워크 구축 및 협동화(자체/직접)
- 네트워크 구축 및 협동화 사업 지원
</t>
    </r>
    <r>
      <rPr>
        <b/>
        <sz val="10"/>
        <color rgb="FFFF0000"/>
        <rFont val="맑은 고딕"/>
        <family val="3"/>
        <charset val="129"/>
        <scheme val="minor"/>
      </rPr>
      <t>(부기명 변경)
네트워크 구축 및 협동화 사업 지원 ⇒ 네트워크 구축 및 활동지원</t>
    </r>
    <phoneticPr fontId="2" type="noConversion"/>
  </si>
  <si>
    <r>
      <t xml:space="preserve">네트워크 구축 및 협동화(자체/직접)
- 네트워크 구축 및 협동화 사업 지원
</t>
    </r>
    <r>
      <rPr>
        <b/>
        <sz val="10"/>
        <color rgb="FFFF0000"/>
        <rFont val="맑은 고딕"/>
        <family val="3"/>
        <charset val="129"/>
        <scheme val="minor"/>
      </rPr>
      <t>(부기명 변경)
네트워크 구축 및 협동화 사업 지원 ⇒ 지역사회적경제 네트워크 활성화 지원</t>
    </r>
    <phoneticPr fontId="2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</si>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</sst>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  <numFmt numFmtId="186" formatCode="#,##0_ "/>
  </numFmts>
  <fonts count="1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10"/>
      <name val="굴림체"/>
      <family val="3"/>
      <charset val="129"/>
    </font>
    <font>
      <sz val="10"/>
      <color indexed="10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2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4" fillId="0" borderId="0">
      <alignment vertical="center"/>
    </xf>
    <xf numFmtId="0" fontId="41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</cellStyleXfs>
  <cellXfs count="561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70" fillId="52" borderId="10" xfId="1" applyNumberFormat="1" applyFont="1" applyFill="1" applyBorder="1" applyAlignment="1">
      <alignment horizontal="right" vertical="center"/>
    </xf>
    <xf numFmtId="176" fontId="70" fillId="53" borderId="10" xfId="1" applyNumberFormat="1" applyFont="1" applyFill="1" applyBorder="1" applyAlignment="1">
      <alignment horizontal="right" vertical="center"/>
    </xf>
    <xf numFmtId="176" fontId="77" fillId="0" borderId="10" xfId="0" applyNumberFormat="1" applyFont="1" applyBorder="1" applyAlignment="1">
      <alignment horizontal="center" vertical="center"/>
    </xf>
    <xf numFmtId="176" fontId="77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8" fillId="0" borderId="0" xfId="0" applyNumberFormat="1" applyFont="1">
      <alignment vertical="center"/>
    </xf>
    <xf numFmtId="176" fontId="78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9" fillId="0" borderId="0" xfId="0" applyNumberFormat="1" applyFo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70" fillId="0" borderId="10" xfId="1" applyNumberFormat="1" applyFont="1" applyFill="1" applyBorder="1" applyAlignment="1">
      <alignment horizontal="right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72" fillId="0" borderId="0" xfId="0" applyNumberFormat="1" applyFont="1" applyAlignment="1">
      <alignment vertical="center"/>
    </xf>
    <xf numFmtId="176" fontId="81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4" fillId="25" borderId="46" xfId="1" applyNumberFormat="1" applyFont="1" applyFill="1" applyBorder="1" applyAlignment="1">
      <alignment horizontal="right" vertical="center" shrinkToFit="1"/>
    </xf>
    <xf numFmtId="176" fontId="4" fillId="0" borderId="46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85" fontId="89" fillId="58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9" fillId="0" borderId="43" xfId="195" applyNumberFormat="1" applyFont="1" applyFill="1" applyBorder="1" applyAlignment="1" applyProtection="1">
      <alignment vertical="center" shrinkToFit="1"/>
      <protection hidden="1"/>
    </xf>
    <xf numFmtId="185" fontId="86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90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8" fillId="0" borderId="48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2" fillId="0" borderId="0" xfId="0" applyFont="1">
      <alignment vertical="center"/>
    </xf>
    <xf numFmtId="176" fontId="71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9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70" fillId="0" borderId="0" xfId="0" applyFont="1" applyAlignment="1">
      <alignment horizontal="center" vertical="center"/>
    </xf>
    <xf numFmtId="185" fontId="93" fillId="54" borderId="10" xfId="195" applyNumberFormat="1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185" fontId="93" fillId="56" borderId="10" xfId="195" applyNumberFormat="1" applyFont="1" applyFill="1" applyBorder="1" applyAlignment="1">
      <alignment horizontal="center" vertical="center" wrapText="1"/>
    </xf>
    <xf numFmtId="49" fontId="93" fillId="56" borderId="10" xfId="195" applyNumberFormat="1" applyFont="1" applyFill="1" applyBorder="1" applyAlignment="1">
      <alignment horizontal="center" vertical="center" wrapText="1"/>
    </xf>
    <xf numFmtId="0" fontId="94" fillId="0" borderId="10" xfId="0" applyFont="1" applyBorder="1">
      <alignment vertical="center"/>
    </xf>
    <xf numFmtId="49" fontId="94" fillId="0" borderId="10" xfId="0" applyNumberFormat="1" applyFont="1" applyBorder="1">
      <alignment vertical="center"/>
    </xf>
    <xf numFmtId="49" fontId="95" fillId="0" borderId="10" xfId="0" applyNumberFormat="1" applyFont="1" applyFill="1" applyBorder="1" applyAlignment="1">
      <alignment vertical="center" wrapText="1"/>
    </xf>
    <xf numFmtId="49" fontId="95" fillId="0" borderId="10" xfId="0" applyNumberFormat="1" applyFont="1" applyFill="1" applyBorder="1" applyAlignment="1">
      <alignment horizontal="left" vertical="center" wrapText="1"/>
    </xf>
    <xf numFmtId="49" fontId="94" fillId="0" borderId="10" xfId="196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center" vertical="center"/>
    </xf>
    <xf numFmtId="49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5" xfId="1" applyNumberFormat="1" applyFont="1" applyBorder="1" applyAlignment="1" applyProtection="1">
      <alignment horizontal="right" vertical="center" shrinkToFi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8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68" fillId="0" borderId="43" xfId="1" applyNumberFormat="1" applyFont="1" applyFill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71" fillId="55" borderId="10" xfId="0" applyNumberFormat="1" applyFont="1" applyFill="1" applyBorder="1" applyAlignment="1">
      <alignment vertical="center"/>
    </xf>
    <xf numFmtId="0" fontId="94" fillId="54" borderId="10" xfId="0" applyFont="1" applyFill="1" applyBorder="1">
      <alignment vertical="center"/>
    </xf>
    <xf numFmtId="49" fontId="94" fillId="54" borderId="10" xfId="0" applyNumberFormat="1" applyFont="1" applyFill="1" applyBorder="1">
      <alignment vertical="center"/>
    </xf>
    <xf numFmtId="0" fontId="94" fillId="54" borderId="0" xfId="0" applyFont="1" applyFill="1">
      <alignment vertical="center"/>
    </xf>
    <xf numFmtId="49" fontId="95" fillId="54" borderId="10" xfId="0" applyNumberFormat="1" applyFont="1" applyFill="1" applyBorder="1" applyAlignment="1">
      <alignment vertical="center" wrapText="1"/>
    </xf>
    <xf numFmtId="49" fontId="95" fillId="54" borderId="10" xfId="0" applyNumberFormat="1" applyFont="1" applyFill="1" applyBorder="1" applyAlignment="1">
      <alignment horizontal="left" vertical="center" wrapText="1"/>
    </xf>
    <xf numFmtId="49" fontId="94" fillId="54" borderId="10" xfId="196" applyNumberFormat="1" applyFont="1" applyFill="1" applyBorder="1" applyAlignment="1">
      <alignment horizontal="center" vertical="center"/>
    </xf>
    <xf numFmtId="0" fontId="94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7" fillId="0" borderId="10" xfId="0" applyNumberFormat="1" applyFont="1" applyBorder="1" applyAlignment="1">
      <alignment horizontal="center" vertical="center" wrapText="1" shrinkToFit="1"/>
    </xf>
    <xf numFmtId="176" fontId="98" fillId="0" borderId="10" xfId="2" applyNumberFormat="1" applyFont="1" applyFill="1" applyBorder="1" applyAlignment="1"/>
    <xf numFmtId="176" fontId="11" fillId="0" borderId="10" xfId="2" applyNumberFormat="1" applyFont="1" applyFill="1" applyBorder="1" applyAlignment="1"/>
    <xf numFmtId="176" fontId="98" fillId="0" borderId="10" xfId="2" applyNumberFormat="1" applyFont="1" applyFill="1" applyBorder="1" applyAlignment="1">
      <alignment horizontal="center" vertical="center"/>
    </xf>
    <xf numFmtId="176" fontId="11" fillId="54" borderId="10" xfId="2" applyNumberFormat="1" applyFont="1" applyFill="1" applyBorder="1" applyAlignment="1"/>
    <xf numFmtId="176" fontId="11" fillId="54" borderId="10" xfId="2" applyNumberFormat="1" applyFont="1" applyFill="1" applyBorder="1"/>
    <xf numFmtId="176" fontId="99" fillId="0" borderId="10" xfId="2" applyNumberFormat="1" applyFont="1" applyFill="1" applyBorder="1" applyAlignment="1">
      <alignment horizontal="center" vertical="center"/>
    </xf>
    <xf numFmtId="176" fontId="11" fillId="0" borderId="10" xfId="2" applyNumberFormat="1" applyFont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vertical="center"/>
    </xf>
    <xf numFmtId="176" fontId="11" fillId="54" borderId="10" xfId="2" applyNumberFormat="1" applyFont="1" applyFill="1" applyBorder="1" applyAlignment="1">
      <alignment vertical="center"/>
    </xf>
    <xf numFmtId="0" fontId="94" fillId="0" borderId="0" xfId="0" applyFont="1" applyAlignment="1">
      <alignment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70" fillId="53" borderId="10" xfId="0" applyNumberFormat="1" applyFont="1" applyFill="1" applyBorder="1" applyAlignment="1">
      <alignment horizontal="right" vertical="center"/>
    </xf>
    <xf numFmtId="176" fontId="70" fillId="52" borderId="10" xfId="0" applyNumberFormat="1" applyFont="1" applyFill="1" applyBorder="1" applyAlignment="1">
      <alignment horizontal="right" vertical="center"/>
    </xf>
    <xf numFmtId="176" fontId="70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7" fillId="0" borderId="43" xfId="0" applyNumberFormat="1" applyFont="1" applyBorder="1" applyAlignment="1">
      <alignment vertical="center" wrapText="1"/>
    </xf>
    <xf numFmtId="3" fontId="68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56" borderId="43" xfId="1" applyNumberFormat="1" applyFont="1" applyFill="1" applyBorder="1" applyAlignment="1" applyProtection="1">
      <alignment horizontal="right" vertical="center" shrinkToFit="1"/>
      <protection locked="0"/>
    </xf>
    <xf numFmtId="176" fontId="101" fillId="0" borderId="43" xfId="0" applyNumberFormat="1" applyFont="1" applyBorder="1" applyAlignment="1" applyProtection="1">
      <alignment horizontal="left" vertical="center" wrapText="1"/>
      <protection locked="0"/>
    </xf>
    <xf numFmtId="176" fontId="101" fillId="0" borderId="46" xfId="0" applyNumberFormat="1" applyFont="1" applyFill="1" applyBorder="1" applyAlignment="1" applyProtection="1">
      <alignment horizontal="left" vertical="center" wrapText="1"/>
      <protection locked="0"/>
    </xf>
    <xf numFmtId="3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101" fillId="0" borderId="43" xfId="0" applyNumberFormat="1" applyFont="1" applyBorder="1" applyAlignment="1" applyProtection="1">
      <alignment vertical="center" wrapText="1"/>
      <protection locked="0"/>
    </xf>
    <xf numFmtId="3" fontId="103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102" fillId="0" borderId="43" xfId="1" applyNumberFormat="1" applyFont="1" applyFill="1" applyBorder="1" applyAlignment="1" applyProtection="1">
      <alignment vertical="center" wrapText="1"/>
      <protection locked="0"/>
    </xf>
    <xf numFmtId="176" fontId="102" fillId="0" borderId="43" xfId="0" applyNumberFormat="1" applyFont="1" applyBorder="1" applyAlignment="1" applyProtection="1">
      <alignment horizontal="left" vertical="center" wrapText="1"/>
      <protection locked="0"/>
    </xf>
    <xf numFmtId="176" fontId="101" fillId="0" borderId="43" xfId="0" applyNumberFormat="1" applyFont="1" applyFill="1" applyBorder="1" applyAlignment="1" applyProtection="1">
      <alignment vertical="center" wrapText="1"/>
      <protection locked="0"/>
    </xf>
    <xf numFmtId="176" fontId="101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7" fillId="0" borderId="10" xfId="0" applyNumberFormat="1" applyFont="1" applyBorder="1" applyAlignment="1">
      <alignment horizontal="center" vertical="center" shrinkToFit="1"/>
    </xf>
    <xf numFmtId="176" fontId="68" fillId="0" borderId="0" xfId="0" applyNumberFormat="1" applyFont="1">
      <alignment vertical="center"/>
    </xf>
    <xf numFmtId="176" fontId="69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1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71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9" fillId="0" borderId="0" xfId="0" applyNumberFormat="1" applyFont="1" applyFill="1">
      <alignment vertical="center"/>
    </xf>
    <xf numFmtId="176" fontId="67" fillId="0" borderId="10" xfId="0" applyNumberFormat="1" applyFont="1" applyFill="1" applyBorder="1" applyAlignment="1">
      <alignment horizontal="center" vertical="center" shrinkToFit="1"/>
    </xf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71" fillId="0" borderId="18" xfId="0" applyNumberFormat="1" applyFont="1" applyBorder="1" applyAlignment="1">
      <alignment horizontal="center" vertical="center"/>
    </xf>
    <xf numFmtId="184" fontId="67" fillId="0" borderId="0" xfId="0" applyNumberFormat="1" applyFont="1" applyFill="1" applyAlignment="1">
      <alignment horizontal="center" vertical="center"/>
    </xf>
    <xf numFmtId="176" fontId="82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8" fillId="0" borderId="41" xfId="0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8" fillId="0" borderId="43" xfId="0" applyNumberFormat="1" applyFont="1" applyBorder="1" applyAlignment="1">
      <alignment horizontal="center" vertical="center" shrinkToFit="1"/>
    </xf>
    <xf numFmtId="176" fontId="68" fillId="0" borderId="44" xfId="0" applyNumberFormat="1" applyFont="1" applyBorder="1">
      <alignment vertical="center"/>
    </xf>
    <xf numFmtId="176" fontId="3" fillId="0" borderId="47" xfId="0" applyNumberFormat="1" applyFont="1" applyBorder="1">
      <alignment vertical="center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7" fillId="0" borderId="46" xfId="0" applyNumberFormat="1" applyFont="1" applyBorder="1" applyAlignment="1">
      <alignment horizontal="center" vertical="center" shrinkToFit="1"/>
    </xf>
    <xf numFmtId="176" fontId="68" fillId="0" borderId="46" xfId="0" applyNumberFormat="1" applyFont="1" applyBorder="1" applyAlignment="1">
      <alignment horizontal="center" vertical="center" shrinkToFit="1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0" borderId="43" xfId="0" applyNumberFormat="1" applyFont="1" applyBorder="1" applyAlignment="1">
      <alignment vertical="center" wrapText="1"/>
    </xf>
    <xf numFmtId="176" fontId="3" fillId="0" borderId="46" xfId="0" applyNumberFormat="1" applyFont="1" applyBorder="1" applyAlignment="1">
      <alignment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vertical="center" wrapText="1"/>
      <protection locked="0"/>
    </xf>
    <xf numFmtId="176" fontId="69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6" xfId="0" applyNumberFormat="1" applyFont="1" applyFill="1" applyBorder="1" applyAlignment="1" applyProtection="1">
      <alignment vertical="center" wrapText="1"/>
      <protection locked="0"/>
    </xf>
    <xf numFmtId="176" fontId="3" fillId="57" borderId="4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3" fontId="65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66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8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0" fontId="66" fillId="0" borderId="0" xfId="2" applyFont="1" applyAlignment="1">
      <alignment vertical="center"/>
    </xf>
    <xf numFmtId="0" fontId="104" fillId="0" borderId="0" xfId="2" applyFont="1" applyAlignment="1">
      <alignment horizontal="left"/>
    </xf>
    <xf numFmtId="0" fontId="11" fillId="0" borderId="0" xfId="2" applyFill="1" applyAlignment="1">
      <alignment vertical="center"/>
    </xf>
    <xf numFmtId="0" fontId="105" fillId="0" borderId="0" xfId="2" applyFont="1" applyAlignment="1">
      <alignment vertical="center"/>
    </xf>
    <xf numFmtId="0" fontId="66" fillId="0" borderId="0" xfId="2" applyFont="1" applyAlignment="1">
      <alignment horizontal="right" vertical="center"/>
    </xf>
    <xf numFmtId="0" fontId="45" fillId="22" borderId="10" xfId="2" applyFont="1" applyFill="1" applyBorder="1" applyAlignment="1">
      <alignment horizontal="center" vertical="center"/>
    </xf>
    <xf numFmtId="0" fontId="45" fillId="22" borderId="10" xfId="2" applyFont="1" applyFill="1" applyBorder="1" applyAlignment="1">
      <alignment horizontal="center" vertical="center" wrapText="1"/>
    </xf>
    <xf numFmtId="0" fontId="98" fillId="27" borderId="10" xfId="2" applyFont="1" applyFill="1" applyBorder="1" applyAlignment="1">
      <alignment vertical="center"/>
    </xf>
    <xf numFmtId="0" fontId="98" fillId="27" borderId="10" xfId="2" applyFont="1" applyFill="1" applyBorder="1" applyAlignment="1">
      <alignment horizontal="center" vertical="center"/>
    </xf>
    <xf numFmtId="3" fontId="107" fillId="27" borderId="10" xfId="46" applyNumberFormat="1" applyFont="1" applyFill="1" applyBorder="1" applyAlignment="1">
      <alignment vertical="center"/>
    </xf>
    <xf numFmtId="41" fontId="107" fillId="27" borderId="10" xfId="46" applyNumberFormat="1" applyFont="1" applyFill="1" applyBorder="1" applyAlignment="1">
      <alignment vertical="center" shrinkToFit="1"/>
    </xf>
    <xf numFmtId="0" fontId="66" fillId="27" borderId="10" xfId="2" applyFont="1" applyFill="1" applyBorder="1" applyAlignment="1">
      <alignment horizontal="center" vertical="center"/>
    </xf>
    <xf numFmtId="0" fontId="98" fillId="0" borderId="0" xfId="2" applyFont="1" applyFill="1" applyAlignment="1">
      <alignment vertical="center"/>
    </xf>
    <xf numFmtId="0" fontId="98" fillId="54" borderId="10" xfId="2" applyFont="1" applyFill="1" applyBorder="1" applyAlignment="1">
      <alignment vertical="center"/>
    </xf>
    <xf numFmtId="0" fontId="98" fillId="54" borderId="10" xfId="2" applyFont="1" applyFill="1" applyBorder="1" applyAlignment="1">
      <alignment horizontal="center" vertical="center"/>
    </xf>
    <xf numFmtId="3" fontId="107" fillId="54" borderId="10" xfId="46" applyNumberFormat="1" applyFont="1" applyFill="1" applyBorder="1" applyAlignment="1">
      <alignment vertical="center"/>
    </xf>
    <xf numFmtId="41" fontId="107" fillId="54" borderId="10" xfId="46" applyNumberFormat="1" applyFont="1" applyFill="1" applyBorder="1" applyAlignment="1">
      <alignment vertical="center" shrinkToFit="1"/>
    </xf>
    <xf numFmtId="0" fontId="66" fillId="54" borderId="10" xfId="2" applyFont="1" applyFill="1" applyBorder="1" applyAlignment="1">
      <alignment horizontal="center" vertical="center"/>
    </xf>
    <xf numFmtId="0" fontId="66" fillId="60" borderId="10" xfId="2" applyFont="1" applyFill="1" applyBorder="1" applyAlignment="1">
      <alignment horizontal="center" vertical="center"/>
    </xf>
    <xf numFmtId="0" fontId="66" fillId="26" borderId="10" xfId="2" applyFont="1" applyFill="1" applyBorder="1" applyAlignment="1">
      <alignment horizontal="center" vertical="center" wrapText="1" shrinkToFit="1"/>
    </xf>
    <xf numFmtId="0" fontId="66" fillId="26" borderId="10" xfId="2" applyFont="1" applyFill="1" applyBorder="1" applyAlignment="1">
      <alignment horizontal="center" vertical="center" wrapText="1"/>
    </xf>
    <xf numFmtId="49" fontId="66" fillId="26" borderId="10" xfId="218" applyNumberFormat="1" applyFont="1" applyFill="1" applyBorder="1" applyAlignment="1">
      <alignment horizontal="center" vertical="center" wrapText="1" shrinkToFit="1"/>
    </xf>
    <xf numFmtId="177" fontId="66" fillId="26" borderId="10" xfId="218" applyFont="1" applyFill="1" applyBorder="1" applyAlignment="1">
      <alignment horizontal="right" vertical="center" shrinkToFit="1"/>
    </xf>
    <xf numFmtId="0" fontId="66" fillId="26" borderId="10" xfId="2" applyFont="1" applyFill="1" applyBorder="1" applyAlignment="1">
      <alignment horizontal="left" vertical="center" wrapText="1"/>
    </xf>
    <xf numFmtId="0" fontId="66" fillId="60" borderId="0" xfId="2" applyFont="1" applyFill="1" applyAlignment="1">
      <alignment vertical="center"/>
    </xf>
    <xf numFmtId="49" fontId="66" fillId="26" borderId="10" xfId="46" applyNumberFormat="1" applyFont="1" applyFill="1" applyBorder="1" applyAlignment="1">
      <alignment horizontal="center" vertical="center" shrinkToFit="1"/>
    </xf>
    <xf numFmtId="177" fontId="66" fillId="26" borderId="10" xfId="46" applyFont="1" applyFill="1" applyBorder="1" applyAlignment="1">
      <alignment horizontal="right" vertical="center" shrinkToFit="1"/>
    </xf>
    <xf numFmtId="0" fontId="109" fillId="26" borderId="10" xfId="2" applyFont="1" applyFill="1" applyBorder="1" applyAlignment="1">
      <alignment horizontal="left" vertical="center" wrapText="1"/>
    </xf>
    <xf numFmtId="0" fontId="66" fillId="26" borderId="10" xfId="2" applyFont="1" applyFill="1" applyBorder="1" applyAlignment="1">
      <alignment horizontal="center" vertical="center" shrinkToFit="1"/>
    </xf>
    <xf numFmtId="177" fontId="66" fillId="26" borderId="10" xfId="46" applyFont="1" applyFill="1" applyBorder="1" applyAlignment="1">
      <alignment horizontal="center" vertical="center" wrapText="1" shrinkToFit="1"/>
    </xf>
    <xf numFmtId="41" fontId="66" fillId="26" borderId="10" xfId="46" applyNumberFormat="1" applyFont="1" applyFill="1" applyBorder="1" applyAlignment="1">
      <alignment vertical="center" shrinkToFit="1"/>
    </xf>
    <xf numFmtId="49" fontId="66" fillId="26" borderId="10" xfId="46" applyNumberFormat="1" applyFont="1" applyFill="1" applyBorder="1" applyAlignment="1">
      <alignment horizontal="center" vertical="center" wrapText="1" shrinkToFit="1"/>
    </xf>
    <xf numFmtId="41" fontId="66" fillId="26" borderId="10" xfId="46" applyNumberFormat="1" applyFont="1" applyFill="1" applyBorder="1" applyAlignment="1">
      <alignment horizontal="right" vertical="center" shrinkToFit="1"/>
    </xf>
    <xf numFmtId="177" fontId="66" fillId="26" borderId="10" xfId="46" applyFont="1" applyFill="1" applyBorder="1" applyAlignment="1">
      <alignment horizontal="center" vertical="center" shrinkToFit="1"/>
    </xf>
    <xf numFmtId="3" fontId="66" fillId="26" borderId="10" xfId="46" applyNumberFormat="1" applyFont="1" applyFill="1" applyBorder="1" applyAlignment="1">
      <alignment horizontal="center" vertical="center"/>
    </xf>
    <xf numFmtId="0" fontId="98" fillId="54" borderId="10" xfId="2" applyFont="1" applyFill="1" applyBorder="1" applyAlignment="1">
      <alignment vertical="center" wrapText="1"/>
    </xf>
    <xf numFmtId="176" fontId="3" fillId="0" borderId="41" xfId="0" applyNumberFormat="1" applyFont="1" applyBorder="1" applyAlignment="1">
      <alignment vertical="center" wrapText="1"/>
    </xf>
    <xf numFmtId="176" fontId="3" fillId="0" borderId="48" xfId="0" applyNumberFormat="1" applyFont="1" applyBorder="1" applyAlignment="1">
      <alignment vertical="center" wrapText="1"/>
    </xf>
    <xf numFmtId="176" fontId="3" fillId="57" borderId="41" xfId="0" applyNumberFormat="1" applyFont="1" applyFill="1" applyBorder="1" applyAlignment="1" applyProtection="1">
      <alignment vertical="center" wrapText="1"/>
      <protection locked="0"/>
    </xf>
    <xf numFmtId="176" fontId="3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>
      <alignment vertical="center"/>
    </xf>
    <xf numFmtId="176" fontId="68" fillId="0" borderId="44" xfId="0" applyNumberFormat="1" applyFont="1" applyBorder="1" applyAlignment="1">
      <alignment horizontal="center" vertical="center" shrinkToFit="1"/>
    </xf>
    <xf numFmtId="3" fontId="102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4" fillId="26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Border="1" applyAlignment="1">
      <alignment horizontal="center" vertical="center"/>
    </xf>
    <xf numFmtId="185" fontId="88" fillId="0" borderId="0" xfId="195" applyNumberFormat="1" applyFont="1" applyFill="1" applyBorder="1" applyAlignment="1" applyProtection="1">
      <alignment horizontal="center" vertical="center" shrinkToFit="1"/>
      <protection hidden="1"/>
    </xf>
    <xf numFmtId="185" fontId="0" fillId="0" borderId="0" xfId="0" applyNumberFormat="1">
      <alignment vertical="center"/>
    </xf>
    <xf numFmtId="176" fontId="3" fillId="0" borderId="54" xfId="0" applyNumberFormat="1" applyFont="1" applyBorder="1" applyAlignment="1">
      <alignment vertical="center" wrapText="1"/>
    </xf>
    <xf numFmtId="176" fontId="3" fillId="57" borderId="54" xfId="0" applyNumberFormat="1" applyFont="1" applyFill="1" applyBorder="1" applyAlignment="1" applyProtection="1">
      <alignment vertical="center" wrapText="1"/>
      <protection locked="0"/>
    </xf>
    <xf numFmtId="176" fontId="4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4" xfId="1" applyNumberFormat="1" applyFont="1" applyBorder="1" applyAlignment="1" applyProtection="1">
      <alignment horizontal="right" vertical="center" shrinkToFit="1"/>
      <protection locked="0"/>
    </xf>
    <xf numFmtId="176" fontId="4" fillId="25" borderId="54" xfId="1" applyNumberFormat="1" applyFont="1" applyFill="1" applyBorder="1" applyAlignment="1">
      <alignment horizontal="right" vertical="center" shrinkToFit="1"/>
    </xf>
    <xf numFmtId="176" fontId="4" fillId="0" borderId="54" xfId="1" applyNumberFormat="1" applyFont="1" applyFill="1" applyBorder="1" applyAlignment="1">
      <alignment horizontal="center" vertical="center" shrinkToFit="1"/>
    </xf>
    <xf numFmtId="176" fontId="4" fillId="0" borderId="54" xfId="0" applyNumberFormat="1" applyFont="1" applyFill="1" applyBorder="1" applyAlignment="1" applyProtection="1">
      <alignment horizontal="left" vertical="center" wrapText="1"/>
      <protection locked="0"/>
    </xf>
    <xf numFmtId="176" fontId="68" fillId="0" borderId="54" xfId="0" applyNumberFormat="1" applyFont="1" applyBorder="1" applyAlignment="1">
      <alignment horizontal="center" vertical="center" shrinkToFit="1"/>
    </xf>
    <xf numFmtId="176" fontId="3" fillId="0" borderId="54" xfId="0" applyNumberFormat="1" applyFont="1" applyBorder="1" applyAlignment="1" applyProtection="1">
      <alignment horizontal="center" vertical="center"/>
      <protection locked="0"/>
    </xf>
    <xf numFmtId="176" fontId="7" fillId="0" borderId="54" xfId="0" applyNumberFormat="1" applyFont="1" applyBorder="1" applyAlignment="1">
      <alignment horizontal="center" vertical="center" shrinkToFit="1"/>
    </xf>
    <xf numFmtId="176" fontId="4" fillId="0" borderId="54" xfId="0" applyNumberFormat="1" applyFont="1" applyFill="1" applyBorder="1" applyAlignment="1">
      <alignment horizontal="center" vertical="center" shrinkToFit="1"/>
    </xf>
    <xf numFmtId="176" fontId="4" fillId="0" borderId="54" xfId="1" applyNumberFormat="1" applyFont="1" applyBorder="1" applyAlignment="1">
      <alignment horizontal="center" vertical="center" shrinkToFit="1"/>
    </xf>
    <xf numFmtId="186" fontId="66" fillId="26" borderId="10" xfId="46" applyNumberFormat="1" applyFont="1" applyFill="1" applyBorder="1" applyAlignment="1">
      <alignment horizontal="left" vertical="center" wrapText="1"/>
    </xf>
    <xf numFmtId="186" fontId="66" fillId="26" borderId="10" xfId="46" applyNumberFormat="1" applyFont="1" applyFill="1" applyBorder="1" applyAlignment="1">
      <alignment horizontal="center" vertical="center" wrapText="1"/>
    </xf>
    <xf numFmtId="176" fontId="68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101" fillId="0" borderId="54" xfId="0" applyNumberFormat="1" applyFont="1" applyBorder="1" applyAlignment="1" applyProtection="1">
      <alignment vertical="center" wrapText="1"/>
      <protection locked="0"/>
    </xf>
    <xf numFmtId="176" fontId="3" fillId="57" borderId="48" xfId="0" applyNumberFormat="1" applyFont="1" applyFill="1" applyBorder="1" applyAlignment="1" applyProtection="1">
      <alignment vertical="center" wrapText="1"/>
      <protection locked="0"/>
    </xf>
    <xf numFmtId="176" fontId="3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0" borderId="48" xfId="1" applyNumberFormat="1" applyFont="1" applyFill="1" applyBorder="1" applyAlignment="1">
      <alignment horizontal="center" vertical="center" shrinkToFit="1"/>
    </xf>
    <xf numFmtId="3" fontId="103" fillId="0" borderId="48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68" fillId="0" borderId="48" xfId="0" applyNumberFormat="1" applyFont="1" applyBorder="1" applyAlignment="1">
      <alignment horizontal="center" vertical="center" shrinkToFit="1"/>
    </xf>
    <xf numFmtId="176" fontId="7" fillId="0" borderId="48" xfId="0" applyNumberFormat="1" applyFont="1" applyBorder="1" applyAlignment="1">
      <alignment horizontal="center" vertical="center" shrinkToFit="1"/>
    </xf>
    <xf numFmtId="176" fontId="4" fillId="0" borderId="48" xfId="0" applyNumberFormat="1" applyFont="1" applyFill="1" applyBorder="1" applyAlignment="1">
      <alignment horizontal="center" vertical="center" shrinkToFit="1"/>
    </xf>
    <xf numFmtId="176" fontId="4" fillId="0" borderId="48" xfId="1" applyNumberFormat="1" applyFont="1" applyBorder="1" applyAlignment="1">
      <alignment horizontal="center" vertical="center" shrinkToFit="1"/>
    </xf>
    <xf numFmtId="176" fontId="3" fillId="0" borderId="55" xfId="0" applyNumberFormat="1" applyFont="1" applyBorder="1" applyAlignment="1">
      <alignment vertical="center" wrapText="1"/>
    </xf>
    <xf numFmtId="176" fontId="3" fillId="0" borderId="56" xfId="0" applyNumberFormat="1" applyFont="1" applyBorder="1" applyAlignment="1">
      <alignment vertical="center" wrapText="1"/>
    </xf>
    <xf numFmtId="176" fontId="3" fillId="57" borderId="56" xfId="0" applyNumberFormat="1" applyFont="1" applyFill="1" applyBorder="1" applyAlignment="1" applyProtection="1">
      <alignment vertical="center" wrapText="1"/>
      <protection locked="0"/>
    </xf>
    <xf numFmtId="176" fontId="3" fillId="57" borderId="56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6" xfId="1" applyNumberFormat="1" applyFont="1" applyBorder="1" applyAlignment="1" applyProtection="1">
      <alignment horizontal="right" vertical="center" shrinkToFit="1"/>
      <protection locked="0"/>
    </xf>
    <xf numFmtId="176" fontId="4" fillId="25" borderId="56" xfId="1" applyNumberFormat="1" applyFont="1" applyFill="1" applyBorder="1" applyAlignment="1">
      <alignment horizontal="right" vertical="center" shrinkToFit="1"/>
    </xf>
    <xf numFmtId="176" fontId="4" fillId="0" borderId="56" xfId="1" applyNumberFormat="1" applyFont="1" applyFill="1" applyBorder="1" applyAlignment="1">
      <alignment horizontal="center" vertical="center" shrinkToFit="1"/>
    </xf>
    <xf numFmtId="176" fontId="102" fillId="0" borderId="56" xfId="1" applyNumberFormat="1" applyFont="1" applyFill="1" applyBorder="1" applyAlignment="1" applyProtection="1">
      <alignment vertical="center" wrapText="1"/>
      <protection locked="0"/>
    </xf>
    <xf numFmtId="176" fontId="3" fillId="0" borderId="57" xfId="0" applyNumberFormat="1" applyFont="1" applyBorder="1">
      <alignment vertical="center"/>
    </xf>
    <xf numFmtId="176" fontId="3" fillId="0" borderId="56" xfId="0" applyNumberFormat="1" applyFont="1" applyBorder="1" applyAlignment="1" applyProtection="1">
      <alignment horizontal="center" vertical="center"/>
      <protection locked="0"/>
    </xf>
    <xf numFmtId="176" fontId="68" fillId="0" borderId="56" xfId="0" applyNumberFormat="1" applyFont="1" applyBorder="1" applyAlignment="1">
      <alignment horizontal="center" vertical="center" shrinkToFit="1"/>
    </xf>
    <xf numFmtId="176" fontId="7" fillId="0" borderId="56" xfId="0" applyNumberFormat="1" applyFont="1" applyBorder="1" applyAlignment="1">
      <alignment horizontal="center" vertical="center" shrinkToFit="1"/>
    </xf>
    <xf numFmtId="176" fontId="4" fillId="0" borderId="56" xfId="0" applyNumberFormat="1" applyFont="1" applyFill="1" applyBorder="1" applyAlignment="1">
      <alignment horizontal="center" vertical="center" shrinkToFit="1"/>
    </xf>
    <xf numFmtId="176" fontId="4" fillId="0" borderId="58" xfId="1" applyNumberFormat="1" applyFont="1" applyBorder="1" applyAlignment="1">
      <alignment horizontal="center" vertical="center" shrinkToFit="1"/>
    </xf>
    <xf numFmtId="176" fontId="3" fillId="0" borderId="59" xfId="0" applyNumberFormat="1" applyFont="1" applyBorder="1" applyAlignment="1">
      <alignment vertical="center" wrapText="1"/>
    </xf>
    <xf numFmtId="176" fontId="4" fillId="0" borderId="60" xfId="1" applyNumberFormat="1" applyFont="1" applyBorder="1" applyAlignment="1">
      <alignment horizontal="center" vertical="center" shrinkToFit="1"/>
    </xf>
    <xf numFmtId="176" fontId="69" fillId="0" borderId="61" xfId="0" applyNumberFormat="1" applyFont="1" applyBorder="1" applyAlignment="1">
      <alignment vertical="center" wrapText="1"/>
    </xf>
    <xf numFmtId="176" fontId="69" fillId="0" borderId="62" xfId="0" applyNumberFormat="1" applyFont="1" applyBorder="1" applyAlignment="1">
      <alignment vertical="center" wrapText="1"/>
    </xf>
    <xf numFmtId="176" fontId="69" fillId="57" borderId="62" xfId="0" applyNumberFormat="1" applyFont="1" applyFill="1" applyBorder="1" applyAlignment="1" applyProtection="1">
      <alignment vertical="center" wrapText="1"/>
      <protection locked="0"/>
    </xf>
    <xf numFmtId="176" fontId="68" fillId="0" borderId="62" xfId="1" applyNumberFormat="1" applyFont="1" applyBorder="1" applyAlignment="1" applyProtection="1">
      <alignment horizontal="right" vertical="center" shrinkToFit="1"/>
      <protection locked="0"/>
    </xf>
    <xf numFmtId="176" fontId="4" fillId="25" borderId="62" xfId="1" applyNumberFormat="1" applyFont="1" applyFill="1" applyBorder="1" applyAlignment="1">
      <alignment horizontal="right" vertical="center" shrinkToFit="1"/>
    </xf>
    <xf numFmtId="176" fontId="4" fillId="0" borderId="62" xfId="1" applyNumberFormat="1" applyFont="1" applyFill="1" applyBorder="1" applyAlignment="1">
      <alignment horizontal="center" vertical="center" shrinkToFit="1"/>
    </xf>
    <xf numFmtId="176" fontId="102" fillId="0" borderId="62" xfId="0" applyNumberFormat="1" applyFont="1" applyBorder="1" applyAlignment="1" applyProtection="1">
      <alignment horizontal="left" vertical="center" wrapText="1"/>
      <protection locked="0"/>
    </xf>
    <xf numFmtId="176" fontId="68" fillId="0" borderId="63" xfId="0" applyNumberFormat="1" applyFont="1" applyBorder="1">
      <alignment vertical="center"/>
    </xf>
    <xf numFmtId="176" fontId="68" fillId="0" borderId="62" xfId="0" applyNumberFormat="1" applyFont="1" applyBorder="1" applyAlignment="1" applyProtection="1">
      <alignment horizontal="center" vertical="center"/>
      <protection locked="0"/>
    </xf>
    <xf numFmtId="176" fontId="68" fillId="0" borderId="62" xfId="0" applyNumberFormat="1" applyFont="1" applyBorder="1" applyAlignment="1">
      <alignment horizontal="center" vertical="center" shrinkToFit="1"/>
    </xf>
    <xf numFmtId="176" fontId="4" fillId="0" borderId="62" xfId="1" applyNumberFormat="1" applyFont="1" applyBorder="1" applyAlignment="1" applyProtection="1">
      <alignment horizontal="right" vertical="center" shrinkToFit="1"/>
      <protection locked="0"/>
    </xf>
    <xf numFmtId="176" fontId="7" fillId="0" borderId="62" xfId="0" applyNumberFormat="1" applyFont="1" applyBorder="1" applyAlignment="1">
      <alignment horizontal="center" vertical="center" shrinkToFit="1"/>
    </xf>
    <xf numFmtId="176" fontId="4" fillId="0" borderId="62" xfId="0" applyNumberFormat="1" applyFont="1" applyFill="1" applyBorder="1" applyAlignment="1">
      <alignment horizontal="center" vertical="center" shrinkToFit="1"/>
    </xf>
    <xf numFmtId="176" fontId="4" fillId="0" borderId="64" xfId="1" applyNumberFormat="1" applyFont="1" applyBorder="1" applyAlignment="1">
      <alignment horizontal="center" vertical="center" shrinkToFit="1"/>
    </xf>
    <xf numFmtId="176" fontId="112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11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113" fillId="57" borderId="62" xfId="0" applyNumberFormat="1" applyFont="1" applyFill="1" applyBorder="1" applyAlignment="1" applyProtection="1">
      <alignment horizontal="center" vertical="center" wrapText="1"/>
      <protection locked="0"/>
    </xf>
    <xf numFmtId="176" fontId="113" fillId="0" borderId="56" xfId="1" applyNumberFormat="1" applyFont="1" applyBorder="1" applyAlignment="1" applyProtection="1">
      <alignment horizontal="right" vertical="center" shrinkToFit="1"/>
      <protection locked="0"/>
    </xf>
    <xf numFmtId="176" fontId="113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113" fillId="0" borderId="62" xfId="1" applyNumberFormat="1" applyFont="1" applyFill="1" applyBorder="1" applyAlignment="1" applyProtection="1">
      <alignment horizontal="right" vertical="center" shrinkToFit="1"/>
      <protection locked="0"/>
    </xf>
    <xf numFmtId="3" fontId="102" fillId="0" borderId="48" xfId="0" applyNumberFormat="1" applyFont="1" applyFill="1" applyBorder="1" applyAlignment="1" applyProtection="1">
      <alignment horizontal="left" vertical="center" wrapText="1"/>
      <protection locked="0"/>
    </xf>
    <xf numFmtId="3" fontId="103" fillId="0" borderId="56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61" xfId="0" applyNumberFormat="1" applyFont="1" applyBorder="1" applyAlignment="1">
      <alignment vertical="center" wrapText="1"/>
    </xf>
    <xf numFmtId="176" fontId="3" fillId="0" borderId="62" xfId="0" applyNumberFormat="1" applyFont="1" applyBorder="1" applyAlignment="1">
      <alignment vertical="center" wrapText="1"/>
    </xf>
    <xf numFmtId="176" fontId="3" fillId="57" borderId="62" xfId="0" applyNumberFormat="1" applyFont="1" applyFill="1" applyBorder="1" applyAlignment="1" applyProtection="1">
      <alignment vertical="center" wrapText="1"/>
      <protection locked="0"/>
    </xf>
    <xf numFmtId="3" fontId="102" fillId="0" borderId="62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63" xfId="0" applyNumberFormat="1" applyFont="1" applyBorder="1">
      <alignment vertical="center"/>
    </xf>
    <xf numFmtId="176" fontId="3" fillId="0" borderId="62" xfId="0" applyNumberFormat="1" applyFont="1" applyBorder="1" applyAlignment="1" applyProtection="1">
      <alignment horizontal="center" vertical="center"/>
      <protection locked="0"/>
    </xf>
    <xf numFmtId="176" fontId="114" fillId="0" borderId="56" xfId="1" applyNumberFormat="1" applyFont="1" applyBorder="1" applyAlignment="1" applyProtection="1">
      <alignment horizontal="right" vertical="center" shrinkToFit="1"/>
      <protection locked="0"/>
    </xf>
    <xf numFmtId="176" fontId="113" fillId="0" borderId="43" xfId="1" applyNumberFormat="1" applyFont="1" applyBorder="1" applyAlignment="1" applyProtection="1">
      <alignment horizontal="right" vertical="center" shrinkToFit="1"/>
      <protection locked="0"/>
    </xf>
    <xf numFmtId="183" fontId="113" fillId="0" borderId="43" xfId="1" applyNumberFormat="1" applyFont="1" applyBorder="1" applyAlignment="1" applyProtection="1">
      <alignment horizontal="right" vertical="center" shrinkToFit="1"/>
      <protection locked="0"/>
    </xf>
    <xf numFmtId="176" fontId="113" fillId="0" borderId="62" xfId="1" applyNumberFormat="1" applyFont="1" applyBorder="1" applyAlignment="1" applyProtection="1">
      <alignment horizontal="right" vertical="center" shrinkToFit="1"/>
      <protection locked="0"/>
    </xf>
    <xf numFmtId="3" fontId="102" fillId="0" borderId="54" xfId="0" applyNumberFormat="1" applyFont="1" applyFill="1" applyBorder="1" applyAlignment="1" applyProtection="1">
      <alignment horizontal="left" vertical="center" wrapText="1"/>
      <protection locked="0"/>
    </xf>
    <xf numFmtId="3" fontId="102" fillId="0" borderId="56" xfId="0" applyNumberFormat="1" applyFont="1" applyFill="1" applyBorder="1" applyAlignment="1" applyProtection="1">
      <alignment horizontal="left" vertical="center" wrapText="1"/>
      <protection locked="0"/>
    </xf>
    <xf numFmtId="176" fontId="4" fillId="26" borderId="54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54" xfId="0" applyNumberFormat="1" applyFont="1" applyBorder="1" applyAlignment="1" applyProtection="1">
      <alignment vertical="center" shrinkToFit="1"/>
      <protection locked="0"/>
    </xf>
    <xf numFmtId="176" fontId="4" fillId="0" borderId="54" xfId="0" applyNumberFormat="1" applyFont="1" applyBorder="1" applyAlignment="1" applyProtection="1">
      <alignment horizontal="right" vertical="center" shrinkToFit="1"/>
      <protection locked="0"/>
    </xf>
    <xf numFmtId="176" fontId="101" fillId="0" borderId="54" xfId="0" applyNumberFormat="1" applyFont="1" applyFill="1" applyBorder="1" applyAlignment="1" applyProtection="1">
      <alignment vertical="center" wrapText="1"/>
      <protection locked="0"/>
    </xf>
    <xf numFmtId="176" fontId="4" fillId="0" borderId="56" xfId="0" applyNumberFormat="1" applyFont="1" applyBorder="1" applyAlignment="1" applyProtection="1">
      <alignment horizontal="right" vertical="center" shrinkToFit="1"/>
      <protection locked="0"/>
    </xf>
    <xf numFmtId="176" fontId="101" fillId="0" borderId="56" xfId="0" applyNumberFormat="1" applyFont="1" applyFill="1" applyBorder="1" applyAlignment="1" applyProtection="1">
      <alignment vertical="center" wrapText="1"/>
      <protection locked="0"/>
    </xf>
    <xf numFmtId="176" fontId="3" fillId="0" borderId="65" xfId="0" applyNumberFormat="1" applyFont="1" applyBorder="1" applyAlignment="1">
      <alignment vertical="center" wrapText="1"/>
    </xf>
    <xf numFmtId="176" fontId="4" fillId="0" borderId="66" xfId="1" applyNumberFormat="1" applyFont="1" applyBorder="1" applyAlignment="1">
      <alignment horizontal="center" vertical="center" shrinkToFit="1"/>
    </xf>
    <xf numFmtId="176" fontId="3" fillId="0" borderId="67" xfId="0" applyNumberFormat="1" applyFont="1" applyBorder="1" applyAlignment="1">
      <alignment vertical="center" wrapText="1"/>
    </xf>
    <xf numFmtId="176" fontId="4" fillId="0" borderId="68" xfId="1" applyNumberFormat="1" applyFont="1" applyBorder="1" applyAlignment="1">
      <alignment horizontal="center" vertical="center" shrinkToFit="1"/>
    </xf>
    <xf numFmtId="176" fontId="3" fillId="0" borderId="69" xfId="0" applyNumberFormat="1" applyFont="1" applyBorder="1" applyAlignment="1">
      <alignment vertical="center" wrapText="1"/>
    </xf>
    <xf numFmtId="176" fontId="3" fillId="0" borderId="70" xfId="0" applyNumberFormat="1" applyFont="1" applyBorder="1" applyAlignment="1">
      <alignment vertical="center" wrapText="1"/>
    </xf>
    <xf numFmtId="176" fontId="3" fillId="57" borderId="70" xfId="0" applyNumberFormat="1" applyFont="1" applyFill="1" applyBorder="1" applyAlignment="1" applyProtection="1">
      <alignment vertical="center" wrapText="1"/>
      <protection locked="0"/>
    </xf>
    <xf numFmtId="176" fontId="3" fillId="57" borderId="70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70" xfId="1" applyNumberFormat="1" applyFont="1" applyBorder="1" applyAlignment="1" applyProtection="1">
      <alignment horizontal="right" vertical="center" shrinkToFit="1"/>
      <protection locked="0"/>
    </xf>
    <xf numFmtId="176" fontId="4" fillId="25" borderId="70" xfId="1" applyNumberFormat="1" applyFont="1" applyFill="1" applyBorder="1" applyAlignment="1">
      <alignment horizontal="right" vertical="center" shrinkToFit="1"/>
    </xf>
    <xf numFmtId="176" fontId="4" fillId="0" borderId="70" xfId="1" applyNumberFormat="1" applyFont="1" applyFill="1" applyBorder="1" applyAlignment="1">
      <alignment horizontal="center" vertical="center" shrinkToFit="1"/>
    </xf>
    <xf numFmtId="3" fontId="103" fillId="0" borderId="70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71" xfId="0" applyNumberFormat="1" applyFont="1" applyBorder="1">
      <alignment vertical="center"/>
    </xf>
    <xf numFmtId="176" fontId="3" fillId="0" borderId="70" xfId="0" applyNumberFormat="1" applyFont="1" applyBorder="1" applyAlignment="1" applyProtection="1">
      <alignment horizontal="center" vertical="center"/>
      <protection locked="0"/>
    </xf>
    <xf numFmtId="176" fontId="68" fillId="0" borderId="70" xfId="0" applyNumberFormat="1" applyFont="1" applyBorder="1" applyAlignment="1">
      <alignment horizontal="center" vertical="center" shrinkToFit="1"/>
    </xf>
    <xf numFmtId="176" fontId="7" fillId="0" borderId="70" xfId="0" applyNumberFormat="1" applyFont="1" applyBorder="1" applyAlignment="1">
      <alignment horizontal="center" vertical="center" shrinkToFit="1"/>
    </xf>
    <xf numFmtId="176" fontId="4" fillId="0" borderId="70" xfId="0" applyNumberFormat="1" applyFont="1" applyFill="1" applyBorder="1" applyAlignment="1">
      <alignment horizontal="center" vertical="center" shrinkToFit="1"/>
    </xf>
    <xf numFmtId="176" fontId="4" fillId="0" borderId="72" xfId="1" applyNumberFormat="1" applyFont="1" applyBorder="1" applyAlignment="1">
      <alignment horizontal="center" vertical="center" shrinkToFit="1"/>
    </xf>
    <xf numFmtId="176" fontId="112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113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11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113" fillId="57" borderId="56" xfId="0" applyNumberFormat="1" applyFont="1" applyFill="1" applyBorder="1" applyAlignment="1" applyProtection="1">
      <alignment horizontal="center" vertical="center" wrapText="1"/>
      <protection locked="0"/>
    </xf>
    <xf numFmtId="176" fontId="112" fillId="57" borderId="56" xfId="0" applyNumberFormat="1" applyFont="1" applyFill="1" applyBorder="1" applyAlignment="1" applyProtection="1">
      <alignment horizontal="center" vertical="center" wrapText="1"/>
      <protection locked="0"/>
    </xf>
    <xf numFmtId="176" fontId="71" fillId="54" borderId="10" xfId="1" applyNumberFormat="1" applyFont="1" applyFill="1" applyBorder="1" applyAlignment="1">
      <alignment horizontal="center" vertical="center"/>
    </xf>
    <xf numFmtId="176" fontId="71" fillId="55" borderId="10" xfId="1" applyNumberFormat="1" applyFont="1" applyFill="1" applyBorder="1" applyAlignment="1">
      <alignment horizontal="center" vertical="center"/>
    </xf>
    <xf numFmtId="176" fontId="76" fillId="0" borderId="10" xfId="0" applyNumberFormat="1" applyFont="1" applyBorder="1" applyAlignment="1">
      <alignment horizontal="center" vertical="center"/>
    </xf>
    <xf numFmtId="176" fontId="72" fillId="0" borderId="0" xfId="0" applyNumberFormat="1" applyFont="1" applyAlignment="1">
      <alignment horizontal="center" vertical="center"/>
    </xf>
    <xf numFmtId="176" fontId="76" fillId="51" borderId="10" xfId="0" applyNumberFormat="1" applyFont="1" applyFill="1" applyBorder="1" applyAlignment="1">
      <alignment horizontal="center" vertical="center"/>
    </xf>
    <xf numFmtId="176" fontId="70" fillId="51" borderId="11" xfId="0" applyNumberFormat="1" applyFont="1" applyFill="1" applyBorder="1" applyAlignment="1">
      <alignment horizontal="center" vertical="center"/>
    </xf>
    <xf numFmtId="176" fontId="70" fillId="51" borderId="12" xfId="0" applyNumberFormat="1" applyFont="1" applyFill="1" applyBorder="1" applyAlignment="1">
      <alignment horizontal="center" vertical="center"/>
    </xf>
    <xf numFmtId="176" fontId="96" fillId="51" borderId="10" xfId="0" applyNumberFormat="1" applyFont="1" applyFill="1" applyBorder="1" applyAlignment="1">
      <alignment horizontal="center" vertical="center"/>
    </xf>
    <xf numFmtId="176" fontId="70" fillId="51" borderId="10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98" fillId="0" borderId="11" xfId="2" applyNumberFormat="1" applyFont="1" applyFill="1" applyBorder="1" applyAlignment="1">
      <alignment horizontal="center" vertical="center"/>
    </xf>
    <xf numFmtId="176" fontId="98" fillId="0" borderId="12" xfId="2" applyNumberFormat="1" applyFont="1" applyFill="1" applyBorder="1" applyAlignment="1">
      <alignment horizontal="center" vertical="center"/>
    </xf>
    <xf numFmtId="176" fontId="11" fillId="0" borderId="11" xfId="2" applyNumberFormat="1" applyFont="1" applyBorder="1" applyAlignment="1">
      <alignment horizontal="center" vertical="center"/>
    </xf>
    <xf numFmtId="176" fontId="11" fillId="0" borderId="12" xfId="2" applyNumberFormat="1" applyFont="1" applyBorder="1" applyAlignment="1">
      <alignment horizontal="center" vertic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5" fontId="86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6" fillId="58" borderId="50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90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74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5" fontId="86" fillId="0" borderId="49" xfId="195" applyNumberFormat="1" applyFont="1" applyFill="1" applyBorder="1" applyAlignment="1" applyProtection="1">
      <alignment horizontal="center" vertical="center" shrinkToFit="1"/>
      <protection hidden="1"/>
    </xf>
    <xf numFmtId="185" fontId="86" fillId="0" borderId="51" xfId="195" applyNumberFormat="1" applyFont="1" applyFill="1" applyBorder="1" applyAlignment="1" applyProtection="1">
      <alignment horizontal="center" vertical="center" shrinkToFit="1"/>
      <protection hidden="1"/>
    </xf>
    <xf numFmtId="185" fontId="85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6" fillId="59" borderId="21" xfId="195" applyNumberFormat="1" applyFont="1" applyFill="1" applyBorder="1" applyAlignment="1" applyProtection="1">
      <alignment horizontal="center" vertical="center"/>
      <protection hidden="1"/>
    </xf>
    <xf numFmtId="185" fontId="86" fillId="59" borderId="22" xfId="195" applyNumberFormat="1" applyFont="1" applyFill="1" applyBorder="1" applyAlignment="1" applyProtection="1">
      <alignment horizontal="center" vertical="center"/>
      <protection hidden="1"/>
    </xf>
    <xf numFmtId="185" fontId="86" fillId="59" borderId="25" xfId="195" applyNumberFormat="1" applyFont="1" applyFill="1" applyBorder="1" applyAlignment="1" applyProtection="1">
      <alignment horizontal="center" vertical="center"/>
      <protection hidden="1"/>
    </xf>
    <xf numFmtId="185" fontId="86" fillId="59" borderId="26" xfId="195" applyNumberFormat="1" applyFont="1" applyFill="1" applyBorder="1" applyAlignment="1" applyProtection="1">
      <alignment horizontal="center" vertical="center"/>
      <protection hidden="1"/>
    </xf>
    <xf numFmtId="185" fontId="86" fillId="59" borderId="52" xfId="195" applyNumberFormat="1" applyFont="1" applyFill="1" applyBorder="1" applyAlignment="1" applyProtection="1">
      <alignment horizontal="center" vertical="center"/>
      <protection hidden="1"/>
    </xf>
    <xf numFmtId="185" fontId="86" fillId="59" borderId="53" xfId="195" applyNumberFormat="1" applyFont="1" applyFill="1" applyBorder="1" applyAlignment="1" applyProtection="1">
      <alignment horizontal="center" vertical="center"/>
      <protection hidden="1"/>
    </xf>
    <xf numFmtId="185" fontId="91" fillId="54" borderId="10" xfId="195" applyNumberFormat="1" applyFont="1" applyFill="1" applyBorder="1" applyAlignment="1" applyProtection="1">
      <alignment horizontal="center" vertical="center"/>
      <protection hidden="1"/>
    </xf>
    <xf numFmtId="185" fontId="86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7" fillId="59" borderId="10" xfId="195" applyNumberFormat="1" applyFont="1" applyFill="1" applyBorder="1" applyAlignment="1" applyProtection="1">
      <alignment horizontal="center" vertical="center"/>
      <protection hidden="1"/>
    </xf>
    <xf numFmtId="176" fontId="74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/>
    </xf>
    <xf numFmtId="176" fontId="73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6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0" fontId="106" fillId="0" borderId="0" xfId="2" applyFont="1" applyAlignment="1">
      <alignment horizontal="center" vertical="center"/>
    </xf>
    <xf numFmtId="0" fontId="45" fillId="22" borderId="11" xfId="2" applyFont="1" applyFill="1" applyBorder="1" applyAlignment="1">
      <alignment horizontal="center" vertical="center"/>
    </xf>
    <xf numFmtId="0" fontId="45" fillId="22" borderId="12" xfId="2" applyFont="1" applyFill="1" applyBorder="1" applyAlignment="1">
      <alignment horizontal="center" vertical="center"/>
    </xf>
    <xf numFmtId="0" fontId="45" fillId="22" borderId="10" xfId="2" applyFont="1" applyFill="1" applyBorder="1" applyAlignment="1">
      <alignment horizontal="center" vertical="center"/>
    </xf>
    <xf numFmtId="0" fontId="45" fillId="22" borderId="10" xfId="2" applyFont="1" applyFill="1" applyBorder="1" applyAlignment="1">
      <alignment horizontal="center" vertical="center" wrapText="1"/>
    </xf>
  </cellXfs>
  <cellStyles count="22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3" xfId="205"/>
    <cellStyle name="쉼표 [0] 2 4 3" xfId="187"/>
    <cellStyle name="쉼표 [0] 2 4 3 2" xfId="210"/>
    <cellStyle name="쉼표 [0] 2 4 4" xfId="200"/>
    <cellStyle name="쉼표 [0] 2 5" xfId="123"/>
    <cellStyle name="쉼표 [0] 2 6" xfId="181"/>
    <cellStyle name="쉼표 [0] 2 6 2" xfId="191"/>
    <cellStyle name="쉼표 [0] 2 6 2 2" xfId="214"/>
    <cellStyle name="쉼표 [0] 2 6 3" xfId="204"/>
    <cellStyle name="쉼표 [0] 2 7" xfId="186"/>
    <cellStyle name="쉼표 [0] 2 7 2" xfId="209"/>
    <cellStyle name="쉼표 [0] 2 8" xfId="199"/>
    <cellStyle name="쉼표 [0] 3" xfId="124"/>
    <cellStyle name="쉼표 [0] 3 2" xfId="183"/>
    <cellStyle name="쉼표 [0] 3 2 2" xfId="193"/>
    <cellStyle name="쉼표 [0] 3 2 2 2" xfId="216"/>
    <cellStyle name="쉼표 [0] 3 2 3" xfId="206"/>
    <cellStyle name="쉼표 [0] 3 3" xfId="188"/>
    <cellStyle name="쉼표 [0] 3 3 2" xfId="211"/>
    <cellStyle name="쉼표 [0] 3 4" xfId="201"/>
    <cellStyle name="쉼표 [0] 3 5" xfId="219"/>
    <cellStyle name="쉼표 [0] 4" xfId="179"/>
    <cellStyle name="쉼표 [0] 4 2" xfId="184"/>
    <cellStyle name="쉼표 [0] 4 2 2" xfId="194"/>
    <cellStyle name="쉼표 [0] 4 2 2 2" xfId="217"/>
    <cellStyle name="쉼표 [0] 4 2 3" xfId="207"/>
    <cellStyle name="쉼표 [0] 4 3" xfId="189"/>
    <cellStyle name="쉼표 [0] 4 3 2" xfId="212"/>
    <cellStyle name="쉼표 [0] 4 4" xfId="202"/>
    <cellStyle name="쉼표 [0] 5" xfId="180"/>
    <cellStyle name="쉼표 [0] 5 2" xfId="190"/>
    <cellStyle name="쉼표 [0] 5 2 2" xfId="213"/>
    <cellStyle name="쉼표 [0] 5 3" xfId="203"/>
    <cellStyle name="쉼표 [0] 6" xfId="185"/>
    <cellStyle name="쉼표 [0] 6 2" xfId="208"/>
    <cellStyle name="쉼표 [0] 6 3" xfId="218"/>
    <cellStyle name="쉼표 [0] 7" xfId="198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10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FFFFCC"/>
      <color rgb="FFCCFFFF"/>
      <color rgb="FFCCECFF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8"/>
  <sheetViews>
    <sheetView workbookViewId="0"/>
  </sheetViews>
  <sheetFormatPr defaultRowHeight="10.5"/>
  <cols>
    <col min="1" max="1" width="29" style="169" bestFit="1" customWidth="1"/>
    <col min="2" max="2" width="20.375" style="169" bestFit="1" customWidth="1"/>
    <col min="3" max="3" width="18.625" style="169" bestFit="1" customWidth="1"/>
    <col min="4" max="4" width="2.375" style="169" customWidth="1"/>
    <col min="5" max="5" width="18.625" style="169" bestFit="1" customWidth="1"/>
    <col min="6" max="6" width="29" style="169" bestFit="1" customWidth="1"/>
    <col min="7" max="7" width="20.375" style="169" bestFit="1" customWidth="1"/>
    <col min="8" max="8" width="8.5" style="178" bestFit="1" customWidth="1"/>
    <col min="9" max="9" width="8.5" style="179" bestFit="1" customWidth="1"/>
    <col min="10" max="16384" width="9" style="169"/>
  </cols>
  <sheetData>
    <row r="1" spans="1:17" ht="35.25" customHeight="1">
      <c r="A1" s="168" t="s">
        <v>518</v>
      </c>
      <c r="B1" s="168" t="s">
        <v>517</v>
      </c>
      <c r="C1" s="168" t="s">
        <v>516</v>
      </c>
      <c r="E1" s="170" t="s">
        <v>405</v>
      </c>
      <c r="F1" s="170" t="s">
        <v>519</v>
      </c>
      <c r="G1" s="170" t="s">
        <v>404</v>
      </c>
      <c r="H1" s="171" t="s">
        <v>138</v>
      </c>
      <c r="I1" s="170" t="s">
        <v>515</v>
      </c>
      <c r="K1" s="169" t="s">
        <v>538</v>
      </c>
      <c r="L1" s="169" t="s">
        <v>539</v>
      </c>
      <c r="N1" s="169" t="s">
        <v>560</v>
      </c>
      <c r="O1" s="169" t="s">
        <v>561</v>
      </c>
      <c r="Q1" s="228" t="s">
        <v>586</v>
      </c>
    </row>
    <row r="2" spans="1:17">
      <c r="A2" s="172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73" t="str">
        <f t="shared" ref="B2:B33" si="0">G2</f>
        <v>의회운영위원회</v>
      </c>
      <c r="C2" s="172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4" t="s">
        <v>62</v>
      </c>
      <c r="F2" s="175" t="s">
        <v>62</v>
      </c>
      <c r="G2" s="174" t="s">
        <v>18</v>
      </c>
      <c r="H2" s="176">
        <v>1</v>
      </c>
      <c r="I2" s="177" t="s">
        <v>140</v>
      </c>
      <c r="K2" s="169" t="s">
        <v>542</v>
      </c>
      <c r="L2" s="169" t="s">
        <v>542</v>
      </c>
      <c r="N2" s="169" t="s">
        <v>560</v>
      </c>
      <c r="O2" s="169" t="s">
        <v>561</v>
      </c>
      <c r="Q2" s="228" t="s">
        <v>587</v>
      </c>
    </row>
    <row r="3" spans="1:17">
      <c r="A3" s="172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73" t="str">
        <f t="shared" si="0"/>
        <v>의회운영위원회</v>
      </c>
      <c r="C3" s="172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4" t="s">
        <v>115</v>
      </c>
      <c r="F3" s="175" t="s">
        <v>277</v>
      </c>
      <c r="G3" s="174" t="s">
        <v>18</v>
      </c>
      <c r="H3" s="176">
        <v>2</v>
      </c>
      <c r="I3" s="177" t="s">
        <v>145</v>
      </c>
      <c r="K3" s="169" t="s">
        <v>60</v>
      </c>
      <c r="L3" s="169" t="s">
        <v>60</v>
      </c>
      <c r="N3" s="169" t="s">
        <v>559</v>
      </c>
      <c r="O3" s="169" t="s">
        <v>562</v>
      </c>
      <c r="Q3" s="169" t="s">
        <v>588</v>
      </c>
    </row>
    <row r="4" spans="1:17">
      <c r="A4" s="172" t="str">
        <f t="shared" si="1"/>
        <v>홍보담당관</v>
      </c>
      <c r="B4" s="173" t="str">
        <f t="shared" si="0"/>
        <v>의회운영위원회</v>
      </c>
      <c r="C4" s="172" t="str">
        <f t="shared" si="2"/>
        <v>대변인</v>
      </c>
      <c r="E4" s="174" t="s">
        <v>115</v>
      </c>
      <c r="F4" s="175" t="s">
        <v>279</v>
      </c>
      <c r="G4" s="174" t="s">
        <v>18</v>
      </c>
      <c r="H4" s="176">
        <v>3</v>
      </c>
      <c r="I4" s="177" t="s">
        <v>147</v>
      </c>
      <c r="K4" s="169" t="s">
        <v>535</v>
      </c>
      <c r="L4" s="169" t="s">
        <v>540</v>
      </c>
      <c r="O4" s="169" t="s">
        <v>560</v>
      </c>
    </row>
    <row r="5" spans="1:17">
      <c r="A5" s="172" t="str">
        <f t="shared" si="1"/>
        <v>소통담당관</v>
      </c>
      <c r="B5" s="173" t="str">
        <f t="shared" si="0"/>
        <v>의회운영위원회</v>
      </c>
      <c r="C5" s="172" t="str">
        <f t="shared" si="2"/>
        <v>대변인</v>
      </c>
      <c r="E5" s="174" t="s">
        <v>115</v>
      </c>
      <c r="F5" s="175" t="s">
        <v>281</v>
      </c>
      <c r="G5" s="174" t="s">
        <v>18</v>
      </c>
      <c r="H5" s="176">
        <v>4</v>
      </c>
      <c r="I5" s="177" t="s">
        <v>149</v>
      </c>
      <c r="K5" s="169" t="s">
        <v>536</v>
      </c>
      <c r="L5" s="169" t="s">
        <v>536</v>
      </c>
      <c r="O5" s="169" t="s">
        <v>559</v>
      </c>
    </row>
    <row r="6" spans="1:17">
      <c r="A6" s="172" t="str">
        <f t="shared" si="1"/>
        <v>대외협력담당관</v>
      </c>
      <c r="B6" s="173" t="str">
        <f t="shared" si="0"/>
        <v>의회운영위원회</v>
      </c>
      <c r="C6" s="172" t="str">
        <f t="shared" si="2"/>
        <v>대외협력담당관</v>
      </c>
      <c r="E6" s="174" t="s">
        <v>113</v>
      </c>
      <c r="F6" s="175" t="s">
        <v>113</v>
      </c>
      <c r="G6" s="174" t="s">
        <v>18</v>
      </c>
      <c r="H6" s="176">
        <v>5</v>
      </c>
      <c r="I6" s="177" t="s">
        <v>158</v>
      </c>
      <c r="K6" s="169" t="s">
        <v>541</v>
      </c>
      <c r="L6" s="169" t="s">
        <v>537</v>
      </c>
    </row>
    <row r="7" spans="1:17">
      <c r="A7" s="172" t="str">
        <f t="shared" si="1"/>
        <v>서울사무소</v>
      </c>
      <c r="B7" s="173" t="str">
        <f t="shared" si="0"/>
        <v>의회운영위원회</v>
      </c>
      <c r="C7" s="172" t="str">
        <f t="shared" si="2"/>
        <v>대외협력담당관</v>
      </c>
      <c r="E7" s="174" t="s">
        <v>113</v>
      </c>
      <c r="F7" s="175" t="s">
        <v>317</v>
      </c>
      <c r="G7" s="174" t="s">
        <v>18</v>
      </c>
      <c r="H7" s="176">
        <v>6</v>
      </c>
      <c r="I7" s="177" t="s">
        <v>160</v>
      </c>
      <c r="K7" s="169" t="s">
        <v>537</v>
      </c>
    </row>
    <row r="8" spans="1:17">
      <c r="A8" s="172" t="str">
        <f t="shared" si="1"/>
        <v>감사총괄담당관</v>
      </c>
      <c r="B8" s="173" t="str">
        <f t="shared" si="0"/>
        <v>기획재정위원회</v>
      </c>
      <c r="C8" s="172" t="str">
        <f t="shared" si="2"/>
        <v>감사관</v>
      </c>
      <c r="E8" s="174" t="s">
        <v>114</v>
      </c>
      <c r="F8" s="175" t="s">
        <v>139</v>
      </c>
      <c r="G8" s="174" t="s">
        <v>19</v>
      </c>
      <c r="H8" s="176">
        <v>7</v>
      </c>
      <c r="I8" s="177" t="s">
        <v>170</v>
      </c>
    </row>
    <row r="9" spans="1:17">
      <c r="A9" s="172" t="str">
        <f t="shared" si="1"/>
        <v>조사담당관</v>
      </c>
      <c r="B9" s="173" t="str">
        <f t="shared" si="0"/>
        <v>기획재정위원회</v>
      </c>
      <c r="C9" s="172" t="str">
        <f t="shared" si="2"/>
        <v>감사관</v>
      </c>
      <c r="E9" s="174" t="s">
        <v>114</v>
      </c>
      <c r="F9" s="175" t="s">
        <v>141</v>
      </c>
      <c r="G9" s="174" t="s">
        <v>19</v>
      </c>
      <c r="H9" s="176">
        <v>8</v>
      </c>
      <c r="I9" s="177" t="s">
        <v>172</v>
      </c>
    </row>
    <row r="10" spans="1:17">
      <c r="A10" s="172" t="str">
        <f t="shared" si="1"/>
        <v>감사담당관</v>
      </c>
      <c r="B10" s="173" t="str">
        <f t="shared" si="0"/>
        <v>기획재정위원회</v>
      </c>
      <c r="C10" s="172" t="str">
        <f t="shared" si="2"/>
        <v>감사관</v>
      </c>
      <c r="E10" s="174" t="s">
        <v>114</v>
      </c>
      <c r="F10" s="175" t="s">
        <v>142</v>
      </c>
      <c r="G10" s="174" t="s">
        <v>19</v>
      </c>
      <c r="H10" s="176">
        <v>9</v>
      </c>
      <c r="I10" s="177" t="s">
        <v>174</v>
      </c>
    </row>
    <row r="11" spans="1:17">
      <c r="A11" s="172" t="str">
        <f t="shared" si="1"/>
        <v>계약심사담당관</v>
      </c>
      <c r="B11" s="173" t="str">
        <f t="shared" si="0"/>
        <v>기획재정위원회</v>
      </c>
      <c r="C11" s="172" t="str">
        <f t="shared" si="2"/>
        <v>감사관</v>
      </c>
      <c r="E11" s="174" t="s">
        <v>114</v>
      </c>
      <c r="F11" s="175" t="s">
        <v>143</v>
      </c>
      <c r="G11" s="174" t="s">
        <v>19</v>
      </c>
      <c r="H11" s="176">
        <v>10</v>
      </c>
      <c r="I11" s="177" t="s">
        <v>176</v>
      </c>
    </row>
    <row r="12" spans="1:17">
      <c r="A12" s="172" t="str">
        <f t="shared" si="1"/>
        <v>기획담당관</v>
      </c>
      <c r="B12" s="173" t="str">
        <f t="shared" si="0"/>
        <v>기획재정위원회</v>
      </c>
      <c r="C12" s="172" t="str">
        <f t="shared" si="2"/>
        <v>기획조정실</v>
      </c>
      <c r="E12" s="174" t="s">
        <v>106</v>
      </c>
      <c r="F12" s="175" t="s">
        <v>144</v>
      </c>
      <c r="G12" s="174" t="s">
        <v>19</v>
      </c>
      <c r="H12" s="176">
        <v>11</v>
      </c>
      <c r="I12" s="177" t="s">
        <v>183</v>
      </c>
    </row>
    <row r="13" spans="1:17">
      <c r="A13" s="172" t="str">
        <f t="shared" si="1"/>
        <v>미래전략담당관</v>
      </c>
      <c r="B13" s="173" t="str">
        <f t="shared" si="0"/>
        <v>기획재정위원회</v>
      </c>
      <c r="C13" s="172" t="str">
        <f t="shared" si="2"/>
        <v>기획조정실</v>
      </c>
      <c r="E13" s="174" t="s">
        <v>106</v>
      </c>
      <c r="F13" s="175" t="s">
        <v>146</v>
      </c>
      <c r="G13" s="174" t="s">
        <v>19</v>
      </c>
      <c r="H13" s="176">
        <v>12</v>
      </c>
      <c r="I13" s="177" t="s">
        <v>185</v>
      </c>
    </row>
    <row r="14" spans="1:17">
      <c r="A14" s="172" t="str">
        <f t="shared" si="1"/>
        <v>예산담당관</v>
      </c>
      <c r="B14" s="173" t="str">
        <f t="shared" si="0"/>
        <v>기획재정위원회</v>
      </c>
      <c r="C14" s="172" t="str">
        <f t="shared" si="2"/>
        <v>기획조정실</v>
      </c>
      <c r="E14" s="174" t="s">
        <v>106</v>
      </c>
      <c r="F14" s="175" t="s">
        <v>148</v>
      </c>
      <c r="G14" s="174" t="s">
        <v>19</v>
      </c>
      <c r="H14" s="176">
        <v>13</v>
      </c>
      <c r="I14" s="177" t="s">
        <v>187</v>
      </c>
    </row>
    <row r="15" spans="1:17">
      <c r="A15" s="172" t="str">
        <f t="shared" si="1"/>
        <v>평가담당관</v>
      </c>
      <c r="B15" s="173" t="str">
        <f t="shared" si="0"/>
        <v>기획재정위원회</v>
      </c>
      <c r="C15" s="172" t="str">
        <f t="shared" si="2"/>
        <v>기획조정실</v>
      </c>
      <c r="E15" s="174" t="s">
        <v>106</v>
      </c>
      <c r="F15" s="175" t="s">
        <v>150</v>
      </c>
      <c r="G15" s="174" t="s">
        <v>19</v>
      </c>
      <c r="H15" s="176">
        <v>14</v>
      </c>
      <c r="I15" s="177" t="s">
        <v>428</v>
      </c>
    </row>
    <row r="16" spans="1:17">
      <c r="A16" s="172" t="str">
        <f t="shared" si="1"/>
        <v>법무담당관</v>
      </c>
      <c r="B16" s="173" t="str">
        <f t="shared" si="0"/>
        <v>기획재정위원회</v>
      </c>
      <c r="C16" s="172" t="str">
        <f t="shared" si="2"/>
        <v>기획조정실</v>
      </c>
      <c r="E16" s="174" t="s">
        <v>106</v>
      </c>
      <c r="F16" s="175" t="s">
        <v>151</v>
      </c>
      <c r="G16" s="174" t="s">
        <v>19</v>
      </c>
      <c r="H16" s="176">
        <v>15</v>
      </c>
      <c r="I16" s="177" t="s">
        <v>429</v>
      </c>
    </row>
    <row r="17" spans="1:9">
      <c r="A17" s="172" t="str">
        <f t="shared" si="1"/>
        <v>규제개혁추진단</v>
      </c>
      <c r="B17" s="173" t="str">
        <f t="shared" si="0"/>
        <v>기획재정위원회</v>
      </c>
      <c r="C17" s="172" t="str">
        <f t="shared" si="2"/>
        <v>기획조정실</v>
      </c>
      <c r="E17" s="174" t="s">
        <v>106</v>
      </c>
      <c r="F17" s="175" t="s">
        <v>152</v>
      </c>
      <c r="G17" s="174" t="s">
        <v>19</v>
      </c>
      <c r="H17" s="176">
        <v>16</v>
      </c>
      <c r="I17" s="177" t="s">
        <v>430</v>
      </c>
    </row>
    <row r="18" spans="1:9">
      <c r="A18" s="172" t="str">
        <f t="shared" si="1"/>
        <v>따복공동체지원단</v>
      </c>
      <c r="B18" s="173" t="str">
        <f t="shared" si="0"/>
        <v>기획재정위원회</v>
      </c>
      <c r="C18" s="172" t="str">
        <f t="shared" si="2"/>
        <v>기획조정실</v>
      </c>
      <c r="E18" s="174" t="s">
        <v>106</v>
      </c>
      <c r="F18" s="175" t="s">
        <v>153</v>
      </c>
      <c r="G18" s="174" t="s">
        <v>19</v>
      </c>
      <c r="H18" s="176">
        <v>17</v>
      </c>
      <c r="I18" s="177" t="s">
        <v>431</v>
      </c>
    </row>
    <row r="19" spans="1:9">
      <c r="A19" s="172" t="str">
        <f t="shared" si="1"/>
        <v>정보기획담당관</v>
      </c>
      <c r="B19" s="173" t="str">
        <f t="shared" si="0"/>
        <v>기획재정위원회</v>
      </c>
      <c r="C19" s="172" t="str">
        <f t="shared" si="2"/>
        <v>기획조정실</v>
      </c>
      <c r="E19" s="174" t="s">
        <v>106</v>
      </c>
      <c r="F19" s="175" t="s">
        <v>154</v>
      </c>
      <c r="G19" s="174" t="s">
        <v>19</v>
      </c>
      <c r="H19" s="176">
        <v>18</v>
      </c>
      <c r="I19" s="177" t="s">
        <v>432</v>
      </c>
    </row>
    <row r="20" spans="1:9">
      <c r="A20" s="172" t="str">
        <f t="shared" si="1"/>
        <v>정보통신보안담당관</v>
      </c>
      <c r="B20" s="173" t="str">
        <f t="shared" si="0"/>
        <v>기획재정위원회</v>
      </c>
      <c r="C20" s="172" t="str">
        <f t="shared" si="2"/>
        <v>기획조정실</v>
      </c>
      <c r="E20" s="174" t="s">
        <v>106</v>
      </c>
      <c r="F20" s="175" t="s">
        <v>155</v>
      </c>
      <c r="G20" s="174" t="s">
        <v>19</v>
      </c>
      <c r="H20" s="176">
        <v>19</v>
      </c>
      <c r="I20" s="177" t="s">
        <v>433</v>
      </c>
    </row>
    <row r="21" spans="1:9">
      <c r="A21" s="172" t="str">
        <f t="shared" si="1"/>
        <v>빅데이터담당관</v>
      </c>
      <c r="B21" s="173" t="str">
        <f t="shared" si="0"/>
        <v>기획재정위원회</v>
      </c>
      <c r="C21" s="172" t="str">
        <f t="shared" si="2"/>
        <v>기획조정실</v>
      </c>
      <c r="E21" s="174" t="s">
        <v>106</v>
      </c>
      <c r="F21" s="175" t="s">
        <v>156</v>
      </c>
      <c r="G21" s="174" t="s">
        <v>19</v>
      </c>
      <c r="H21" s="176">
        <v>20</v>
      </c>
      <c r="I21" s="177" t="s">
        <v>434</v>
      </c>
    </row>
    <row r="22" spans="1:9">
      <c r="A22" s="172" t="str">
        <f t="shared" si="1"/>
        <v>기획예산담당관</v>
      </c>
      <c r="B22" s="173" t="str">
        <f t="shared" si="0"/>
        <v>기획재정위원회</v>
      </c>
      <c r="C22" s="172" t="str">
        <f t="shared" si="2"/>
        <v>균형발전기획실</v>
      </c>
      <c r="E22" s="174" t="s">
        <v>319</v>
      </c>
      <c r="F22" s="175" t="s">
        <v>320</v>
      </c>
      <c r="G22" s="174" t="s">
        <v>19</v>
      </c>
      <c r="H22" s="176">
        <v>21</v>
      </c>
      <c r="I22" s="177" t="s">
        <v>189</v>
      </c>
    </row>
    <row r="23" spans="1:9">
      <c r="A23" s="172" t="str">
        <f t="shared" si="1"/>
        <v>균형발전담당관</v>
      </c>
      <c r="B23" s="173" t="str">
        <f t="shared" si="0"/>
        <v>기획재정위원회</v>
      </c>
      <c r="C23" s="172" t="str">
        <f t="shared" si="2"/>
        <v>균형발전기획실</v>
      </c>
      <c r="E23" s="174" t="s">
        <v>319</v>
      </c>
      <c r="F23" s="175" t="s">
        <v>322</v>
      </c>
      <c r="G23" s="174" t="s">
        <v>19</v>
      </c>
      <c r="H23" s="176">
        <v>22</v>
      </c>
      <c r="I23" s="177" t="s">
        <v>191</v>
      </c>
    </row>
    <row r="24" spans="1:9">
      <c r="A24" s="172" t="str">
        <f t="shared" si="1"/>
        <v>통일기반조성담당관</v>
      </c>
      <c r="B24" s="173" t="str">
        <f t="shared" si="0"/>
        <v>기획재정위원회</v>
      </c>
      <c r="C24" s="172" t="str">
        <f t="shared" si="2"/>
        <v>균형발전기획실</v>
      </c>
      <c r="E24" s="174" t="s">
        <v>319</v>
      </c>
      <c r="F24" s="175" t="s">
        <v>326</v>
      </c>
      <c r="G24" s="174" t="s">
        <v>19</v>
      </c>
      <c r="H24" s="176">
        <v>23</v>
      </c>
      <c r="I24" s="177" t="s">
        <v>193</v>
      </c>
    </row>
    <row r="25" spans="1:9">
      <c r="A25" s="172" t="str">
        <f t="shared" si="1"/>
        <v>DMZ정책담당관</v>
      </c>
      <c r="B25" s="173" t="str">
        <f t="shared" si="0"/>
        <v>기획재정위원회</v>
      </c>
      <c r="C25" s="172" t="str">
        <f t="shared" si="2"/>
        <v>균형발전기획실</v>
      </c>
      <c r="E25" s="174" t="s">
        <v>319</v>
      </c>
      <c r="F25" s="175" t="s">
        <v>328</v>
      </c>
      <c r="G25" s="174" t="s">
        <v>19</v>
      </c>
      <c r="H25" s="176">
        <v>24</v>
      </c>
      <c r="I25" s="177" t="s">
        <v>195</v>
      </c>
    </row>
    <row r="26" spans="1:9">
      <c r="A26" s="172" t="str">
        <f t="shared" si="1"/>
        <v>군관협력담당관</v>
      </c>
      <c r="B26" s="173" t="str">
        <f t="shared" si="0"/>
        <v>기획재정위원회</v>
      </c>
      <c r="C26" s="172" t="str">
        <f t="shared" si="2"/>
        <v>균형발전기획실</v>
      </c>
      <c r="E26" s="174" t="s">
        <v>319</v>
      </c>
      <c r="F26" s="175" t="s">
        <v>332</v>
      </c>
      <c r="G26" s="174" t="s">
        <v>19</v>
      </c>
      <c r="H26" s="176">
        <v>25</v>
      </c>
      <c r="I26" s="177" t="s">
        <v>197</v>
      </c>
    </row>
    <row r="27" spans="1:9">
      <c r="A27" s="172" t="str">
        <f t="shared" si="1"/>
        <v>경제정책과</v>
      </c>
      <c r="B27" s="173" t="str">
        <f t="shared" si="0"/>
        <v>경제과학기술위원회</v>
      </c>
      <c r="C27" s="172" t="str">
        <f t="shared" si="2"/>
        <v>경제실</v>
      </c>
      <c r="E27" s="174" t="s">
        <v>334</v>
      </c>
      <c r="F27" s="175" t="s">
        <v>335</v>
      </c>
      <c r="G27" s="174" t="s">
        <v>10</v>
      </c>
      <c r="H27" s="176">
        <v>26</v>
      </c>
      <c r="I27" s="177" t="s">
        <v>200</v>
      </c>
    </row>
    <row r="28" spans="1:9">
      <c r="A28" s="172" t="str">
        <f t="shared" si="1"/>
        <v>일자리정책과</v>
      </c>
      <c r="B28" s="173" t="str">
        <f t="shared" si="0"/>
        <v>경제과학기술위원회</v>
      </c>
      <c r="C28" s="172" t="str">
        <f t="shared" si="2"/>
        <v>경제실</v>
      </c>
      <c r="E28" s="174" t="s">
        <v>334</v>
      </c>
      <c r="F28" s="175" t="s">
        <v>337</v>
      </c>
      <c r="G28" s="174" t="s">
        <v>10</v>
      </c>
      <c r="H28" s="176">
        <v>27</v>
      </c>
      <c r="I28" s="177" t="s">
        <v>202</v>
      </c>
    </row>
    <row r="29" spans="1:9">
      <c r="A29" s="172" t="str">
        <f t="shared" si="1"/>
        <v>경기일자리센터</v>
      </c>
      <c r="B29" s="173" t="str">
        <f t="shared" si="0"/>
        <v>경제과학기술위원회</v>
      </c>
      <c r="C29" s="172" t="str">
        <f t="shared" si="2"/>
        <v>경제실</v>
      </c>
      <c r="E29" s="174" t="s">
        <v>334</v>
      </c>
      <c r="F29" s="175" t="s">
        <v>339</v>
      </c>
      <c r="G29" s="174" t="s">
        <v>10</v>
      </c>
      <c r="H29" s="176">
        <v>28</v>
      </c>
      <c r="I29" s="177" t="s">
        <v>204</v>
      </c>
    </row>
    <row r="30" spans="1:9">
      <c r="A30" s="172" t="str">
        <f t="shared" si="1"/>
        <v>사회적경제과</v>
      </c>
      <c r="B30" s="173" t="str">
        <f t="shared" si="0"/>
        <v>경제과학기술위원회</v>
      </c>
      <c r="C30" s="172" t="str">
        <f t="shared" si="2"/>
        <v>경제실</v>
      </c>
      <c r="E30" s="174" t="s">
        <v>334</v>
      </c>
      <c r="F30" s="175" t="s">
        <v>341</v>
      </c>
      <c r="G30" s="174" t="s">
        <v>10</v>
      </c>
      <c r="H30" s="176">
        <v>29</v>
      </c>
      <c r="I30" s="177" t="s">
        <v>205</v>
      </c>
    </row>
    <row r="31" spans="1:9">
      <c r="A31" s="172" t="str">
        <f t="shared" si="1"/>
        <v>기업지원과</v>
      </c>
      <c r="B31" s="173" t="str">
        <f t="shared" si="0"/>
        <v>경제과학기술위원회</v>
      </c>
      <c r="C31" s="172" t="str">
        <f t="shared" si="2"/>
        <v>경제실</v>
      </c>
      <c r="E31" s="174" t="s">
        <v>334</v>
      </c>
      <c r="F31" s="175" t="s">
        <v>343</v>
      </c>
      <c r="G31" s="174" t="s">
        <v>10</v>
      </c>
      <c r="H31" s="176">
        <v>30</v>
      </c>
      <c r="I31" s="177" t="s">
        <v>207</v>
      </c>
    </row>
    <row r="32" spans="1:9">
      <c r="A32" s="172" t="str">
        <f t="shared" si="1"/>
        <v>산업정책과</v>
      </c>
      <c r="B32" s="173" t="str">
        <f t="shared" si="0"/>
        <v>경제과학기술위원회</v>
      </c>
      <c r="C32" s="172" t="str">
        <f t="shared" si="2"/>
        <v>경제실</v>
      </c>
      <c r="E32" s="174" t="s">
        <v>334</v>
      </c>
      <c r="F32" s="175" t="s">
        <v>345</v>
      </c>
      <c r="G32" s="174" t="s">
        <v>10</v>
      </c>
      <c r="H32" s="176">
        <v>31</v>
      </c>
      <c r="I32" s="177" t="s">
        <v>209</v>
      </c>
    </row>
    <row r="33" spans="1:9">
      <c r="A33" s="172" t="str">
        <f t="shared" si="1"/>
        <v>특화산업과</v>
      </c>
      <c r="B33" s="173" t="str">
        <f t="shared" si="0"/>
        <v>경제과학기술위원회</v>
      </c>
      <c r="C33" s="172" t="str">
        <f t="shared" si="2"/>
        <v>경제실</v>
      </c>
      <c r="E33" s="174" t="s">
        <v>334</v>
      </c>
      <c r="F33" s="175" t="s">
        <v>347</v>
      </c>
      <c r="G33" s="174" t="s">
        <v>10</v>
      </c>
      <c r="H33" s="176">
        <v>32</v>
      </c>
      <c r="I33" s="177" t="s">
        <v>435</v>
      </c>
    </row>
    <row r="34" spans="1:9">
      <c r="A34" s="172" t="str">
        <f t="shared" si="1"/>
        <v>과학기술과</v>
      </c>
      <c r="B34" s="173" t="str">
        <f t="shared" ref="B34:B65" si="3">G34</f>
        <v>경제과학기술위원회</v>
      </c>
      <c r="C34" s="172" t="str">
        <f t="shared" si="2"/>
        <v>경제실</v>
      </c>
      <c r="E34" s="174" t="s">
        <v>334</v>
      </c>
      <c r="F34" s="175" t="s">
        <v>349</v>
      </c>
      <c r="G34" s="174" t="s">
        <v>10</v>
      </c>
      <c r="H34" s="176">
        <v>33</v>
      </c>
      <c r="I34" s="177" t="s">
        <v>436</v>
      </c>
    </row>
    <row r="35" spans="1:9">
      <c r="A35" s="172" t="str">
        <f t="shared" si="1"/>
        <v>외교정책과</v>
      </c>
      <c r="B35" s="173" t="str">
        <f t="shared" si="3"/>
        <v>경제과학기술위원회</v>
      </c>
      <c r="C35" s="172" t="str">
        <f t="shared" si="2"/>
        <v>경제실</v>
      </c>
      <c r="E35" s="174" t="s">
        <v>334</v>
      </c>
      <c r="F35" s="175" t="s">
        <v>350</v>
      </c>
      <c r="G35" s="174" t="s">
        <v>10</v>
      </c>
      <c r="H35" s="176">
        <v>34</v>
      </c>
      <c r="I35" s="177" t="s">
        <v>437</v>
      </c>
    </row>
    <row r="36" spans="1:9">
      <c r="A36" s="172" t="str">
        <f t="shared" si="1"/>
        <v>국제통상과</v>
      </c>
      <c r="B36" s="173" t="str">
        <f t="shared" si="3"/>
        <v>경제과학기술위원회</v>
      </c>
      <c r="C36" s="172" t="str">
        <f t="shared" si="2"/>
        <v>경제실</v>
      </c>
      <c r="E36" s="174" t="s">
        <v>334</v>
      </c>
      <c r="F36" s="175" t="s">
        <v>351</v>
      </c>
      <c r="G36" s="174" t="s">
        <v>10</v>
      </c>
      <c r="H36" s="176">
        <v>35</v>
      </c>
      <c r="I36" s="177" t="s">
        <v>438</v>
      </c>
    </row>
    <row r="37" spans="1:9">
      <c r="A37" s="172" t="str">
        <f t="shared" si="1"/>
        <v>투자진흥과</v>
      </c>
      <c r="B37" s="173" t="str">
        <f t="shared" si="3"/>
        <v>경제과학기술위원회</v>
      </c>
      <c r="C37" s="172" t="str">
        <f t="shared" si="2"/>
        <v>경제실</v>
      </c>
      <c r="E37" s="174" t="s">
        <v>334</v>
      </c>
      <c r="F37" s="175" t="s">
        <v>352</v>
      </c>
      <c r="G37" s="174" t="s">
        <v>10</v>
      </c>
      <c r="H37" s="176">
        <v>36</v>
      </c>
      <c r="I37" s="177" t="s">
        <v>439</v>
      </c>
    </row>
    <row r="38" spans="1:9">
      <c r="A38" s="172" t="str">
        <f t="shared" si="1"/>
        <v>기술학교</v>
      </c>
      <c r="B38" s="173" t="str">
        <f t="shared" si="3"/>
        <v>경제과학기술위원회</v>
      </c>
      <c r="C38" s="172" t="str">
        <f t="shared" si="2"/>
        <v>경제실</v>
      </c>
      <c r="E38" s="174" t="s">
        <v>334</v>
      </c>
      <c r="F38" s="175" t="s">
        <v>353</v>
      </c>
      <c r="G38" s="174" t="s">
        <v>10</v>
      </c>
      <c r="H38" s="176">
        <v>37</v>
      </c>
      <c r="I38" s="177" t="s">
        <v>440</v>
      </c>
    </row>
    <row r="39" spans="1:9">
      <c r="A39" s="172" t="str">
        <f t="shared" si="1"/>
        <v>총무과</v>
      </c>
      <c r="B39" s="173" t="str">
        <f t="shared" si="3"/>
        <v>안전행정위원회</v>
      </c>
      <c r="C39" s="172" t="str">
        <f t="shared" si="2"/>
        <v>자치행정국</v>
      </c>
      <c r="E39" s="174" t="s">
        <v>108</v>
      </c>
      <c r="F39" s="175" t="s">
        <v>169</v>
      </c>
      <c r="G39" s="174" t="s">
        <v>61</v>
      </c>
      <c r="H39" s="176">
        <v>38</v>
      </c>
      <c r="I39" s="177" t="s">
        <v>212</v>
      </c>
    </row>
    <row r="40" spans="1:9">
      <c r="A40" s="172" t="str">
        <f t="shared" si="1"/>
        <v>자치행정과</v>
      </c>
      <c r="B40" s="173" t="str">
        <f t="shared" si="3"/>
        <v>안전행정위원회</v>
      </c>
      <c r="C40" s="172" t="str">
        <f t="shared" si="2"/>
        <v>자치행정국</v>
      </c>
      <c r="E40" s="174" t="s">
        <v>108</v>
      </c>
      <c r="F40" s="175" t="s">
        <v>171</v>
      </c>
      <c r="G40" s="174" t="s">
        <v>61</v>
      </c>
      <c r="H40" s="176">
        <v>39</v>
      </c>
      <c r="I40" s="177" t="s">
        <v>214</v>
      </c>
    </row>
    <row r="41" spans="1:9">
      <c r="A41" s="172" t="str">
        <f t="shared" si="1"/>
        <v>인사과</v>
      </c>
      <c r="B41" s="173" t="str">
        <f t="shared" si="3"/>
        <v>안전행정위원회</v>
      </c>
      <c r="C41" s="172" t="str">
        <f t="shared" si="2"/>
        <v>자치행정국</v>
      </c>
      <c r="E41" s="174" t="s">
        <v>108</v>
      </c>
      <c r="F41" s="175" t="s">
        <v>173</v>
      </c>
      <c r="G41" s="174" t="s">
        <v>61</v>
      </c>
      <c r="H41" s="176">
        <v>40</v>
      </c>
      <c r="I41" s="177" t="s">
        <v>216</v>
      </c>
    </row>
    <row r="42" spans="1:9">
      <c r="A42" s="172" t="str">
        <f t="shared" si="1"/>
        <v>언제나민원실</v>
      </c>
      <c r="B42" s="173" t="str">
        <f t="shared" si="3"/>
        <v>안전행정위원회</v>
      </c>
      <c r="C42" s="172" t="str">
        <f t="shared" si="2"/>
        <v>자치행정국</v>
      </c>
      <c r="E42" s="174" t="s">
        <v>108</v>
      </c>
      <c r="F42" s="175" t="s">
        <v>175</v>
      </c>
      <c r="G42" s="174" t="s">
        <v>61</v>
      </c>
      <c r="H42" s="176">
        <v>41</v>
      </c>
      <c r="I42" s="177" t="s">
        <v>441</v>
      </c>
    </row>
    <row r="43" spans="1:9">
      <c r="A43" s="172" t="str">
        <f t="shared" si="1"/>
        <v>세정과</v>
      </c>
      <c r="B43" s="173" t="str">
        <f t="shared" si="3"/>
        <v>안전행정위원회</v>
      </c>
      <c r="C43" s="172" t="str">
        <f t="shared" si="2"/>
        <v>자치행정국</v>
      </c>
      <c r="E43" s="174" t="s">
        <v>108</v>
      </c>
      <c r="F43" s="175" t="s">
        <v>177</v>
      </c>
      <c r="G43" s="174" t="s">
        <v>61</v>
      </c>
      <c r="H43" s="176">
        <v>42</v>
      </c>
      <c r="I43" s="177" t="s">
        <v>442</v>
      </c>
    </row>
    <row r="44" spans="1:9">
      <c r="A44" s="172" t="str">
        <f t="shared" si="1"/>
        <v>세원관리과</v>
      </c>
      <c r="B44" s="173" t="str">
        <f t="shared" si="3"/>
        <v>안전행정위원회</v>
      </c>
      <c r="C44" s="172" t="str">
        <f t="shared" si="2"/>
        <v>자치행정국</v>
      </c>
      <c r="E44" s="174" t="s">
        <v>108</v>
      </c>
      <c r="F44" s="175" t="s">
        <v>178</v>
      </c>
      <c r="G44" s="174" t="s">
        <v>61</v>
      </c>
      <c r="H44" s="176">
        <v>43</v>
      </c>
      <c r="I44" s="177" t="s">
        <v>443</v>
      </c>
    </row>
    <row r="45" spans="1:9">
      <c r="A45" s="172" t="str">
        <f t="shared" si="1"/>
        <v>회계과</v>
      </c>
      <c r="B45" s="173" t="str">
        <f t="shared" si="3"/>
        <v>안전행정위원회</v>
      </c>
      <c r="C45" s="172" t="str">
        <f t="shared" si="2"/>
        <v>자치행정국</v>
      </c>
      <c r="E45" s="174" t="s">
        <v>108</v>
      </c>
      <c r="F45" s="175" t="s">
        <v>179</v>
      </c>
      <c r="G45" s="174" t="s">
        <v>61</v>
      </c>
      <c r="H45" s="176">
        <v>44</v>
      </c>
      <c r="I45" s="177" t="s">
        <v>444</v>
      </c>
    </row>
    <row r="46" spans="1:9">
      <c r="A46" s="172" t="str">
        <f t="shared" si="1"/>
        <v>특별사법경찰단</v>
      </c>
      <c r="B46" s="173" t="str">
        <f t="shared" si="3"/>
        <v>안전행정위원회</v>
      </c>
      <c r="C46" s="172" t="str">
        <f t="shared" si="2"/>
        <v>자치행정국</v>
      </c>
      <c r="E46" s="174" t="s">
        <v>108</v>
      </c>
      <c r="F46" s="175" t="s">
        <v>180</v>
      </c>
      <c r="G46" s="174" t="s">
        <v>61</v>
      </c>
      <c r="H46" s="176">
        <v>45</v>
      </c>
      <c r="I46" s="177" t="s">
        <v>445</v>
      </c>
    </row>
    <row r="47" spans="1:9">
      <c r="A47" s="172" t="str">
        <f t="shared" si="1"/>
        <v>소방행정과</v>
      </c>
      <c r="B47" s="173" t="str">
        <f t="shared" si="3"/>
        <v>안전행정위원회</v>
      </c>
      <c r="C47" s="172" t="str">
        <f t="shared" si="2"/>
        <v>재난안전본부</v>
      </c>
      <c r="E47" s="174" t="s">
        <v>217</v>
      </c>
      <c r="F47" s="175" t="s">
        <v>218</v>
      </c>
      <c r="G47" s="174" t="s">
        <v>61</v>
      </c>
      <c r="H47" s="176">
        <v>46</v>
      </c>
      <c r="I47" s="177" t="s">
        <v>219</v>
      </c>
    </row>
    <row r="48" spans="1:9">
      <c r="A48" s="172" t="str">
        <f t="shared" si="1"/>
        <v>재난안전과</v>
      </c>
      <c r="B48" s="173" t="str">
        <f t="shared" si="3"/>
        <v>안전행정위원회</v>
      </c>
      <c r="C48" s="172" t="str">
        <f t="shared" si="2"/>
        <v>재난안전본부</v>
      </c>
      <c r="E48" s="174" t="s">
        <v>217</v>
      </c>
      <c r="F48" s="175" t="s">
        <v>220</v>
      </c>
      <c r="G48" s="174" t="s">
        <v>61</v>
      </c>
      <c r="H48" s="176">
        <v>47</v>
      </c>
      <c r="I48" s="177" t="s">
        <v>221</v>
      </c>
    </row>
    <row r="49" spans="1:9">
      <c r="A49" s="172" t="str">
        <f t="shared" si="1"/>
        <v>재난대응과</v>
      </c>
      <c r="B49" s="173" t="str">
        <f t="shared" si="3"/>
        <v>안전행정위원회</v>
      </c>
      <c r="C49" s="172" t="str">
        <f t="shared" si="2"/>
        <v>재난안전본부</v>
      </c>
      <c r="E49" s="174" t="s">
        <v>217</v>
      </c>
      <c r="F49" s="175" t="s">
        <v>222</v>
      </c>
      <c r="G49" s="174" t="s">
        <v>61</v>
      </c>
      <c r="H49" s="176">
        <v>48</v>
      </c>
      <c r="I49" s="177" t="s">
        <v>223</v>
      </c>
    </row>
    <row r="50" spans="1:9">
      <c r="A50" s="172" t="str">
        <f t="shared" si="1"/>
        <v>재난종합지휘센터</v>
      </c>
      <c r="B50" s="173" t="str">
        <f t="shared" si="3"/>
        <v>안전행정위원회</v>
      </c>
      <c r="C50" s="172" t="str">
        <f t="shared" si="2"/>
        <v>재난안전본부</v>
      </c>
      <c r="E50" s="174" t="s">
        <v>217</v>
      </c>
      <c r="F50" s="175" t="s">
        <v>224</v>
      </c>
      <c r="G50" s="174" t="s">
        <v>61</v>
      </c>
      <c r="H50" s="176">
        <v>49</v>
      </c>
      <c r="I50" s="177" t="s">
        <v>225</v>
      </c>
    </row>
    <row r="51" spans="1:9">
      <c r="A51" s="172" t="str">
        <f t="shared" si="1"/>
        <v>안전교육훈련담당관</v>
      </c>
      <c r="B51" s="173" t="str">
        <f t="shared" si="3"/>
        <v>안전행정위원회</v>
      </c>
      <c r="C51" s="172" t="str">
        <f t="shared" si="2"/>
        <v>재난안전본부</v>
      </c>
      <c r="E51" s="174" t="s">
        <v>217</v>
      </c>
      <c r="F51" s="175" t="s">
        <v>226</v>
      </c>
      <c r="G51" s="174" t="s">
        <v>61</v>
      </c>
      <c r="H51" s="176">
        <v>50</v>
      </c>
      <c r="I51" s="177" t="s">
        <v>227</v>
      </c>
    </row>
    <row r="52" spans="1:9">
      <c r="A52" s="172" t="str">
        <f t="shared" si="1"/>
        <v>청문감사담당관</v>
      </c>
      <c r="B52" s="173" t="str">
        <f t="shared" si="3"/>
        <v>안전행정위원회</v>
      </c>
      <c r="C52" s="172" t="str">
        <f t="shared" si="2"/>
        <v>재난안전본부</v>
      </c>
      <c r="E52" s="174" t="s">
        <v>217</v>
      </c>
      <c r="F52" s="175" t="s">
        <v>228</v>
      </c>
      <c r="G52" s="174" t="s">
        <v>61</v>
      </c>
      <c r="H52" s="176">
        <v>51</v>
      </c>
      <c r="I52" s="177" t="s">
        <v>229</v>
      </c>
    </row>
    <row r="53" spans="1:9">
      <c r="A53" s="172" t="str">
        <f t="shared" si="1"/>
        <v>특수대응단</v>
      </c>
      <c r="B53" s="173" t="str">
        <f t="shared" si="3"/>
        <v>안전행정위원회</v>
      </c>
      <c r="C53" s="172" t="str">
        <f t="shared" si="2"/>
        <v>재난안전본부</v>
      </c>
      <c r="E53" s="174" t="s">
        <v>217</v>
      </c>
      <c r="F53" s="175" t="s">
        <v>230</v>
      </c>
      <c r="G53" s="174" t="s">
        <v>61</v>
      </c>
      <c r="H53" s="176">
        <v>52</v>
      </c>
      <c r="I53" s="177" t="s">
        <v>231</v>
      </c>
    </row>
    <row r="54" spans="1:9">
      <c r="A54" s="172" t="str">
        <f t="shared" si="1"/>
        <v>안전기획과</v>
      </c>
      <c r="B54" s="173" t="str">
        <f t="shared" si="3"/>
        <v>안전행정위원회</v>
      </c>
      <c r="C54" s="172" t="str">
        <f t="shared" si="2"/>
        <v>재난안전본부</v>
      </c>
      <c r="E54" s="174" t="s">
        <v>217</v>
      </c>
      <c r="F54" s="175" t="s">
        <v>232</v>
      </c>
      <c r="G54" s="174" t="s">
        <v>61</v>
      </c>
      <c r="H54" s="176">
        <v>53</v>
      </c>
      <c r="I54" s="177" t="s">
        <v>233</v>
      </c>
    </row>
    <row r="55" spans="1:9">
      <c r="A55" s="172" t="str">
        <f t="shared" si="1"/>
        <v>재난대책과</v>
      </c>
      <c r="B55" s="173" t="str">
        <f t="shared" si="3"/>
        <v>안전행정위원회</v>
      </c>
      <c r="C55" s="172" t="str">
        <f t="shared" si="2"/>
        <v>재난안전본부</v>
      </c>
      <c r="E55" s="174" t="s">
        <v>217</v>
      </c>
      <c r="F55" s="175" t="s">
        <v>234</v>
      </c>
      <c r="G55" s="174" t="s">
        <v>61</v>
      </c>
      <c r="H55" s="176">
        <v>54</v>
      </c>
      <c r="I55" s="177" t="s">
        <v>235</v>
      </c>
    </row>
    <row r="56" spans="1:9">
      <c r="A56" s="172" t="str">
        <f t="shared" si="1"/>
        <v>기동안전점검단</v>
      </c>
      <c r="B56" s="173" t="str">
        <f t="shared" si="3"/>
        <v>안전행정위원회</v>
      </c>
      <c r="C56" s="172" t="str">
        <f t="shared" si="2"/>
        <v>재난안전본부</v>
      </c>
      <c r="E56" s="174" t="s">
        <v>217</v>
      </c>
      <c r="F56" s="175" t="s">
        <v>236</v>
      </c>
      <c r="G56" s="174" t="s">
        <v>61</v>
      </c>
      <c r="H56" s="176">
        <v>55</v>
      </c>
      <c r="I56" s="177" t="s">
        <v>237</v>
      </c>
    </row>
    <row r="57" spans="1:9">
      <c r="A57" s="172" t="str">
        <f t="shared" si="1"/>
        <v>소방행정기획과</v>
      </c>
      <c r="B57" s="173" t="str">
        <f t="shared" si="3"/>
        <v>안전행정위원회</v>
      </c>
      <c r="C57" s="172" t="str">
        <f t="shared" si="2"/>
        <v>재난안전본부</v>
      </c>
      <c r="E57" s="174" t="s">
        <v>116</v>
      </c>
      <c r="F57" s="175" t="s">
        <v>238</v>
      </c>
      <c r="G57" s="174" t="s">
        <v>61</v>
      </c>
      <c r="H57" s="176">
        <v>56</v>
      </c>
      <c r="I57" s="177" t="s">
        <v>239</v>
      </c>
    </row>
    <row r="58" spans="1:9">
      <c r="A58" s="172" t="str">
        <f t="shared" si="1"/>
        <v>특수대응단(북부)</v>
      </c>
      <c r="B58" s="173" t="str">
        <f t="shared" si="3"/>
        <v>안전행정위원회</v>
      </c>
      <c r="C58" s="172" t="str">
        <f t="shared" si="2"/>
        <v>재난안전본부</v>
      </c>
      <c r="E58" s="174" t="s">
        <v>116</v>
      </c>
      <c r="F58" s="175" t="s">
        <v>230</v>
      </c>
      <c r="G58" s="174" t="s">
        <v>61</v>
      </c>
      <c r="H58" s="176">
        <v>57</v>
      </c>
      <c r="I58" s="177" t="s">
        <v>240</v>
      </c>
    </row>
    <row r="59" spans="1:9">
      <c r="A59" s="172" t="str">
        <f t="shared" si="1"/>
        <v>소방학교</v>
      </c>
      <c r="B59" s="173" t="str">
        <f t="shared" si="3"/>
        <v>안전행정위원회</v>
      </c>
      <c r="C59" s="172" t="str">
        <f t="shared" si="2"/>
        <v>재난안전본부</v>
      </c>
      <c r="E59" s="174" t="s">
        <v>121</v>
      </c>
      <c r="F59" s="175" t="s">
        <v>241</v>
      </c>
      <c r="G59" s="174" t="s">
        <v>61</v>
      </c>
      <c r="H59" s="176">
        <v>58</v>
      </c>
      <c r="I59" s="177" t="s">
        <v>276</v>
      </c>
    </row>
    <row r="60" spans="1:9">
      <c r="A60" s="172" t="str">
        <f t="shared" si="1"/>
        <v>수원소방서</v>
      </c>
      <c r="B60" s="173" t="str">
        <f t="shared" si="3"/>
        <v>안전행정위원회</v>
      </c>
      <c r="C60" s="172" t="str">
        <f t="shared" si="2"/>
        <v>재난안전본부</v>
      </c>
      <c r="E60" s="174" t="s">
        <v>122</v>
      </c>
      <c r="F60" s="175" t="s">
        <v>242</v>
      </c>
      <c r="G60" s="174" t="s">
        <v>61</v>
      </c>
      <c r="H60" s="176">
        <v>59</v>
      </c>
      <c r="I60" s="177" t="s">
        <v>278</v>
      </c>
    </row>
    <row r="61" spans="1:9">
      <c r="A61" s="172" t="str">
        <f t="shared" si="1"/>
        <v>성남소방서</v>
      </c>
      <c r="B61" s="173" t="str">
        <f t="shared" si="3"/>
        <v>안전행정위원회</v>
      </c>
      <c r="C61" s="172" t="str">
        <f t="shared" si="2"/>
        <v>재난안전본부</v>
      </c>
      <c r="E61" s="174" t="s">
        <v>122</v>
      </c>
      <c r="F61" s="175" t="s">
        <v>243</v>
      </c>
      <c r="G61" s="174" t="s">
        <v>61</v>
      </c>
      <c r="H61" s="176">
        <v>60</v>
      </c>
      <c r="I61" s="177" t="s">
        <v>280</v>
      </c>
    </row>
    <row r="62" spans="1:9">
      <c r="A62" s="172" t="str">
        <f t="shared" si="1"/>
        <v>분당소방서</v>
      </c>
      <c r="B62" s="173" t="str">
        <f t="shared" si="3"/>
        <v>안전행정위원회</v>
      </c>
      <c r="C62" s="172" t="str">
        <f t="shared" si="2"/>
        <v>재난안전본부</v>
      </c>
      <c r="E62" s="174" t="s">
        <v>122</v>
      </c>
      <c r="F62" s="175" t="s">
        <v>244</v>
      </c>
      <c r="G62" s="174" t="s">
        <v>61</v>
      </c>
      <c r="H62" s="176">
        <v>61</v>
      </c>
      <c r="I62" s="177" t="s">
        <v>282</v>
      </c>
    </row>
    <row r="63" spans="1:9">
      <c r="A63" s="172" t="str">
        <f t="shared" si="1"/>
        <v>부천소방서</v>
      </c>
      <c r="B63" s="173" t="str">
        <f t="shared" si="3"/>
        <v>안전행정위원회</v>
      </c>
      <c r="C63" s="172" t="str">
        <f t="shared" si="2"/>
        <v>재난안전본부</v>
      </c>
      <c r="E63" s="174" t="s">
        <v>122</v>
      </c>
      <c r="F63" s="175" t="s">
        <v>245</v>
      </c>
      <c r="G63" s="174" t="s">
        <v>61</v>
      </c>
      <c r="H63" s="176">
        <v>62</v>
      </c>
      <c r="I63" s="177" t="s">
        <v>446</v>
      </c>
    </row>
    <row r="64" spans="1:9">
      <c r="A64" s="172" t="str">
        <f t="shared" si="1"/>
        <v>안양소방서</v>
      </c>
      <c r="B64" s="173" t="str">
        <f t="shared" si="3"/>
        <v>안전행정위원회</v>
      </c>
      <c r="C64" s="172" t="str">
        <f t="shared" si="2"/>
        <v>재난안전본부</v>
      </c>
      <c r="E64" s="174" t="s">
        <v>122</v>
      </c>
      <c r="F64" s="175" t="s">
        <v>246</v>
      </c>
      <c r="G64" s="174" t="s">
        <v>61</v>
      </c>
      <c r="H64" s="176">
        <v>63</v>
      </c>
      <c r="I64" s="177" t="s">
        <v>447</v>
      </c>
    </row>
    <row r="65" spans="1:9">
      <c r="A65" s="172" t="str">
        <f t="shared" si="1"/>
        <v>안산소방서</v>
      </c>
      <c r="B65" s="173" t="str">
        <f t="shared" si="3"/>
        <v>안전행정위원회</v>
      </c>
      <c r="C65" s="172" t="str">
        <f t="shared" si="2"/>
        <v>재난안전본부</v>
      </c>
      <c r="E65" s="174" t="s">
        <v>122</v>
      </c>
      <c r="F65" s="175" t="s">
        <v>247</v>
      </c>
      <c r="G65" s="174" t="s">
        <v>61</v>
      </c>
      <c r="H65" s="176">
        <v>64</v>
      </c>
      <c r="I65" s="177" t="s">
        <v>448</v>
      </c>
    </row>
    <row r="66" spans="1:9">
      <c r="A66" s="172" t="str">
        <f t="shared" si="1"/>
        <v>용인소방서</v>
      </c>
      <c r="B66" s="173" t="str">
        <f t="shared" ref="B66:B97" si="4">G66</f>
        <v>안전행정위원회</v>
      </c>
      <c r="C66" s="172" t="str">
        <f t="shared" si="2"/>
        <v>재난안전본부</v>
      </c>
      <c r="E66" s="174" t="s">
        <v>122</v>
      </c>
      <c r="F66" s="175" t="s">
        <v>248</v>
      </c>
      <c r="G66" s="174" t="s">
        <v>61</v>
      </c>
      <c r="H66" s="176">
        <v>65</v>
      </c>
      <c r="I66" s="177" t="s">
        <v>449</v>
      </c>
    </row>
    <row r="67" spans="1:9">
      <c r="A67" s="172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73" t="str">
        <f t="shared" si="4"/>
        <v>안전행정위원회</v>
      </c>
      <c r="C67" s="172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4" t="s">
        <v>122</v>
      </c>
      <c r="F67" s="175" t="s">
        <v>249</v>
      </c>
      <c r="G67" s="174" t="s">
        <v>61</v>
      </c>
      <c r="H67" s="176">
        <v>66</v>
      </c>
      <c r="I67" s="177" t="s">
        <v>450</v>
      </c>
    </row>
    <row r="68" spans="1:9">
      <c r="A68" s="172" t="str">
        <f t="shared" si="5"/>
        <v>송탄소방서</v>
      </c>
      <c r="B68" s="173" t="str">
        <f t="shared" si="4"/>
        <v>안전행정위원회</v>
      </c>
      <c r="C68" s="172" t="str">
        <f t="shared" si="6"/>
        <v>재난안전본부</v>
      </c>
      <c r="E68" s="174" t="s">
        <v>122</v>
      </c>
      <c r="F68" s="175" t="s">
        <v>250</v>
      </c>
      <c r="G68" s="174" t="s">
        <v>61</v>
      </c>
      <c r="H68" s="176">
        <v>67</v>
      </c>
      <c r="I68" s="177" t="s">
        <v>451</v>
      </c>
    </row>
    <row r="69" spans="1:9">
      <c r="A69" s="172" t="str">
        <f t="shared" si="5"/>
        <v>광명소방서</v>
      </c>
      <c r="B69" s="173" t="str">
        <f t="shared" si="4"/>
        <v>안전행정위원회</v>
      </c>
      <c r="C69" s="172" t="str">
        <f t="shared" si="6"/>
        <v>재난안전본부</v>
      </c>
      <c r="E69" s="174" t="s">
        <v>122</v>
      </c>
      <c r="F69" s="175" t="s">
        <v>251</v>
      </c>
      <c r="G69" s="174" t="s">
        <v>61</v>
      </c>
      <c r="H69" s="176">
        <v>68</v>
      </c>
      <c r="I69" s="177" t="s">
        <v>452</v>
      </c>
    </row>
    <row r="70" spans="1:9">
      <c r="A70" s="172" t="str">
        <f t="shared" si="5"/>
        <v>시흥소방서</v>
      </c>
      <c r="B70" s="173" t="str">
        <f t="shared" si="4"/>
        <v>안전행정위원회</v>
      </c>
      <c r="C70" s="172" t="str">
        <f t="shared" si="6"/>
        <v>재난안전본부</v>
      </c>
      <c r="E70" s="174" t="s">
        <v>122</v>
      </c>
      <c r="F70" s="175" t="s">
        <v>252</v>
      </c>
      <c r="G70" s="174" t="s">
        <v>61</v>
      </c>
      <c r="H70" s="176">
        <v>69</v>
      </c>
      <c r="I70" s="177" t="s">
        <v>453</v>
      </c>
    </row>
    <row r="71" spans="1:9">
      <c r="A71" s="172" t="str">
        <f t="shared" si="5"/>
        <v>군포소방서</v>
      </c>
      <c r="B71" s="173" t="str">
        <f t="shared" si="4"/>
        <v>안전행정위원회</v>
      </c>
      <c r="C71" s="172" t="str">
        <f t="shared" si="6"/>
        <v>재난안전본부</v>
      </c>
      <c r="E71" s="174" t="s">
        <v>122</v>
      </c>
      <c r="F71" s="175" t="s">
        <v>253</v>
      </c>
      <c r="G71" s="174" t="s">
        <v>61</v>
      </c>
      <c r="H71" s="176">
        <v>70</v>
      </c>
      <c r="I71" s="177" t="s">
        <v>454</v>
      </c>
    </row>
    <row r="72" spans="1:9">
      <c r="A72" s="172" t="str">
        <f t="shared" si="5"/>
        <v>화성소방서</v>
      </c>
      <c r="B72" s="173" t="str">
        <f t="shared" si="4"/>
        <v>안전행정위원회</v>
      </c>
      <c r="C72" s="172" t="str">
        <f t="shared" si="6"/>
        <v>재난안전본부</v>
      </c>
      <c r="E72" s="174" t="s">
        <v>122</v>
      </c>
      <c r="F72" s="175" t="s">
        <v>254</v>
      </c>
      <c r="G72" s="174" t="s">
        <v>61</v>
      </c>
      <c r="H72" s="176">
        <v>71</v>
      </c>
      <c r="I72" s="177" t="s">
        <v>455</v>
      </c>
    </row>
    <row r="73" spans="1:9">
      <c r="A73" s="172" t="str">
        <f t="shared" si="5"/>
        <v>이천소방서</v>
      </c>
      <c r="B73" s="173" t="str">
        <f t="shared" si="4"/>
        <v>안전행정위원회</v>
      </c>
      <c r="C73" s="172" t="str">
        <f t="shared" si="6"/>
        <v>재난안전본부</v>
      </c>
      <c r="E73" s="174" t="s">
        <v>122</v>
      </c>
      <c r="F73" s="175" t="s">
        <v>255</v>
      </c>
      <c r="G73" s="174" t="s">
        <v>61</v>
      </c>
      <c r="H73" s="176">
        <v>72</v>
      </c>
      <c r="I73" s="177" t="s">
        <v>456</v>
      </c>
    </row>
    <row r="74" spans="1:9">
      <c r="A74" s="172" t="str">
        <f t="shared" si="5"/>
        <v>김포소방서</v>
      </c>
      <c r="B74" s="173" t="str">
        <f t="shared" si="4"/>
        <v>안전행정위원회</v>
      </c>
      <c r="C74" s="172" t="str">
        <f t="shared" si="6"/>
        <v>재난안전본부</v>
      </c>
      <c r="E74" s="174" t="s">
        <v>122</v>
      </c>
      <c r="F74" s="175" t="s">
        <v>256</v>
      </c>
      <c r="G74" s="174" t="s">
        <v>61</v>
      </c>
      <c r="H74" s="176">
        <v>73</v>
      </c>
      <c r="I74" s="177" t="s">
        <v>457</v>
      </c>
    </row>
    <row r="75" spans="1:9">
      <c r="A75" s="172" t="str">
        <f t="shared" si="5"/>
        <v>광주소방서</v>
      </c>
      <c r="B75" s="173" t="str">
        <f t="shared" si="4"/>
        <v>안전행정위원회</v>
      </c>
      <c r="C75" s="172" t="str">
        <f t="shared" si="6"/>
        <v>재난안전본부</v>
      </c>
      <c r="E75" s="174" t="s">
        <v>122</v>
      </c>
      <c r="F75" s="175" t="s">
        <v>257</v>
      </c>
      <c r="G75" s="174" t="s">
        <v>61</v>
      </c>
      <c r="H75" s="176">
        <v>74</v>
      </c>
      <c r="I75" s="177" t="s">
        <v>458</v>
      </c>
    </row>
    <row r="76" spans="1:9">
      <c r="A76" s="172" t="str">
        <f t="shared" si="5"/>
        <v>안성소방서</v>
      </c>
      <c r="B76" s="173" t="str">
        <f t="shared" si="4"/>
        <v>안전행정위원회</v>
      </c>
      <c r="C76" s="172" t="str">
        <f t="shared" si="6"/>
        <v>재난안전본부</v>
      </c>
      <c r="E76" s="174" t="s">
        <v>122</v>
      </c>
      <c r="F76" s="175" t="s">
        <v>258</v>
      </c>
      <c r="G76" s="174" t="s">
        <v>61</v>
      </c>
      <c r="H76" s="176">
        <v>75</v>
      </c>
      <c r="I76" s="177" t="s">
        <v>459</v>
      </c>
    </row>
    <row r="77" spans="1:9">
      <c r="A77" s="172" t="str">
        <f t="shared" si="5"/>
        <v>하남소방서</v>
      </c>
      <c r="B77" s="173" t="str">
        <f t="shared" si="4"/>
        <v>안전행정위원회</v>
      </c>
      <c r="C77" s="172" t="str">
        <f t="shared" si="6"/>
        <v>재난안전본부</v>
      </c>
      <c r="E77" s="174" t="s">
        <v>122</v>
      </c>
      <c r="F77" s="175" t="s">
        <v>259</v>
      </c>
      <c r="G77" s="174" t="s">
        <v>61</v>
      </c>
      <c r="H77" s="176">
        <v>76</v>
      </c>
      <c r="I77" s="177" t="s">
        <v>460</v>
      </c>
    </row>
    <row r="78" spans="1:9">
      <c r="A78" s="172" t="str">
        <f t="shared" si="5"/>
        <v>의왕소방서</v>
      </c>
      <c r="B78" s="173" t="str">
        <f t="shared" si="4"/>
        <v>안전행정위원회</v>
      </c>
      <c r="C78" s="172" t="str">
        <f t="shared" si="6"/>
        <v>재난안전본부</v>
      </c>
      <c r="E78" s="174" t="s">
        <v>122</v>
      </c>
      <c r="F78" s="175" t="s">
        <v>260</v>
      </c>
      <c r="G78" s="174" t="s">
        <v>61</v>
      </c>
      <c r="H78" s="176">
        <v>77</v>
      </c>
      <c r="I78" s="177" t="s">
        <v>461</v>
      </c>
    </row>
    <row r="79" spans="1:9">
      <c r="A79" s="172" t="str">
        <f t="shared" si="5"/>
        <v>오산소방서</v>
      </c>
      <c r="B79" s="173" t="str">
        <f t="shared" si="4"/>
        <v>안전행정위원회</v>
      </c>
      <c r="C79" s="172" t="str">
        <f t="shared" si="6"/>
        <v>재난안전본부</v>
      </c>
      <c r="E79" s="174" t="s">
        <v>122</v>
      </c>
      <c r="F79" s="175" t="s">
        <v>261</v>
      </c>
      <c r="G79" s="174" t="s">
        <v>61</v>
      </c>
      <c r="H79" s="176">
        <v>78</v>
      </c>
      <c r="I79" s="177" t="s">
        <v>462</v>
      </c>
    </row>
    <row r="80" spans="1:9">
      <c r="A80" s="172" t="str">
        <f t="shared" si="5"/>
        <v>여주소방서</v>
      </c>
      <c r="B80" s="173" t="str">
        <f t="shared" si="4"/>
        <v>안전행정위원회</v>
      </c>
      <c r="C80" s="172" t="str">
        <f t="shared" si="6"/>
        <v>재난안전본부</v>
      </c>
      <c r="E80" s="174" t="s">
        <v>122</v>
      </c>
      <c r="F80" s="175" t="s">
        <v>262</v>
      </c>
      <c r="G80" s="174" t="s">
        <v>61</v>
      </c>
      <c r="H80" s="176">
        <v>79</v>
      </c>
      <c r="I80" s="177" t="s">
        <v>463</v>
      </c>
    </row>
    <row r="81" spans="1:9">
      <c r="A81" s="172" t="str">
        <f t="shared" si="5"/>
        <v>양평소방서</v>
      </c>
      <c r="B81" s="173" t="str">
        <f t="shared" si="4"/>
        <v>안전행정위원회</v>
      </c>
      <c r="C81" s="172" t="str">
        <f t="shared" si="6"/>
        <v>재난안전본부</v>
      </c>
      <c r="E81" s="174" t="s">
        <v>122</v>
      </c>
      <c r="F81" s="175" t="s">
        <v>263</v>
      </c>
      <c r="G81" s="174" t="s">
        <v>61</v>
      </c>
      <c r="H81" s="176">
        <v>80</v>
      </c>
      <c r="I81" s="177" t="s">
        <v>464</v>
      </c>
    </row>
    <row r="82" spans="1:9">
      <c r="A82" s="172" t="str">
        <f t="shared" si="5"/>
        <v>과천소방서</v>
      </c>
      <c r="B82" s="173" t="str">
        <f t="shared" si="4"/>
        <v>안전행정위원회</v>
      </c>
      <c r="C82" s="172" t="str">
        <f t="shared" si="6"/>
        <v>재난안전본부</v>
      </c>
      <c r="E82" s="174" t="s">
        <v>122</v>
      </c>
      <c r="F82" s="175" t="s">
        <v>264</v>
      </c>
      <c r="G82" s="174" t="s">
        <v>61</v>
      </c>
      <c r="H82" s="176">
        <v>81</v>
      </c>
      <c r="I82" s="177" t="s">
        <v>465</v>
      </c>
    </row>
    <row r="83" spans="1:9">
      <c r="A83" s="172" t="str">
        <f t="shared" si="5"/>
        <v>고양소방서</v>
      </c>
      <c r="B83" s="173" t="str">
        <f t="shared" si="4"/>
        <v>안전행정위원회</v>
      </c>
      <c r="C83" s="172" t="str">
        <f t="shared" si="6"/>
        <v>재난안전본부</v>
      </c>
      <c r="E83" s="174" t="s">
        <v>122</v>
      </c>
      <c r="F83" s="175" t="s">
        <v>265</v>
      </c>
      <c r="G83" s="174" t="s">
        <v>61</v>
      </c>
      <c r="H83" s="176">
        <v>82</v>
      </c>
      <c r="I83" s="177" t="s">
        <v>466</v>
      </c>
    </row>
    <row r="84" spans="1:9">
      <c r="A84" s="172" t="str">
        <f t="shared" si="5"/>
        <v>일산소방서</v>
      </c>
      <c r="B84" s="173" t="str">
        <f t="shared" si="4"/>
        <v>안전행정위원회</v>
      </c>
      <c r="C84" s="172" t="str">
        <f t="shared" si="6"/>
        <v>재난안전본부</v>
      </c>
      <c r="E84" s="174" t="s">
        <v>122</v>
      </c>
      <c r="F84" s="175" t="s">
        <v>266</v>
      </c>
      <c r="G84" s="174" t="s">
        <v>61</v>
      </c>
      <c r="H84" s="176">
        <v>83</v>
      </c>
      <c r="I84" s="177" t="s">
        <v>467</v>
      </c>
    </row>
    <row r="85" spans="1:9">
      <c r="A85" s="172" t="str">
        <f t="shared" si="5"/>
        <v>의정부소방서</v>
      </c>
      <c r="B85" s="173" t="str">
        <f t="shared" si="4"/>
        <v>안전행정위원회</v>
      </c>
      <c r="C85" s="172" t="str">
        <f t="shared" si="6"/>
        <v>재난안전본부</v>
      </c>
      <c r="E85" s="174" t="s">
        <v>122</v>
      </c>
      <c r="F85" s="175" t="s">
        <v>267</v>
      </c>
      <c r="G85" s="174" t="s">
        <v>61</v>
      </c>
      <c r="H85" s="176">
        <v>84</v>
      </c>
      <c r="I85" s="177" t="s">
        <v>468</v>
      </c>
    </row>
    <row r="86" spans="1:9">
      <c r="A86" s="172" t="str">
        <f t="shared" si="5"/>
        <v>남양주소방서</v>
      </c>
      <c r="B86" s="173" t="str">
        <f t="shared" si="4"/>
        <v>안전행정위원회</v>
      </c>
      <c r="C86" s="172" t="str">
        <f t="shared" si="6"/>
        <v>재난안전본부</v>
      </c>
      <c r="E86" s="174" t="s">
        <v>122</v>
      </c>
      <c r="F86" s="175" t="s">
        <v>268</v>
      </c>
      <c r="G86" s="174" t="s">
        <v>61</v>
      </c>
      <c r="H86" s="176">
        <v>85</v>
      </c>
      <c r="I86" s="177" t="s">
        <v>469</v>
      </c>
    </row>
    <row r="87" spans="1:9">
      <c r="A87" s="172" t="str">
        <f t="shared" si="5"/>
        <v>파주소방서</v>
      </c>
      <c r="B87" s="173" t="str">
        <f t="shared" si="4"/>
        <v>안전행정위원회</v>
      </c>
      <c r="C87" s="172" t="str">
        <f t="shared" si="6"/>
        <v>재난안전본부</v>
      </c>
      <c r="E87" s="174" t="s">
        <v>122</v>
      </c>
      <c r="F87" s="175" t="s">
        <v>269</v>
      </c>
      <c r="G87" s="174" t="s">
        <v>61</v>
      </c>
      <c r="H87" s="176">
        <v>86</v>
      </c>
      <c r="I87" s="177" t="s">
        <v>470</v>
      </c>
    </row>
    <row r="88" spans="1:9">
      <c r="A88" s="172" t="str">
        <f t="shared" si="5"/>
        <v>구리소방서</v>
      </c>
      <c r="B88" s="173" t="str">
        <f t="shared" si="4"/>
        <v>안전행정위원회</v>
      </c>
      <c r="C88" s="172" t="str">
        <f t="shared" si="6"/>
        <v>재난안전본부</v>
      </c>
      <c r="E88" s="174" t="s">
        <v>122</v>
      </c>
      <c r="F88" s="175" t="s">
        <v>270</v>
      </c>
      <c r="G88" s="174" t="s">
        <v>61</v>
      </c>
      <c r="H88" s="176">
        <v>87</v>
      </c>
      <c r="I88" s="177" t="s">
        <v>471</v>
      </c>
    </row>
    <row r="89" spans="1:9">
      <c r="A89" s="172" t="str">
        <f t="shared" si="5"/>
        <v>포천소방서</v>
      </c>
      <c r="B89" s="173" t="str">
        <f t="shared" si="4"/>
        <v>안전행정위원회</v>
      </c>
      <c r="C89" s="172" t="str">
        <f t="shared" si="6"/>
        <v>재난안전본부</v>
      </c>
      <c r="E89" s="174" t="s">
        <v>122</v>
      </c>
      <c r="F89" s="175" t="s">
        <v>271</v>
      </c>
      <c r="G89" s="174" t="s">
        <v>61</v>
      </c>
      <c r="H89" s="176">
        <v>88</v>
      </c>
      <c r="I89" s="177" t="s">
        <v>472</v>
      </c>
    </row>
    <row r="90" spans="1:9">
      <c r="A90" s="172" t="str">
        <f t="shared" si="5"/>
        <v>양주소방서</v>
      </c>
      <c r="B90" s="173" t="str">
        <f t="shared" si="4"/>
        <v>안전행정위원회</v>
      </c>
      <c r="C90" s="172" t="str">
        <f t="shared" si="6"/>
        <v>재난안전본부</v>
      </c>
      <c r="E90" s="174" t="s">
        <v>122</v>
      </c>
      <c r="F90" s="175" t="s">
        <v>272</v>
      </c>
      <c r="G90" s="174" t="s">
        <v>61</v>
      </c>
      <c r="H90" s="176">
        <v>89</v>
      </c>
      <c r="I90" s="177" t="s">
        <v>473</v>
      </c>
    </row>
    <row r="91" spans="1:9">
      <c r="A91" s="172" t="str">
        <f t="shared" si="5"/>
        <v>동두천소방서</v>
      </c>
      <c r="B91" s="173" t="str">
        <f t="shared" si="4"/>
        <v>안전행정위원회</v>
      </c>
      <c r="C91" s="172" t="str">
        <f t="shared" si="6"/>
        <v>재난안전본부</v>
      </c>
      <c r="E91" s="174" t="s">
        <v>122</v>
      </c>
      <c r="F91" s="175" t="s">
        <v>273</v>
      </c>
      <c r="G91" s="174" t="s">
        <v>61</v>
      </c>
      <c r="H91" s="176">
        <v>90</v>
      </c>
      <c r="I91" s="177" t="s">
        <v>474</v>
      </c>
    </row>
    <row r="92" spans="1:9">
      <c r="A92" s="172" t="str">
        <f t="shared" si="5"/>
        <v>가평소방서</v>
      </c>
      <c r="B92" s="173" t="str">
        <f t="shared" si="4"/>
        <v>안전행정위원회</v>
      </c>
      <c r="C92" s="172" t="str">
        <f t="shared" si="6"/>
        <v>재난안전본부</v>
      </c>
      <c r="E92" s="174" t="s">
        <v>122</v>
      </c>
      <c r="F92" s="175" t="s">
        <v>274</v>
      </c>
      <c r="G92" s="174" t="s">
        <v>61</v>
      </c>
      <c r="H92" s="176">
        <v>91</v>
      </c>
      <c r="I92" s="177" t="s">
        <v>475</v>
      </c>
    </row>
    <row r="93" spans="1:9">
      <c r="A93" s="172" t="str">
        <f t="shared" si="5"/>
        <v>연천소방서</v>
      </c>
      <c r="B93" s="173" t="str">
        <f t="shared" si="4"/>
        <v>안전행정위원회</v>
      </c>
      <c r="C93" s="172" t="str">
        <f t="shared" si="6"/>
        <v>재난안전본부</v>
      </c>
      <c r="E93" s="174" t="s">
        <v>122</v>
      </c>
      <c r="F93" s="175" t="s">
        <v>275</v>
      </c>
      <c r="G93" s="174" t="s">
        <v>61</v>
      </c>
      <c r="H93" s="176">
        <v>92</v>
      </c>
      <c r="I93" s="177" t="s">
        <v>476</v>
      </c>
    </row>
    <row r="94" spans="1:9">
      <c r="A94" s="172" t="str">
        <f t="shared" si="5"/>
        <v>행정관리담당관</v>
      </c>
      <c r="B94" s="173" t="str">
        <f t="shared" si="4"/>
        <v>안전행정위원회</v>
      </c>
      <c r="C94" s="172" t="str">
        <f t="shared" si="6"/>
        <v>균형발전기획실</v>
      </c>
      <c r="E94" s="174" t="s">
        <v>319</v>
      </c>
      <c r="F94" s="175" t="s">
        <v>324</v>
      </c>
      <c r="G94" s="174" t="s">
        <v>61</v>
      </c>
      <c r="H94" s="176">
        <v>93</v>
      </c>
      <c r="I94" s="177" t="s">
        <v>284</v>
      </c>
    </row>
    <row r="95" spans="1:9">
      <c r="A95" s="172" t="str">
        <f t="shared" si="5"/>
        <v>비상기획담당관</v>
      </c>
      <c r="B95" s="173" t="str">
        <f t="shared" si="4"/>
        <v>안전행정위원회</v>
      </c>
      <c r="C95" s="172" t="str">
        <f t="shared" si="6"/>
        <v>균형발전기획실</v>
      </c>
      <c r="E95" s="174" t="s">
        <v>319</v>
      </c>
      <c r="F95" s="175" t="s">
        <v>330</v>
      </c>
      <c r="G95" s="174" t="s">
        <v>61</v>
      </c>
      <c r="H95" s="176">
        <v>94</v>
      </c>
      <c r="I95" s="177" t="s">
        <v>286</v>
      </c>
    </row>
    <row r="96" spans="1:9">
      <c r="A96" s="172" t="str">
        <f t="shared" si="5"/>
        <v>인재개발원</v>
      </c>
      <c r="B96" s="173" t="str">
        <f t="shared" si="4"/>
        <v>안전행정위원회</v>
      </c>
      <c r="C96" s="172" t="str">
        <f t="shared" si="6"/>
        <v>인재개발원</v>
      </c>
      <c r="E96" s="174" t="s">
        <v>118</v>
      </c>
      <c r="F96" s="175" t="s">
        <v>387</v>
      </c>
      <c r="G96" s="174" t="s">
        <v>61</v>
      </c>
      <c r="H96" s="176">
        <v>95</v>
      </c>
      <c r="I96" s="177" t="s">
        <v>292</v>
      </c>
    </row>
    <row r="97" spans="1:9">
      <c r="A97" s="172" t="str">
        <f t="shared" si="5"/>
        <v>문화정책과</v>
      </c>
      <c r="B97" s="173" t="str">
        <f t="shared" si="4"/>
        <v>문화체육관광위원회</v>
      </c>
      <c r="C97" s="172" t="str">
        <f t="shared" si="6"/>
        <v>문화체육관광국</v>
      </c>
      <c r="E97" s="174" t="s">
        <v>109</v>
      </c>
      <c r="F97" s="175" t="s">
        <v>188</v>
      </c>
      <c r="G97" s="174" t="s">
        <v>14</v>
      </c>
      <c r="H97" s="176">
        <v>96</v>
      </c>
      <c r="I97" s="177" t="s">
        <v>298</v>
      </c>
    </row>
    <row r="98" spans="1:9">
      <c r="A98" s="172" t="str">
        <f t="shared" si="5"/>
        <v>종무과</v>
      </c>
      <c r="B98" s="173" t="str">
        <f t="shared" ref="B98:B129" si="7">G98</f>
        <v>문화체육관광위원회</v>
      </c>
      <c r="C98" s="172" t="str">
        <f t="shared" si="6"/>
        <v>문화체육관광국</v>
      </c>
      <c r="E98" s="174" t="s">
        <v>109</v>
      </c>
      <c r="F98" s="175" t="s">
        <v>190</v>
      </c>
      <c r="G98" s="174" t="s">
        <v>14</v>
      </c>
      <c r="H98" s="176">
        <v>97</v>
      </c>
      <c r="I98" s="177" t="s">
        <v>300</v>
      </c>
    </row>
    <row r="99" spans="1:9">
      <c r="A99" s="172" t="str">
        <f t="shared" si="5"/>
        <v>체육과</v>
      </c>
      <c r="B99" s="173" t="str">
        <f t="shared" si="7"/>
        <v>문화체육관광위원회</v>
      </c>
      <c r="C99" s="172" t="str">
        <f t="shared" si="6"/>
        <v>문화체육관광국</v>
      </c>
      <c r="E99" s="174" t="s">
        <v>109</v>
      </c>
      <c r="F99" s="175" t="s">
        <v>192</v>
      </c>
      <c r="G99" s="174" t="s">
        <v>14</v>
      </c>
      <c r="H99" s="176">
        <v>98</v>
      </c>
      <c r="I99" s="177" t="s">
        <v>302</v>
      </c>
    </row>
    <row r="100" spans="1:9">
      <c r="A100" s="172" t="str">
        <f t="shared" si="5"/>
        <v>문화유산과</v>
      </c>
      <c r="B100" s="173" t="str">
        <f t="shared" si="7"/>
        <v>문화체육관광위원회</v>
      </c>
      <c r="C100" s="172" t="str">
        <f t="shared" si="6"/>
        <v>문화체육관광국</v>
      </c>
      <c r="E100" s="174" t="s">
        <v>109</v>
      </c>
      <c r="F100" s="175" t="s">
        <v>194</v>
      </c>
      <c r="G100" s="174" t="s">
        <v>14</v>
      </c>
      <c r="H100" s="176">
        <v>99</v>
      </c>
      <c r="I100" s="177" t="s">
        <v>304</v>
      </c>
    </row>
    <row r="101" spans="1:9">
      <c r="A101" s="172" t="str">
        <f t="shared" si="5"/>
        <v>콘텐츠산업과</v>
      </c>
      <c r="B101" s="173" t="str">
        <f t="shared" si="7"/>
        <v>문화체육관광위원회</v>
      </c>
      <c r="C101" s="172" t="str">
        <f t="shared" si="6"/>
        <v>문화체육관광국</v>
      </c>
      <c r="E101" s="174" t="s">
        <v>109</v>
      </c>
      <c r="F101" s="175" t="s">
        <v>196</v>
      </c>
      <c r="G101" s="174" t="s">
        <v>14</v>
      </c>
      <c r="H101" s="176">
        <v>100</v>
      </c>
      <c r="I101" s="177" t="s">
        <v>306</v>
      </c>
    </row>
    <row r="102" spans="1:9">
      <c r="A102" s="172" t="str">
        <f t="shared" si="5"/>
        <v>관광과</v>
      </c>
      <c r="B102" s="173" t="str">
        <f t="shared" si="7"/>
        <v>문화체육관광위원회</v>
      </c>
      <c r="C102" s="172" t="str">
        <f t="shared" si="6"/>
        <v>문화체육관광국</v>
      </c>
      <c r="E102" s="174" t="s">
        <v>109</v>
      </c>
      <c r="F102" s="175" t="s">
        <v>198</v>
      </c>
      <c r="G102" s="174" t="s">
        <v>14</v>
      </c>
      <c r="H102" s="176">
        <v>101</v>
      </c>
      <c r="I102" s="177" t="s">
        <v>308</v>
      </c>
    </row>
    <row r="103" spans="1:9">
      <c r="A103" s="172" t="str">
        <f t="shared" si="5"/>
        <v>농업정책과</v>
      </c>
      <c r="B103" s="173" t="str">
        <f t="shared" si="7"/>
        <v>농정해양위원회</v>
      </c>
      <c r="C103" s="172" t="str">
        <f t="shared" si="6"/>
        <v>농정해양국</v>
      </c>
      <c r="E103" s="174" t="s">
        <v>65</v>
      </c>
      <c r="F103" s="175" t="s">
        <v>199</v>
      </c>
      <c r="G103" s="174" t="s">
        <v>64</v>
      </c>
      <c r="H103" s="176">
        <v>102</v>
      </c>
      <c r="I103" s="177" t="s">
        <v>309</v>
      </c>
    </row>
    <row r="104" spans="1:9">
      <c r="A104" s="172" t="str">
        <f t="shared" si="5"/>
        <v>해양항만정책과</v>
      </c>
      <c r="B104" s="173" t="str">
        <f t="shared" si="7"/>
        <v>농정해양위원회</v>
      </c>
      <c r="C104" s="172" t="str">
        <f t="shared" si="6"/>
        <v>농정해양국</v>
      </c>
      <c r="E104" s="174" t="s">
        <v>65</v>
      </c>
      <c r="F104" s="175" t="s">
        <v>201</v>
      </c>
      <c r="G104" s="174" t="s">
        <v>64</v>
      </c>
      <c r="H104" s="176">
        <v>103</v>
      </c>
      <c r="I104" s="177" t="s">
        <v>310</v>
      </c>
    </row>
    <row r="105" spans="1:9">
      <c r="A105" s="172" t="str">
        <f t="shared" si="5"/>
        <v>농식품유통과</v>
      </c>
      <c r="B105" s="173" t="str">
        <f t="shared" si="7"/>
        <v>농정해양위원회</v>
      </c>
      <c r="C105" s="172" t="str">
        <f t="shared" si="6"/>
        <v>농정해양국</v>
      </c>
      <c r="E105" s="174" t="s">
        <v>65</v>
      </c>
      <c r="F105" s="175" t="s">
        <v>203</v>
      </c>
      <c r="G105" s="174" t="s">
        <v>64</v>
      </c>
      <c r="H105" s="176">
        <v>104</v>
      </c>
      <c r="I105" s="177" t="s">
        <v>312</v>
      </c>
    </row>
    <row r="106" spans="1:9">
      <c r="A106" s="172" t="str">
        <f t="shared" si="5"/>
        <v>친환경농업과</v>
      </c>
      <c r="B106" s="173" t="str">
        <f t="shared" si="7"/>
        <v>농정해양위원회</v>
      </c>
      <c r="C106" s="172" t="str">
        <f t="shared" si="6"/>
        <v>농정해양국</v>
      </c>
      <c r="E106" s="174" t="s">
        <v>65</v>
      </c>
      <c r="F106" s="175" t="s">
        <v>66</v>
      </c>
      <c r="G106" s="174" t="s">
        <v>64</v>
      </c>
      <c r="H106" s="176">
        <v>105</v>
      </c>
      <c r="I106" s="177" t="s">
        <v>314</v>
      </c>
    </row>
    <row r="107" spans="1:9">
      <c r="A107" s="172" t="str">
        <f t="shared" si="5"/>
        <v>수산과</v>
      </c>
      <c r="B107" s="173" t="str">
        <f t="shared" si="7"/>
        <v>농정해양위원회</v>
      </c>
      <c r="C107" s="172" t="str">
        <f t="shared" si="6"/>
        <v>농정해양국</v>
      </c>
      <c r="E107" s="174" t="s">
        <v>65</v>
      </c>
      <c r="F107" s="175" t="s">
        <v>206</v>
      </c>
      <c r="G107" s="174" t="s">
        <v>64</v>
      </c>
      <c r="H107" s="176">
        <v>106</v>
      </c>
      <c r="I107" s="177" t="s">
        <v>315</v>
      </c>
    </row>
    <row r="108" spans="1:9">
      <c r="A108" s="172" t="str">
        <f t="shared" si="5"/>
        <v>해양수산자원연구소</v>
      </c>
      <c r="B108" s="173" t="str">
        <f t="shared" si="7"/>
        <v>농정해양위원회</v>
      </c>
      <c r="C108" s="172" t="str">
        <f t="shared" si="6"/>
        <v>농정해양국</v>
      </c>
      <c r="E108" s="174" t="s">
        <v>65</v>
      </c>
      <c r="F108" s="175" t="s">
        <v>208</v>
      </c>
      <c r="G108" s="174" t="s">
        <v>64</v>
      </c>
      <c r="H108" s="176">
        <v>107</v>
      </c>
      <c r="I108" s="177" t="s">
        <v>477</v>
      </c>
    </row>
    <row r="109" spans="1:9">
      <c r="A109" s="172" t="str">
        <f t="shared" si="5"/>
        <v>축산정책과</v>
      </c>
      <c r="B109" s="173" t="str">
        <f t="shared" si="7"/>
        <v>농정해양위원회</v>
      </c>
      <c r="C109" s="172" t="str">
        <f t="shared" si="6"/>
        <v>축산산림국</v>
      </c>
      <c r="E109" s="174" t="s">
        <v>67</v>
      </c>
      <c r="F109" s="175" t="s">
        <v>354</v>
      </c>
      <c r="G109" s="174" t="s">
        <v>64</v>
      </c>
      <c r="H109" s="176">
        <v>108</v>
      </c>
      <c r="I109" s="177" t="s">
        <v>316</v>
      </c>
    </row>
    <row r="110" spans="1:9">
      <c r="A110" s="172" t="str">
        <f t="shared" si="5"/>
        <v>동물방역위생과</v>
      </c>
      <c r="B110" s="173" t="str">
        <f t="shared" si="7"/>
        <v>농정해양위원회</v>
      </c>
      <c r="C110" s="172" t="str">
        <f t="shared" si="6"/>
        <v>축산산림국</v>
      </c>
      <c r="E110" s="174" t="s">
        <v>67</v>
      </c>
      <c r="F110" s="175" t="s">
        <v>68</v>
      </c>
      <c r="G110" s="174" t="s">
        <v>64</v>
      </c>
      <c r="H110" s="176">
        <v>109</v>
      </c>
      <c r="I110" s="177" t="s">
        <v>318</v>
      </c>
    </row>
    <row r="111" spans="1:9">
      <c r="A111" s="172" t="str">
        <f t="shared" si="5"/>
        <v>산림과</v>
      </c>
      <c r="B111" s="173" t="str">
        <f t="shared" si="7"/>
        <v>농정해양위원회</v>
      </c>
      <c r="C111" s="172" t="str">
        <f t="shared" si="6"/>
        <v>축산산림국</v>
      </c>
      <c r="E111" s="174" t="s">
        <v>67</v>
      </c>
      <c r="F111" s="175" t="s">
        <v>357</v>
      </c>
      <c r="G111" s="174" t="s">
        <v>64</v>
      </c>
      <c r="H111" s="176">
        <v>110</v>
      </c>
      <c r="I111" s="177" t="s">
        <v>478</v>
      </c>
    </row>
    <row r="112" spans="1:9">
      <c r="A112" s="172" t="str">
        <f t="shared" si="5"/>
        <v>축산위생연구소</v>
      </c>
      <c r="B112" s="173" t="str">
        <f t="shared" si="7"/>
        <v>농정해양위원회</v>
      </c>
      <c r="C112" s="172" t="str">
        <f t="shared" si="6"/>
        <v>축산산림국</v>
      </c>
      <c r="E112" s="174" t="s">
        <v>67</v>
      </c>
      <c r="F112" s="175" t="s">
        <v>359</v>
      </c>
      <c r="G112" s="174" t="s">
        <v>64</v>
      </c>
      <c r="H112" s="176">
        <v>111</v>
      </c>
      <c r="I112" s="177" t="s">
        <v>479</v>
      </c>
    </row>
    <row r="113" spans="1:9">
      <c r="A113" s="172" t="str">
        <f t="shared" si="5"/>
        <v>북부축산위생연구소</v>
      </c>
      <c r="B113" s="173" t="str">
        <f t="shared" si="7"/>
        <v>농정해양위원회</v>
      </c>
      <c r="C113" s="172" t="str">
        <f t="shared" si="6"/>
        <v>축산산림국</v>
      </c>
      <c r="E113" s="174" t="s">
        <v>67</v>
      </c>
      <c r="F113" s="175" t="s">
        <v>360</v>
      </c>
      <c r="G113" s="174" t="s">
        <v>64</v>
      </c>
      <c r="H113" s="176">
        <v>112</v>
      </c>
      <c r="I113" s="177" t="s">
        <v>480</v>
      </c>
    </row>
    <row r="114" spans="1:9">
      <c r="A114" s="172" t="str">
        <f t="shared" si="5"/>
        <v>산림환경연구소</v>
      </c>
      <c r="B114" s="173" t="str">
        <f t="shared" si="7"/>
        <v>농정해양위원회</v>
      </c>
      <c r="C114" s="172" t="str">
        <f t="shared" si="6"/>
        <v>축산산림국</v>
      </c>
      <c r="E114" s="174" t="s">
        <v>67</v>
      </c>
      <c r="F114" s="175" t="s">
        <v>361</v>
      </c>
      <c r="G114" s="174" t="s">
        <v>64</v>
      </c>
      <c r="H114" s="176">
        <v>113</v>
      </c>
      <c r="I114" s="177" t="s">
        <v>481</v>
      </c>
    </row>
    <row r="115" spans="1:9">
      <c r="A115" s="172" t="str">
        <f t="shared" si="5"/>
        <v>농업기술원(총무과)</v>
      </c>
      <c r="B115" s="173" t="str">
        <f t="shared" si="7"/>
        <v>농정해양위원회</v>
      </c>
      <c r="C115" s="172" t="str">
        <f t="shared" si="6"/>
        <v>농업기술원</v>
      </c>
      <c r="E115" s="174" t="s">
        <v>117</v>
      </c>
      <c r="F115" s="175" t="s">
        <v>381</v>
      </c>
      <c r="G115" s="174" t="s">
        <v>64</v>
      </c>
      <c r="H115" s="176">
        <v>114</v>
      </c>
      <c r="I115" s="177" t="s">
        <v>321</v>
      </c>
    </row>
    <row r="116" spans="1:9">
      <c r="A116" s="172" t="str">
        <f t="shared" si="5"/>
        <v>작물연구과</v>
      </c>
      <c r="B116" s="173" t="str">
        <f t="shared" si="7"/>
        <v>농정해양위원회</v>
      </c>
      <c r="C116" s="172" t="str">
        <f t="shared" si="6"/>
        <v>농업기술원</v>
      </c>
      <c r="E116" s="174" t="s">
        <v>117</v>
      </c>
      <c r="F116" s="175" t="s">
        <v>410</v>
      </c>
      <c r="G116" s="174" t="s">
        <v>64</v>
      </c>
      <c r="H116" s="176">
        <v>115</v>
      </c>
      <c r="I116" s="177" t="s">
        <v>323</v>
      </c>
    </row>
    <row r="117" spans="1:9">
      <c r="A117" s="172" t="str">
        <f t="shared" si="5"/>
        <v>원예연구과</v>
      </c>
      <c r="B117" s="173" t="str">
        <f t="shared" si="7"/>
        <v>농정해양위원회</v>
      </c>
      <c r="C117" s="172" t="str">
        <f t="shared" si="6"/>
        <v>농업기술원</v>
      </c>
      <c r="E117" s="174" t="s">
        <v>117</v>
      </c>
      <c r="F117" s="175" t="s">
        <v>411</v>
      </c>
      <c r="G117" s="174" t="s">
        <v>64</v>
      </c>
      <c r="H117" s="176">
        <v>116</v>
      </c>
      <c r="I117" s="177" t="s">
        <v>325</v>
      </c>
    </row>
    <row r="118" spans="1:9">
      <c r="A118" s="172" t="str">
        <f t="shared" si="5"/>
        <v>환경농업연구과</v>
      </c>
      <c r="B118" s="173" t="str">
        <f t="shared" si="7"/>
        <v>농정해양위원회</v>
      </c>
      <c r="C118" s="172" t="str">
        <f t="shared" si="6"/>
        <v>농업기술원</v>
      </c>
      <c r="E118" s="174" t="s">
        <v>117</v>
      </c>
      <c r="F118" s="175" t="s">
        <v>412</v>
      </c>
      <c r="G118" s="174" t="s">
        <v>64</v>
      </c>
      <c r="H118" s="176">
        <v>117</v>
      </c>
      <c r="I118" s="177" t="s">
        <v>327</v>
      </c>
    </row>
    <row r="119" spans="1:9">
      <c r="A119" s="172" t="str">
        <f t="shared" si="5"/>
        <v>지원기획과</v>
      </c>
      <c r="B119" s="173" t="str">
        <f t="shared" si="7"/>
        <v>농정해양위원회</v>
      </c>
      <c r="C119" s="172" t="str">
        <f t="shared" si="6"/>
        <v>농업기술원</v>
      </c>
      <c r="E119" s="174" t="s">
        <v>117</v>
      </c>
      <c r="F119" s="175" t="s">
        <v>413</v>
      </c>
      <c r="G119" s="174" t="s">
        <v>64</v>
      </c>
      <c r="H119" s="176">
        <v>118</v>
      </c>
      <c r="I119" s="177" t="s">
        <v>329</v>
      </c>
    </row>
    <row r="120" spans="1:9">
      <c r="A120" s="172" t="str">
        <f t="shared" si="5"/>
        <v>기술보급과</v>
      </c>
      <c r="B120" s="173" t="str">
        <f t="shared" si="7"/>
        <v>농정해양위원회</v>
      </c>
      <c r="C120" s="172" t="str">
        <f t="shared" si="6"/>
        <v>농업기술원</v>
      </c>
      <c r="E120" s="174" t="s">
        <v>117</v>
      </c>
      <c r="F120" s="175" t="s">
        <v>414</v>
      </c>
      <c r="G120" s="174" t="s">
        <v>64</v>
      </c>
      <c r="H120" s="176">
        <v>119</v>
      </c>
      <c r="I120" s="177" t="s">
        <v>331</v>
      </c>
    </row>
    <row r="121" spans="1:9">
      <c r="A121" s="172" t="str">
        <f t="shared" si="5"/>
        <v>농촌자원과</v>
      </c>
      <c r="B121" s="173" t="str">
        <f t="shared" si="7"/>
        <v>농정해양위원회</v>
      </c>
      <c r="C121" s="172" t="str">
        <f t="shared" si="6"/>
        <v>농업기술원</v>
      </c>
      <c r="E121" s="174" t="s">
        <v>117</v>
      </c>
      <c r="F121" s="175" t="s">
        <v>415</v>
      </c>
      <c r="G121" s="174" t="s">
        <v>64</v>
      </c>
      <c r="H121" s="176">
        <v>120</v>
      </c>
      <c r="I121" s="177" t="s">
        <v>333</v>
      </c>
    </row>
    <row r="122" spans="1:9">
      <c r="A122" s="172" t="str">
        <f t="shared" si="5"/>
        <v>종자관리소</v>
      </c>
      <c r="B122" s="173" t="str">
        <f t="shared" si="7"/>
        <v>농정해양위원회</v>
      </c>
      <c r="C122" s="172" t="str">
        <f t="shared" si="6"/>
        <v>농업기술원</v>
      </c>
      <c r="E122" s="174" t="s">
        <v>117</v>
      </c>
      <c r="F122" s="175" t="s">
        <v>416</v>
      </c>
      <c r="G122" s="174" t="s">
        <v>64</v>
      </c>
      <c r="H122" s="176">
        <v>121</v>
      </c>
      <c r="I122" s="177" t="s">
        <v>482</v>
      </c>
    </row>
    <row r="123" spans="1:9">
      <c r="A123" s="172" t="str">
        <f t="shared" si="5"/>
        <v>버섯연구소</v>
      </c>
      <c r="B123" s="173" t="str">
        <f t="shared" si="7"/>
        <v>농정해양위원회</v>
      </c>
      <c r="C123" s="172" t="str">
        <f t="shared" si="6"/>
        <v>농업기술원</v>
      </c>
      <c r="E123" s="174" t="s">
        <v>117</v>
      </c>
      <c r="F123" s="175" t="s">
        <v>417</v>
      </c>
      <c r="G123" s="174" t="s">
        <v>64</v>
      </c>
      <c r="H123" s="176">
        <v>122</v>
      </c>
      <c r="I123" s="177" t="s">
        <v>483</v>
      </c>
    </row>
    <row r="124" spans="1:9">
      <c r="A124" s="172" t="str">
        <f t="shared" si="5"/>
        <v>소득자원연구소</v>
      </c>
      <c r="B124" s="173" t="str">
        <f t="shared" si="7"/>
        <v>농정해양위원회</v>
      </c>
      <c r="C124" s="172" t="str">
        <f t="shared" si="6"/>
        <v>농업기술원</v>
      </c>
      <c r="E124" s="174" t="s">
        <v>117</v>
      </c>
      <c r="F124" s="175" t="s">
        <v>418</v>
      </c>
      <c r="G124" s="174" t="s">
        <v>64</v>
      </c>
      <c r="H124" s="176">
        <v>123</v>
      </c>
      <c r="I124" s="177" t="s">
        <v>484</v>
      </c>
    </row>
    <row r="125" spans="1:9">
      <c r="A125" s="172" t="str">
        <f t="shared" si="5"/>
        <v>선인장다육식물연구소</v>
      </c>
      <c r="B125" s="173" t="str">
        <f t="shared" si="7"/>
        <v>농정해양위원회</v>
      </c>
      <c r="C125" s="172" t="str">
        <f t="shared" si="6"/>
        <v>농업기술원</v>
      </c>
      <c r="E125" s="174" t="s">
        <v>117</v>
      </c>
      <c r="F125" s="175" t="s">
        <v>419</v>
      </c>
      <c r="G125" s="174" t="s">
        <v>64</v>
      </c>
      <c r="H125" s="176">
        <v>124</v>
      </c>
      <c r="I125" s="177" t="s">
        <v>485</v>
      </c>
    </row>
    <row r="126" spans="1:9">
      <c r="A126" s="172" t="str">
        <f t="shared" si="5"/>
        <v>무한돌봄복지과</v>
      </c>
      <c r="B126" s="173" t="str">
        <f t="shared" si="7"/>
        <v>보건복지위원회</v>
      </c>
      <c r="C126" s="172" t="str">
        <f t="shared" si="6"/>
        <v>보건복지국</v>
      </c>
      <c r="E126" s="174" t="s">
        <v>110</v>
      </c>
      <c r="F126" s="175" t="s">
        <v>283</v>
      </c>
      <c r="G126" s="174" t="s">
        <v>406</v>
      </c>
      <c r="H126" s="176">
        <v>125</v>
      </c>
      <c r="I126" s="177" t="s">
        <v>336</v>
      </c>
    </row>
    <row r="127" spans="1:9">
      <c r="A127" s="172" t="str">
        <f t="shared" si="5"/>
        <v>사회적일자리과</v>
      </c>
      <c r="B127" s="173" t="str">
        <f t="shared" si="7"/>
        <v>보건복지위원회</v>
      </c>
      <c r="C127" s="172" t="str">
        <f t="shared" si="6"/>
        <v>보건복지국</v>
      </c>
      <c r="E127" s="174" t="s">
        <v>110</v>
      </c>
      <c r="F127" s="175" t="s">
        <v>285</v>
      </c>
      <c r="G127" s="174" t="s">
        <v>406</v>
      </c>
      <c r="H127" s="176">
        <v>126</v>
      </c>
      <c r="I127" s="177" t="s">
        <v>338</v>
      </c>
    </row>
    <row r="128" spans="1:9">
      <c r="A128" s="172" t="str">
        <f t="shared" si="5"/>
        <v>노인복지과</v>
      </c>
      <c r="B128" s="173" t="str">
        <f t="shared" si="7"/>
        <v>보건복지위원회</v>
      </c>
      <c r="C128" s="172" t="str">
        <f t="shared" si="6"/>
        <v>보건복지국</v>
      </c>
      <c r="E128" s="174" t="s">
        <v>110</v>
      </c>
      <c r="F128" s="175" t="s">
        <v>287</v>
      </c>
      <c r="G128" s="174" t="s">
        <v>406</v>
      </c>
      <c r="H128" s="176">
        <v>127</v>
      </c>
      <c r="I128" s="177" t="s">
        <v>340</v>
      </c>
    </row>
    <row r="129" spans="1:9">
      <c r="A129" s="172" t="str">
        <f t="shared" si="5"/>
        <v>장애인복지과</v>
      </c>
      <c r="B129" s="173" t="str">
        <f t="shared" si="7"/>
        <v>보건복지위원회</v>
      </c>
      <c r="C129" s="172" t="str">
        <f t="shared" si="6"/>
        <v>보건복지국</v>
      </c>
      <c r="E129" s="174" t="s">
        <v>110</v>
      </c>
      <c r="F129" s="175" t="s">
        <v>84</v>
      </c>
      <c r="G129" s="174" t="s">
        <v>406</v>
      </c>
      <c r="H129" s="176">
        <v>128</v>
      </c>
      <c r="I129" s="177" t="s">
        <v>342</v>
      </c>
    </row>
    <row r="130" spans="1:9">
      <c r="A130" s="172" t="str">
        <f t="shared" si="5"/>
        <v>보건정책과</v>
      </c>
      <c r="B130" s="173" t="str">
        <f t="shared" ref="B130:B161" si="8">G130</f>
        <v>보건복지위원회</v>
      </c>
      <c r="C130" s="172" t="str">
        <f t="shared" si="6"/>
        <v>보건복지국</v>
      </c>
      <c r="E130" s="174" t="s">
        <v>110</v>
      </c>
      <c r="F130" s="175" t="s">
        <v>288</v>
      </c>
      <c r="G130" s="174" t="s">
        <v>406</v>
      </c>
      <c r="H130" s="176">
        <v>129</v>
      </c>
      <c r="I130" s="177" t="s">
        <v>344</v>
      </c>
    </row>
    <row r="131" spans="1:9">
      <c r="A131" s="172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73" t="str">
        <f t="shared" si="8"/>
        <v>보건복지위원회</v>
      </c>
      <c r="C131" s="172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4" t="s">
        <v>110</v>
      </c>
      <c r="F131" s="175" t="s">
        <v>289</v>
      </c>
      <c r="G131" s="174" t="s">
        <v>406</v>
      </c>
      <c r="H131" s="176">
        <v>130</v>
      </c>
      <c r="I131" s="177" t="s">
        <v>346</v>
      </c>
    </row>
    <row r="132" spans="1:9">
      <c r="A132" s="172" t="str">
        <f t="shared" si="9"/>
        <v>식품안전과</v>
      </c>
      <c r="B132" s="173" t="str">
        <f t="shared" si="8"/>
        <v>보건복지위원회</v>
      </c>
      <c r="C132" s="172" t="str">
        <f t="shared" si="10"/>
        <v>보건복지국</v>
      </c>
      <c r="E132" s="174" t="s">
        <v>110</v>
      </c>
      <c r="F132" s="175" t="s">
        <v>290</v>
      </c>
      <c r="G132" s="174" t="s">
        <v>406</v>
      </c>
      <c r="H132" s="176">
        <v>131</v>
      </c>
      <c r="I132" s="177" t="s">
        <v>348</v>
      </c>
    </row>
    <row r="133" spans="1:9">
      <c r="A133" s="172" t="str">
        <f t="shared" si="9"/>
        <v>사회복지담당관</v>
      </c>
      <c r="B133" s="173" t="str">
        <f t="shared" si="8"/>
        <v>보건복지위원회</v>
      </c>
      <c r="C133" s="172" t="str">
        <f t="shared" si="10"/>
        <v>복지여성실</v>
      </c>
      <c r="E133" s="174" t="s">
        <v>70</v>
      </c>
      <c r="F133" s="175" t="s">
        <v>85</v>
      </c>
      <c r="G133" s="174" t="s">
        <v>406</v>
      </c>
      <c r="H133" s="176">
        <v>132</v>
      </c>
      <c r="I133" s="177" t="s">
        <v>355</v>
      </c>
    </row>
    <row r="134" spans="1:9">
      <c r="A134" s="172" t="str">
        <f t="shared" si="9"/>
        <v>보건위생담당관</v>
      </c>
      <c r="B134" s="173" t="str">
        <f t="shared" si="8"/>
        <v>보건복지위원회</v>
      </c>
      <c r="C134" s="172" t="str">
        <f t="shared" si="10"/>
        <v>복지여성실</v>
      </c>
      <c r="E134" s="174" t="s">
        <v>70</v>
      </c>
      <c r="F134" s="175" t="s">
        <v>313</v>
      </c>
      <c r="G134" s="174" t="s">
        <v>406</v>
      </c>
      <c r="H134" s="176">
        <v>133</v>
      </c>
      <c r="I134" s="177" t="s">
        <v>356</v>
      </c>
    </row>
    <row r="135" spans="1:9">
      <c r="A135" s="172" t="str">
        <f t="shared" si="9"/>
        <v>보건환경연구원(총무과)</v>
      </c>
      <c r="B135" s="173" t="str">
        <f t="shared" si="8"/>
        <v>보건복지위원회</v>
      </c>
      <c r="C135" s="172" t="str">
        <f t="shared" si="10"/>
        <v>보건환경연구원</v>
      </c>
      <c r="E135" s="174" t="s">
        <v>119</v>
      </c>
      <c r="F135" s="175" t="s">
        <v>390</v>
      </c>
      <c r="G135" s="174" t="s">
        <v>406</v>
      </c>
      <c r="H135" s="176">
        <v>134</v>
      </c>
      <c r="I135" s="177" t="s">
        <v>364</v>
      </c>
    </row>
    <row r="136" spans="1:9">
      <c r="A136" s="172" t="str">
        <f t="shared" si="9"/>
        <v>보건연구부</v>
      </c>
      <c r="B136" s="173" t="str">
        <f t="shared" si="8"/>
        <v>보건복지위원회</v>
      </c>
      <c r="C136" s="172" t="str">
        <f t="shared" si="10"/>
        <v>보건환경연구원</v>
      </c>
      <c r="E136" s="174" t="s">
        <v>119</v>
      </c>
      <c r="F136" s="175" t="s">
        <v>407</v>
      </c>
      <c r="G136" s="174" t="s">
        <v>406</v>
      </c>
      <c r="H136" s="176">
        <v>135</v>
      </c>
      <c r="I136" s="177" t="s">
        <v>366</v>
      </c>
    </row>
    <row r="137" spans="1:9">
      <c r="A137" s="209" t="str">
        <f t="shared" si="9"/>
        <v>북부지원</v>
      </c>
      <c r="B137" s="210" t="str">
        <f t="shared" si="8"/>
        <v>보건복지위원회</v>
      </c>
      <c r="C137" s="209" t="str">
        <f t="shared" si="10"/>
        <v>보건환경연구원</v>
      </c>
      <c r="D137" s="211"/>
      <c r="E137" s="212" t="s">
        <v>119</v>
      </c>
      <c r="F137" s="213" t="s">
        <v>408</v>
      </c>
      <c r="G137" s="212" t="s">
        <v>406</v>
      </c>
      <c r="H137" s="214">
        <v>136</v>
      </c>
      <c r="I137" s="215" t="s">
        <v>368</v>
      </c>
    </row>
    <row r="138" spans="1:9">
      <c r="A138" s="172" t="str">
        <f t="shared" si="9"/>
        <v>수원농산물검사소</v>
      </c>
      <c r="B138" s="173" t="str">
        <f t="shared" si="8"/>
        <v>보건복지위원회</v>
      </c>
      <c r="C138" s="172" t="str">
        <f t="shared" si="10"/>
        <v>보건환경연구원</v>
      </c>
      <c r="E138" s="174" t="s">
        <v>119</v>
      </c>
      <c r="F138" s="175" t="s">
        <v>409</v>
      </c>
      <c r="G138" s="174" t="s">
        <v>406</v>
      </c>
      <c r="H138" s="176">
        <v>137</v>
      </c>
      <c r="I138" s="177" t="s">
        <v>370</v>
      </c>
    </row>
    <row r="139" spans="1:9">
      <c r="A139" s="172" t="str">
        <f t="shared" si="9"/>
        <v>철도물류정책과</v>
      </c>
      <c r="B139" s="173" t="str">
        <f t="shared" si="8"/>
        <v>건설교통위원회</v>
      </c>
      <c r="C139" s="172" t="str">
        <f t="shared" si="10"/>
        <v>철도국</v>
      </c>
      <c r="E139" s="174" t="s">
        <v>210</v>
      </c>
      <c r="F139" s="175" t="s">
        <v>211</v>
      </c>
      <c r="G139" s="174" t="s">
        <v>11</v>
      </c>
      <c r="H139" s="176">
        <v>138</v>
      </c>
      <c r="I139" s="177" t="s">
        <v>374</v>
      </c>
    </row>
    <row r="140" spans="1:9">
      <c r="A140" s="172" t="str">
        <f t="shared" si="9"/>
        <v>광역도시철도과</v>
      </c>
      <c r="B140" s="173" t="str">
        <f t="shared" si="8"/>
        <v>건설교통위원회</v>
      </c>
      <c r="C140" s="172" t="str">
        <f t="shared" si="10"/>
        <v>철도국</v>
      </c>
      <c r="E140" s="174" t="s">
        <v>210</v>
      </c>
      <c r="F140" s="175" t="s">
        <v>213</v>
      </c>
      <c r="G140" s="174" t="s">
        <v>11</v>
      </c>
      <c r="H140" s="176">
        <v>139</v>
      </c>
      <c r="I140" s="177" t="s">
        <v>376</v>
      </c>
    </row>
    <row r="141" spans="1:9">
      <c r="A141" s="172" t="str">
        <f t="shared" si="9"/>
        <v>철도건설과</v>
      </c>
      <c r="B141" s="173" t="str">
        <f t="shared" si="8"/>
        <v>건설교통위원회</v>
      </c>
      <c r="C141" s="172" t="str">
        <f t="shared" si="10"/>
        <v>철도국</v>
      </c>
      <c r="E141" s="174" t="s">
        <v>210</v>
      </c>
      <c r="F141" s="175" t="s">
        <v>215</v>
      </c>
      <c r="G141" s="174" t="s">
        <v>11</v>
      </c>
      <c r="H141" s="176">
        <v>140</v>
      </c>
      <c r="I141" s="177" t="s">
        <v>378</v>
      </c>
    </row>
    <row r="142" spans="1:9">
      <c r="A142" s="172" t="str">
        <f t="shared" si="9"/>
        <v>교통정책과</v>
      </c>
      <c r="B142" s="173" t="str">
        <f t="shared" si="8"/>
        <v>건설교통위원회</v>
      </c>
      <c r="C142" s="172" t="str">
        <f t="shared" si="10"/>
        <v>교통국</v>
      </c>
      <c r="E142" s="174" t="s">
        <v>362</v>
      </c>
      <c r="F142" s="175" t="s">
        <v>363</v>
      </c>
      <c r="G142" s="174" t="s">
        <v>11</v>
      </c>
      <c r="H142" s="176">
        <v>141</v>
      </c>
      <c r="I142" s="177" t="s">
        <v>382</v>
      </c>
    </row>
    <row r="143" spans="1:9">
      <c r="A143" s="172" t="str">
        <f t="shared" si="9"/>
        <v>버스정책과</v>
      </c>
      <c r="B143" s="173" t="str">
        <f t="shared" si="8"/>
        <v>건설교통위원회</v>
      </c>
      <c r="C143" s="172" t="str">
        <f t="shared" si="10"/>
        <v>교통국</v>
      </c>
      <c r="E143" s="174" t="s">
        <v>362</v>
      </c>
      <c r="F143" s="175" t="s">
        <v>365</v>
      </c>
      <c r="G143" s="174" t="s">
        <v>11</v>
      </c>
      <c r="H143" s="176">
        <v>142</v>
      </c>
      <c r="I143" s="177" t="s">
        <v>383</v>
      </c>
    </row>
    <row r="144" spans="1:9">
      <c r="A144" s="172" t="str">
        <f t="shared" si="9"/>
        <v>굿모닝버스추진단</v>
      </c>
      <c r="B144" s="173" t="str">
        <f t="shared" si="8"/>
        <v>건설교통위원회</v>
      </c>
      <c r="C144" s="172" t="str">
        <f t="shared" si="10"/>
        <v>교통국</v>
      </c>
      <c r="E144" s="174" t="s">
        <v>362</v>
      </c>
      <c r="F144" s="175" t="s">
        <v>367</v>
      </c>
      <c r="G144" s="174" t="s">
        <v>11</v>
      </c>
      <c r="H144" s="176">
        <v>143</v>
      </c>
      <c r="I144" s="177" t="s">
        <v>384</v>
      </c>
    </row>
    <row r="145" spans="1:9">
      <c r="A145" s="172" t="str">
        <f t="shared" si="9"/>
        <v>택시정책과</v>
      </c>
      <c r="B145" s="173" t="str">
        <f t="shared" si="8"/>
        <v>건설교통위원회</v>
      </c>
      <c r="C145" s="172" t="str">
        <f t="shared" si="10"/>
        <v>교통국</v>
      </c>
      <c r="E145" s="174" t="s">
        <v>362</v>
      </c>
      <c r="F145" s="175" t="s">
        <v>369</v>
      </c>
      <c r="G145" s="174" t="s">
        <v>11</v>
      </c>
      <c r="H145" s="176">
        <v>144</v>
      </c>
      <c r="I145" s="177" t="s">
        <v>385</v>
      </c>
    </row>
    <row r="146" spans="1:9">
      <c r="A146" s="172" t="str">
        <f t="shared" si="9"/>
        <v>교통정보센터</v>
      </c>
      <c r="B146" s="173" t="str">
        <f t="shared" si="8"/>
        <v>건설교통위원회</v>
      </c>
      <c r="C146" s="172" t="str">
        <f t="shared" si="10"/>
        <v>교통국</v>
      </c>
      <c r="E146" s="174" t="s">
        <v>362</v>
      </c>
      <c r="F146" s="175" t="s">
        <v>371</v>
      </c>
      <c r="G146" s="174" t="s">
        <v>11</v>
      </c>
      <c r="H146" s="176">
        <v>145</v>
      </c>
      <c r="I146" s="177" t="s">
        <v>386</v>
      </c>
    </row>
    <row r="147" spans="1:9">
      <c r="A147" s="172" t="str">
        <f t="shared" si="9"/>
        <v>건설안전과</v>
      </c>
      <c r="B147" s="173" t="str">
        <f t="shared" si="8"/>
        <v>건설교통위원회</v>
      </c>
      <c r="C147" s="172" t="str">
        <f t="shared" si="10"/>
        <v>건설국</v>
      </c>
      <c r="E147" s="174" t="s">
        <v>372</v>
      </c>
      <c r="F147" s="175" t="s">
        <v>373</v>
      </c>
      <c r="G147" s="174" t="s">
        <v>11</v>
      </c>
      <c r="H147" s="176">
        <v>146</v>
      </c>
      <c r="I147" s="177" t="s">
        <v>388</v>
      </c>
    </row>
    <row r="148" spans="1:9">
      <c r="A148" s="172" t="str">
        <f t="shared" si="9"/>
        <v>도로정책과</v>
      </c>
      <c r="B148" s="173" t="str">
        <f t="shared" si="8"/>
        <v>건설교통위원회</v>
      </c>
      <c r="C148" s="172" t="str">
        <f t="shared" si="10"/>
        <v>건설국</v>
      </c>
      <c r="E148" s="174" t="s">
        <v>372</v>
      </c>
      <c r="F148" s="175" t="s">
        <v>375</v>
      </c>
      <c r="G148" s="174" t="s">
        <v>11</v>
      </c>
      <c r="H148" s="176">
        <v>147</v>
      </c>
      <c r="I148" s="177" t="s">
        <v>486</v>
      </c>
    </row>
    <row r="149" spans="1:9">
      <c r="A149" s="172" t="str">
        <f t="shared" si="9"/>
        <v>하천과</v>
      </c>
      <c r="B149" s="173" t="str">
        <f t="shared" si="8"/>
        <v>건설교통위원회</v>
      </c>
      <c r="C149" s="172" t="str">
        <f t="shared" si="10"/>
        <v>건설국</v>
      </c>
      <c r="E149" s="174" t="s">
        <v>372</v>
      </c>
      <c r="F149" s="175" t="s">
        <v>377</v>
      </c>
      <c r="G149" s="174" t="s">
        <v>11</v>
      </c>
      <c r="H149" s="176">
        <v>148</v>
      </c>
      <c r="I149" s="177" t="s">
        <v>487</v>
      </c>
    </row>
    <row r="150" spans="1:9">
      <c r="A150" s="172" t="str">
        <f t="shared" si="9"/>
        <v>건설기술과</v>
      </c>
      <c r="B150" s="173" t="str">
        <f t="shared" si="8"/>
        <v>건설교통위원회</v>
      </c>
      <c r="C150" s="172" t="str">
        <f t="shared" si="10"/>
        <v>건설국</v>
      </c>
      <c r="E150" s="174" t="s">
        <v>372</v>
      </c>
      <c r="F150" s="175" t="s">
        <v>379</v>
      </c>
      <c r="G150" s="174" t="s">
        <v>11</v>
      </c>
      <c r="H150" s="176">
        <v>149</v>
      </c>
      <c r="I150" s="177" t="s">
        <v>488</v>
      </c>
    </row>
    <row r="151" spans="1:9">
      <c r="A151" s="172" t="str">
        <f t="shared" si="9"/>
        <v>관리과</v>
      </c>
      <c r="B151" s="173" t="str">
        <f t="shared" si="8"/>
        <v>건설교통위원회</v>
      </c>
      <c r="C151" s="172" t="str">
        <f t="shared" si="10"/>
        <v>건설본부</v>
      </c>
      <c r="E151" s="174" t="s">
        <v>120</v>
      </c>
      <c r="F151" s="175" t="s">
        <v>420</v>
      </c>
      <c r="G151" s="174" t="s">
        <v>11</v>
      </c>
      <c r="H151" s="176">
        <v>150</v>
      </c>
      <c r="I151" s="177" t="s">
        <v>391</v>
      </c>
    </row>
    <row r="152" spans="1:9">
      <c r="A152" s="172" t="str">
        <f t="shared" si="9"/>
        <v>도로건설과</v>
      </c>
      <c r="B152" s="173" t="str">
        <f t="shared" si="8"/>
        <v>건설교통위원회</v>
      </c>
      <c r="C152" s="172" t="str">
        <f t="shared" si="10"/>
        <v>건설본부</v>
      </c>
      <c r="E152" s="174" t="s">
        <v>120</v>
      </c>
      <c r="F152" s="175" t="s">
        <v>421</v>
      </c>
      <c r="G152" s="174" t="s">
        <v>11</v>
      </c>
      <c r="H152" s="176">
        <v>151</v>
      </c>
      <c r="I152" s="177" t="s">
        <v>392</v>
      </c>
    </row>
    <row r="153" spans="1:9">
      <c r="A153" s="172" t="str">
        <f t="shared" si="9"/>
        <v>북부도로과</v>
      </c>
      <c r="B153" s="173" t="str">
        <f t="shared" si="8"/>
        <v>건설교통위원회</v>
      </c>
      <c r="C153" s="172" t="str">
        <f t="shared" si="10"/>
        <v>건설본부</v>
      </c>
      <c r="E153" s="174" t="s">
        <v>120</v>
      </c>
      <c r="F153" s="175" t="s">
        <v>422</v>
      </c>
      <c r="G153" s="174" t="s">
        <v>11</v>
      </c>
      <c r="H153" s="176">
        <v>152</v>
      </c>
      <c r="I153" s="177" t="s">
        <v>393</v>
      </c>
    </row>
    <row r="154" spans="1:9">
      <c r="A154" s="172" t="str">
        <f t="shared" si="9"/>
        <v>건축시설과</v>
      </c>
      <c r="B154" s="173" t="str">
        <f t="shared" si="8"/>
        <v>건설교통위원회</v>
      </c>
      <c r="C154" s="172" t="str">
        <f t="shared" si="10"/>
        <v>건설본부</v>
      </c>
      <c r="E154" s="174" t="s">
        <v>120</v>
      </c>
      <c r="F154" s="175" t="s">
        <v>423</v>
      </c>
      <c r="G154" s="174" t="s">
        <v>11</v>
      </c>
      <c r="H154" s="176">
        <v>153</v>
      </c>
      <c r="I154" s="177" t="s">
        <v>394</v>
      </c>
    </row>
    <row r="155" spans="1:9">
      <c r="A155" s="172" t="str">
        <f t="shared" si="9"/>
        <v>신청사건립추진단</v>
      </c>
      <c r="B155" s="173" t="str">
        <f t="shared" si="8"/>
        <v>건설교통위원회</v>
      </c>
      <c r="C155" s="172" t="str">
        <f t="shared" si="10"/>
        <v>건설본부</v>
      </c>
      <c r="E155" s="174" t="s">
        <v>120</v>
      </c>
      <c r="F155" s="175" t="s">
        <v>424</v>
      </c>
      <c r="G155" s="174" t="s">
        <v>11</v>
      </c>
      <c r="H155" s="176">
        <v>154</v>
      </c>
      <c r="I155" s="177" t="s">
        <v>395</v>
      </c>
    </row>
    <row r="156" spans="1:9">
      <c r="A156" s="172" t="str">
        <f t="shared" si="9"/>
        <v>지역정책과</v>
      </c>
      <c r="B156" s="173" t="str">
        <f t="shared" si="8"/>
        <v>도시환경위원회</v>
      </c>
      <c r="C156" s="172" t="str">
        <f t="shared" si="10"/>
        <v>도시주택실</v>
      </c>
      <c r="E156" s="174" t="s">
        <v>107</v>
      </c>
      <c r="F156" s="175" t="s">
        <v>157</v>
      </c>
      <c r="G156" s="174" t="s">
        <v>12</v>
      </c>
      <c r="H156" s="176">
        <v>155</v>
      </c>
      <c r="I156" s="177" t="s">
        <v>397</v>
      </c>
    </row>
    <row r="157" spans="1:9">
      <c r="A157" s="172" t="str">
        <f t="shared" si="9"/>
        <v>도시정책과</v>
      </c>
      <c r="B157" s="173" t="str">
        <f t="shared" si="8"/>
        <v>도시환경위원회</v>
      </c>
      <c r="C157" s="172" t="str">
        <f t="shared" si="10"/>
        <v>도시주택실</v>
      </c>
      <c r="E157" s="174" t="s">
        <v>107</v>
      </c>
      <c r="F157" s="175" t="s">
        <v>159</v>
      </c>
      <c r="G157" s="174" t="s">
        <v>12</v>
      </c>
      <c r="H157" s="176">
        <v>156</v>
      </c>
      <c r="I157" s="177" t="s">
        <v>489</v>
      </c>
    </row>
    <row r="158" spans="1:9">
      <c r="A158" s="172" t="str">
        <f t="shared" si="9"/>
        <v>도시주택과</v>
      </c>
      <c r="B158" s="173" t="str">
        <f t="shared" si="8"/>
        <v>도시환경위원회</v>
      </c>
      <c r="C158" s="172" t="str">
        <f t="shared" si="10"/>
        <v>도시주택실</v>
      </c>
      <c r="E158" s="174" t="s">
        <v>107</v>
      </c>
      <c r="F158" s="175" t="s">
        <v>161</v>
      </c>
      <c r="G158" s="174" t="s">
        <v>12</v>
      </c>
      <c r="H158" s="176">
        <v>157</v>
      </c>
      <c r="I158" s="177" t="s">
        <v>490</v>
      </c>
    </row>
    <row r="159" spans="1:9">
      <c r="A159" s="172" t="str">
        <f t="shared" si="9"/>
        <v>주택정책과</v>
      </c>
      <c r="B159" s="173" t="str">
        <f t="shared" si="8"/>
        <v>도시환경위원회</v>
      </c>
      <c r="C159" s="172" t="str">
        <f t="shared" si="10"/>
        <v>도시주택실</v>
      </c>
      <c r="E159" s="174" t="s">
        <v>107</v>
      </c>
      <c r="F159" s="175" t="s">
        <v>162</v>
      </c>
      <c r="G159" s="174" t="s">
        <v>12</v>
      </c>
      <c r="H159" s="176">
        <v>158</v>
      </c>
      <c r="I159" s="177" t="s">
        <v>491</v>
      </c>
    </row>
    <row r="160" spans="1:9">
      <c r="A160" s="172" t="str">
        <f t="shared" si="9"/>
        <v>건축디자인과</v>
      </c>
      <c r="B160" s="173" t="str">
        <f t="shared" si="8"/>
        <v>도시환경위원회</v>
      </c>
      <c r="C160" s="172" t="str">
        <f t="shared" si="10"/>
        <v>도시주택실</v>
      </c>
      <c r="E160" s="174" t="s">
        <v>107</v>
      </c>
      <c r="F160" s="175" t="s">
        <v>163</v>
      </c>
      <c r="G160" s="174" t="s">
        <v>12</v>
      </c>
      <c r="H160" s="176">
        <v>159</v>
      </c>
      <c r="I160" s="177" t="s">
        <v>492</v>
      </c>
    </row>
    <row r="161" spans="1:9">
      <c r="A161" s="172" t="str">
        <f t="shared" si="9"/>
        <v>공공택지과</v>
      </c>
      <c r="B161" s="173" t="str">
        <f t="shared" si="8"/>
        <v>도시환경위원회</v>
      </c>
      <c r="C161" s="172" t="str">
        <f t="shared" si="10"/>
        <v>도시주택실</v>
      </c>
      <c r="E161" s="174" t="s">
        <v>107</v>
      </c>
      <c r="F161" s="175" t="s">
        <v>164</v>
      </c>
      <c r="G161" s="174" t="s">
        <v>12</v>
      </c>
      <c r="H161" s="176">
        <v>160</v>
      </c>
      <c r="I161" s="177" t="s">
        <v>493</v>
      </c>
    </row>
    <row r="162" spans="1:9">
      <c r="A162" s="172" t="str">
        <f t="shared" si="9"/>
        <v>토지정보과</v>
      </c>
      <c r="B162" s="173" t="str">
        <f t="shared" ref="B162:B188" si="11">G162</f>
        <v>도시환경위원회</v>
      </c>
      <c r="C162" s="172" t="str">
        <f t="shared" si="10"/>
        <v>도시주택실</v>
      </c>
      <c r="E162" s="174" t="s">
        <v>107</v>
      </c>
      <c r="F162" s="175" t="s">
        <v>165</v>
      </c>
      <c r="G162" s="174" t="s">
        <v>12</v>
      </c>
      <c r="H162" s="176">
        <v>161</v>
      </c>
      <c r="I162" s="177" t="s">
        <v>494</v>
      </c>
    </row>
    <row r="163" spans="1:9">
      <c r="A163" s="172" t="str">
        <f t="shared" si="9"/>
        <v>도시개발과</v>
      </c>
      <c r="B163" s="173" t="str">
        <f t="shared" si="11"/>
        <v>도시환경위원회</v>
      </c>
      <c r="C163" s="172" t="str">
        <f t="shared" si="10"/>
        <v>도시주택실</v>
      </c>
      <c r="E163" s="174" t="s">
        <v>107</v>
      </c>
      <c r="F163" s="175" t="s">
        <v>166</v>
      </c>
      <c r="G163" s="174" t="s">
        <v>12</v>
      </c>
      <c r="H163" s="176">
        <v>162</v>
      </c>
      <c r="I163" s="177" t="s">
        <v>495</v>
      </c>
    </row>
    <row r="164" spans="1:9">
      <c r="A164" s="172" t="str">
        <f t="shared" si="9"/>
        <v>도시재생과</v>
      </c>
      <c r="B164" s="173" t="str">
        <f t="shared" si="11"/>
        <v>도시환경위원회</v>
      </c>
      <c r="C164" s="172" t="str">
        <f t="shared" si="10"/>
        <v>도시주택실</v>
      </c>
      <c r="E164" s="174" t="s">
        <v>107</v>
      </c>
      <c r="F164" s="175" t="s">
        <v>167</v>
      </c>
      <c r="G164" s="174" t="s">
        <v>12</v>
      </c>
      <c r="H164" s="176">
        <v>163</v>
      </c>
      <c r="I164" s="177" t="s">
        <v>496</v>
      </c>
    </row>
    <row r="165" spans="1:9">
      <c r="A165" s="172" t="str">
        <f t="shared" si="9"/>
        <v>도시계획상임기획단</v>
      </c>
      <c r="B165" s="173" t="str">
        <f t="shared" si="11"/>
        <v>도시환경위원회</v>
      </c>
      <c r="C165" s="172" t="str">
        <f t="shared" si="10"/>
        <v>도시주택실</v>
      </c>
      <c r="E165" s="174" t="s">
        <v>107</v>
      </c>
      <c r="F165" s="175" t="s">
        <v>168</v>
      </c>
      <c r="G165" s="174" t="s">
        <v>12</v>
      </c>
      <c r="H165" s="176">
        <v>164</v>
      </c>
      <c r="I165" s="177" t="s">
        <v>497</v>
      </c>
    </row>
    <row r="166" spans="1:9">
      <c r="A166" s="172" t="str">
        <f t="shared" si="9"/>
        <v>환경정책과</v>
      </c>
      <c r="B166" s="173" t="str">
        <f t="shared" si="11"/>
        <v>도시환경위원회</v>
      </c>
      <c r="C166" s="172" t="str">
        <f t="shared" si="10"/>
        <v>환경국</v>
      </c>
      <c r="E166" s="174" t="s">
        <v>111</v>
      </c>
      <c r="F166" s="175" t="s">
        <v>291</v>
      </c>
      <c r="G166" s="174" t="s">
        <v>12</v>
      </c>
      <c r="H166" s="176">
        <v>165</v>
      </c>
      <c r="I166" s="177" t="s">
        <v>399</v>
      </c>
    </row>
    <row r="167" spans="1:9">
      <c r="A167" s="172" t="str">
        <f t="shared" si="9"/>
        <v>기후대기과</v>
      </c>
      <c r="B167" s="173" t="str">
        <f t="shared" si="11"/>
        <v>도시환경위원회</v>
      </c>
      <c r="C167" s="172" t="str">
        <f t="shared" si="10"/>
        <v>환경국</v>
      </c>
      <c r="E167" s="174" t="s">
        <v>111</v>
      </c>
      <c r="F167" s="175" t="s">
        <v>293</v>
      </c>
      <c r="G167" s="174" t="s">
        <v>12</v>
      </c>
      <c r="H167" s="176">
        <v>166</v>
      </c>
      <c r="I167" s="177" t="s">
        <v>400</v>
      </c>
    </row>
    <row r="168" spans="1:9">
      <c r="A168" s="172" t="str">
        <f t="shared" si="9"/>
        <v>환경안전관리과</v>
      </c>
      <c r="B168" s="173" t="str">
        <f t="shared" si="11"/>
        <v>도시환경위원회</v>
      </c>
      <c r="C168" s="172" t="str">
        <f t="shared" si="10"/>
        <v>환경국</v>
      </c>
      <c r="E168" s="174" t="s">
        <v>111</v>
      </c>
      <c r="F168" s="175" t="s">
        <v>294</v>
      </c>
      <c r="G168" s="174" t="s">
        <v>12</v>
      </c>
      <c r="H168" s="176">
        <v>167</v>
      </c>
      <c r="I168" s="177" t="s">
        <v>401</v>
      </c>
    </row>
    <row r="169" spans="1:9">
      <c r="A169" s="172" t="str">
        <f t="shared" si="9"/>
        <v>자원순환과</v>
      </c>
      <c r="B169" s="173" t="str">
        <f t="shared" si="11"/>
        <v>도시환경위원회</v>
      </c>
      <c r="C169" s="172" t="str">
        <f t="shared" si="10"/>
        <v>환경국</v>
      </c>
      <c r="E169" s="174" t="s">
        <v>111</v>
      </c>
      <c r="F169" s="175" t="s">
        <v>295</v>
      </c>
      <c r="G169" s="174" t="s">
        <v>12</v>
      </c>
      <c r="H169" s="176">
        <v>168</v>
      </c>
      <c r="I169" s="177" t="s">
        <v>402</v>
      </c>
    </row>
    <row r="170" spans="1:9">
      <c r="A170" s="172" t="str">
        <f t="shared" si="9"/>
        <v>북부환경관리과</v>
      </c>
      <c r="B170" s="173" t="str">
        <f t="shared" si="11"/>
        <v>도시환경위원회</v>
      </c>
      <c r="C170" s="172" t="str">
        <f t="shared" si="10"/>
        <v>환경국</v>
      </c>
      <c r="E170" s="174" t="s">
        <v>111</v>
      </c>
      <c r="F170" s="175" t="s">
        <v>296</v>
      </c>
      <c r="G170" s="174" t="s">
        <v>12</v>
      </c>
      <c r="H170" s="176">
        <v>169</v>
      </c>
      <c r="I170" s="177" t="s">
        <v>403</v>
      </c>
    </row>
    <row r="171" spans="1:9">
      <c r="A171" s="172" t="str">
        <f t="shared" si="9"/>
        <v>공단환경관리사업소</v>
      </c>
      <c r="B171" s="173" t="str">
        <f t="shared" si="11"/>
        <v>도시환경위원회</v>
      </c>
      <c r="C171" s="172" t="str">
        <f t="shared" si="10"/>
        <v>환경국</v>
      </c>
      <c r="E171" s="174" t="s">
        <v>111</v>
      </c>
      <c r="F171" s="175" t="s">
        <v>297</v>
      </c>
      <c r="G171" s="174" t="s">
        <v>12</v>
      </c>
      <c r="H171" s="176">
        <v>170</v>
      </c>
      <c r="I171" s="177" t="s">
        <v>498</v>
      </c>
    </row>
    <row r="172" spans="1:9">
      <c r="A172" s="172" t="str">
        <f t="shared" si="9"/>
        <v>공원녹지과</v>
      </c>
      <c r="B172" s="173" t="str">
        <f t="shared" si="11"/>
        <v>도시환경위원회</v>
      </c>
      <c r="C172" s="172" t="str">
        <f t="shared" si="10"/>
        <v>축산산림국</v>
      </c>
      <c r="E172" s="174" t="s">
        <v>67</v>
      </c>
      <c r="F172" s="175" t="s">
        <v>358</v>
      </c>
      <c r="G172" s="174" t="s">
        <v>12</v>
      </c>
      <c r="H172" s="176">
        <v>171</v>
      </c>
      <c r="I172" s="177" t="s">
        <v>499</v>
      </c>
    </row>
    <row r="173" spans="1:9">
      <c r="A173" s="172" t="str">
        <f t="shared" si="9"/>
        <v>대기연구부</v>
      </c>
      <c r="B173" s="173" t="str">
        <f t="shared" si="11"/>
        <v>도시환경위원회</v>
      </c>
      <c r="C173" s="172" t="str">
        <f t="shared" si="10"/>
        <v>보건환경연구원</v>
      </c>
      <c r="E173" s="174" t="s">
        <v>119</v>
      </c>
      <c r="F173" s="175" t="s">
        <v>425</v>
      </c>
      <c r="G173" s="174" t="s">
        <v>12</v>
      </c>
      <c r="H173" s="176">
        <v>172</v>
      </c>
      <c r="I173" s="177" t="s">
        <v>500</v>
      </c>
    </row>
    <row r="174" spans="1:9">
      <c r="A174" s="172" t="str">
        <f t="shared" si="9"/>
        <v>수질연구부</v>
      </c>
      <c r="B174" s="173" t="str">
        <f t="shared" si="11"/>
        <v>도시환경위원회</v>
      </c>
      <c r="C174" s="172" t="str">
        <f t="shared" si="10"/>
        <v>보건환경연구원</v>
      </c>
      <c r="E174" s="174" t="s">
        <v>119</v>
      </c>
      <c r="F174" s="175" t="s">
        <v>426</v>
      </c>
      <c r="G174" s="174" t="s">
        <v>12</v>
      </c>
      <c r="H174" s="176">
        <v>173</v>
      </c>
      <c r="I174" s="177" t="s">
        <v>501</v>
      </c>
    </row>
    <row r="175" spans="1:9">
      <c r="A175" s="209" t="str">
        <f t="shared" si="9"/>
        <v>북부지원</v>
      </c>
      <c r="B175" s="210" t="str">
        <f t="shared" ref="B175" si="12">G175</f>
        <v>도시환경위원회</v>
      </c>
      <c r="C175" s="209" t="str">
        <f t="shared" si="10"/>
        <v>보건환경연구원</v>
      </c>
      <c r="D175" s="211"/>
      <c r="E175" s="212" t="s">
        <v>119</v>
      </c>
      <c r="F175" s="213" t="s">
        <v>408</v>
      </c>
      <c r="G175" s="212" t="s">
        <v>12</v>
      </c>
      <c r="H175" s="214" t="s">
        <v>570</v>
      </c>
      <c r="I175" s="215">
        <v>2903</v>
      </c>
    </row>
    <row r="176" spans="1:9">
      <c r="A176" s="172" t="str">
        <f t="shared" si="9"/>
        <v>수자원본부</v>
      </c>
      <c r="B176" s="173" t="str">
        <f t="shared" si="11"/>
        <v>도시환경위원회</v>
      </c>
      <c r="C176" s="172" t="str">
        <f t="shared" si="10"/>
        <v>수자원본부</v>
      </c>
      <c r="E176" s="174" t="s">
        <v>396</v>
      </c>
      <c r="F176" s="175" t="s">
        <v>396</v>
      </c>
      <c r="G176" s="174" t="s">
        <v>12</v>
      </c>
      <c r="H176" s="176">
        <v>174</v>
      </c>
      <c r="I176" s="177" t="s">
        <v>502</v>
      </c>
    </row>
    <row r="177" spans="1:9">
      <c r="A177" s="172" t="str">
        <f t="shared" si="9"/>
        <v>교육정책과</v>
      </c>
      <c r="B177" s="173" t="str">
        <f t="shared" si="11"/>
        <v>여성가족교육협력위원회</v>
      </c>
      <c r="C177" s="172" t="str">
        <f t="shared" si="10"/>
        <v>교육협력국</v>
      </c>
      <c r="E177" s="174" t="s">
        <v>181</v>
      </c>
      <c r="F177" s="175" t="s">
        <v>182</v>
      </c>
      <c r="G177" s="174" t="s">
        <v>427</v>
      </c>
      <c r="H177" s="176">
        <v>175</v>
      </c>
      <c r="I177" s="177" t="s">
        <v>503</v>
      </c>
    </row>
    <row r="178" spans="1:9">
      <c r="A178" s="172" t="str">
        <f t="shared" si="9"/>
        <v>교육협력과</v>
      </c>
      <c r="B178" s="173" t="str">
        <f t="shared" si="11"/>
        <v>여성가족교육협력위원회</v>
      </c>
      <c r="C178" s="172" t="str">
        <f t="shared" si="10"/>
        <v>교육협력국</v>
      </c>
      <c r="E178" s="174" t="s">
        <v>181</v>
      </c>
      <c r="F178" s="175" t="s">
        <v>184</v>
      </c>
      <c r="G178" s="174" t="s">
        <v>427</v>
      </c>
      <c r="H178" s="176">
        <v>176</v>
      </c>
      <c r="I178" s="177" t="s">
        <v>504</v>
      </c>
    </row>
    <row r="179" spans="1:9">
      <c r="A179" s="172" t="str">
        <f t="shared" si="9"/>
        <v>도서관정책과</v>
      </c>
      <c r="B179" s="173" t="str">
        <f t="shared" si="11"/>
        <v>여성가족교육협력위원회</v>
      </c>
      <c r="C179" s="172" t="str">
        <f t="shared" si="10"/>
        <v>교육협력국</v>
      </c>
      <c r="E179" s="174" t="s">
        <v>181</v>
      </c>
      <c r="F179" s="175" t="s">
        <v>186</v>
      </c>
      <c r="G179" s="174" t="s">
        <v>427</v>
      </c>
      <c r="H179" s="176">
        <v>177</v>
      </c>
      <c r="I179" s="177" t="s">
        <v>505</v>
      </c>
    </row>
    <row r="180" spans="1:9">
      <c r="A180" s="172" t="str">
        <f t="shared" si="9"/>
        <v>여성가족과</v>
      </c>
      <c r="B180" s="173" t="str">
        <f t="shared" si="11"/>
        <v>여성가족교육협력위원회</v>
      </c>
      <c r="C180" s="172" t="str">
        <f t="shared" si="10"/>
        <v>여성가족국</v>
      </c>
      <c r="E180" s="174" t="s">
        <v>112</v>
      </c>
      <c r="F180" s="175" t="s">
        <v>88</v>
      </c>
      <c r="G180" s="174" t="s">
        <v>427</v>
      </c>
      <c r="H180" s="176">
        <v>178</v>
      </c>
      <c r="I180" s="177" t="s">
        <v>506</v>
      </c>
    </row>
    <row r="181" spans="1:9">
      <c r="A181" s="172" t="str">
        <f t="shared" si="9"/>
        <v>보육정책과</v>
      </c>
      <c r="B181" s="173" t="str">
        <f t="shared" si="11"/>
        <v>여성가족교육협력위원회</v>
      </c>
      <c r="C181" s="172" t="str">
        <f t="shared" si="10"/>
        <v>여성가족국</v>
      </c>
      <c r="E181" s="174" t="s">
        <v>112</v>
      </c>
      <c r="F181" s="175" t="s">
        <v>299</v>
      </c>
      <c r="G181" s="174" t="s">
        <v>427</v>
      </c>
      <c r="H181" s="176">
        <v>179</v>
      </c>
      <c r="I181" s="177" t="s">
        <v>507</v>
      </c>
    </row>
    <row r="182" spans="1:9">
      <c r="A182" s="172" t="str">
        <f t="shared" si="9"/>
        <v>아동청소년과</v>
      </c>
      <c r="B182" s="173" t="str">
        <f t="shared" si="11"/>
        <v>여성가족교육협력위원회</v>
      </c>
      <c r="C182" s="172" t="str">
        <f t="shared" si="10"/>
        <v>여성가족국</v>
      </c>
      <c r="E182" s="174" t="s">
        <v>112</v>
      </c>
      <c r="F182" s="175" t="s">
        <v>301</v>
      </c>
      <c r="G182" s="174" t="s">
        <v>427</v>
      </c>
      <c r="H182" s="176">
        <v>180</v>
      </c>
      <c r="I182" s="177" t="s">
        <v>508</v>
      </c>
    </row>
    <row r="183" spans="1:9">
      <c r="A183" s="172" t="str">
        <f t="shared" si="9"/>
        <v>다문화가족과</v>
      </c>
      <c r="B183" s="173" t="str">
        <f t="shared" si="11"/>
        <v>여성가족교육협력위원회</v>
      </c>
      <c r="C183" s="172" t="str">
        <f t="shared" si="10"/>
        <v>여성가족국</v>
      </c>
      <c r="E183" s="174" t="s">
        <v>112</v>
      </c>
      <c r="F183" s="175" t="s">
        <v>303</v>
      </c>
      <c r="G183" s="174" t="s">
        <v>427</v>
      </c>
      <c r="H183" s="176">
        <v>181</v>
      </c>
      <c r="I183" s="177" t="s">
        <v>509</v>
      </c>
    </row>
    <row r="184" spans="1:9">
      <c r="A184" s="172" t="str">
        <f t="shared" si="9"/>
        <v>여성비전센터</v>
      </c>
      <c r="B184" s="173" t="str">
        <f t="shared" si="11"/>
        <v>여성가족교육협력위원회</v>
      </c>
      <c r="C184" s="172" t="str">
        <f t="shared" si="10"/>
        <v>여성가족국</v>
      </c>
      <c r="E184" s="174" t="s">
        <v>112</v>
      </c>
      <c r="F184" s="175" t="s">
        <v>305</v>
      </c>
      <c r="G184" s="174" t="s">
        <v>427</v>
      </c>
      <c r="H184" s="176">
        <v>182</v>
      </c>
      <c r="I184" s="177" t="s">
        <v>510</v>
      </c>
    </row>
    <row r="185" spans="1:9">
      <c r="A185" s="172" t="str">
        <f t="shared" si="9"/>
        <v>여성능력개발센터</v>
      </c>
      <c r="B185" s="173" t="str">
        <f t="shared" si="11"/>
        <v>여성가족교육협력위원회</v>
      </c>
      <c r="C185" s="172" t="str">
        <f t="shared" si="10"/>
        <v>여성가족국</v>
      </c>
      <c r="E185" s="174" t="s">
        <v>112</v>
      </c>
      <c r="F185" s="175" t="s">
        <v>307</v>
      </c>
      <c r="G185" s="174" t="s">
        <v>427</v>
      </c>
      <c r="H185" s="176">
        <v>183</v>
      </c>
      <c r="I185" s="177" t="s">
        <v>511</v>
      </c>
    </row>
    <row r="186" spans="1:9">
      <c r="A186" s="172" t="str">
        <f t="shared" si="9"/>
        <v>가족여성담당관</v>
      </c>
      <c r="B186" s="173" t="str">
        <f t="shared" si="11"/>
        <v>여성가족교육협력위원회</v>
      </c>
      <c r="C186" s="172" t="str">
        <f t="shared" si="10"/>
        <v>복지여성실</v>
      </c>
      <c r="E186" s="174" t="s">
        <v>70</v>
      </c>
      <c r="F186" s="175" t="s">
        <v>87</v>
      </c>
      <c r="G186" s="174" t="s">
        <v>427</v>
      </c>
      <c r="H186" s="176">
        <v>184</v>
      </c>
      <c r="I186" s="177" t="s">
        <v>512</v>
      </c>
    </row>
    <row r="187" spans="1:9">
      <c r="A187" s="172" t="str">
        <f t="shared" si="9"/>
        <v>보육청소년담당관</v>
      </c>
      <c r="B187" s="173" t="str">
        <f t="shared" si="11"/>
        <v>여성가족교육협력위원회</v>
      </c>
      <c r="C187" s="172" t="str">
        <f t="shared" si="10"/>
        <v>복지여성실</v>
      </c>
      <c r="E187" s="174" t="s">
        <v>70</v>
      </c>
      <c r="F187" s="175" t="s">
        <v>311</v>
      </c>
      <c r="G187" s="174" t="s">
        <v>427</v>
      </c>
      <c r="H187" s="176">
        <v>185</v>
      </c>
      <c r="I187" s="177" t="s">
        <v>513</v>
      </c>
    </row>
    <row r="188" spans="1:9">
      <c r="A188" s="172" t="str">
        <f t="shared" si="9"/>
        <v>북부여성비전센터</v>
      </c>
      <c r="B188" s="173" t="str">
        <f t="shared" si="11"/>
        <v>여성가족교육협력위원회</v>
      </c>
      <c r="C188" s="172" t="str">
        <f t="shared" si="10"/>
        <v>복지여성실</v>
      </c>
      <c r="E188" s="174" t="s">
        <v>70</v>
      </c>
      <c r="F188" s="174" t="s">
        <v>71</v>
      </c>
      <c r="G188" s="174" t="s">
        <v>427</v>
      </c>
      <c r="H188" s="176">
        <v>186</v>
      </c>
      <c r="I188" s="177" t="s">
        <v>514</v>
      </c>
    </row>
  </sheetData>
  <phoneticPr fontId="2" type="noConversion"/>
  <conditionalFormatting sqref="H1:I1 A1 C1">
    <cfRule type="containsText" dxfId="109" priority="5" operator="containsText" text="@@">
      <formula>NOT(ISERROR(SEARCH("@@",A1)))</formula>
    </cfRule>
  </conditionalFormatting>
  <conditionalFormatting sqref="B1">
    <cfRule type="containsText" dxfId="108" priority="4" operator="containsText" text="@@">
      <formula>NOT(ISERROR(SEARCH("@@",B1)))</formula>
    </cfRule>
  </conditionalFormatting>
  <conditionalFormatting sqref="F1">
    <cfRule type="containsText" dxfId="107" priority="3" operator="containsText" text="@@">
      <formula>NOT(ISERROR(SEARCH("@@",F1)))</formula>
    </cfRule>
  </conditionalFormatting>
  <conditionalFormatting sqref="E1">
    <cfRule type="containsText" dxfId="106" priority="2" operator="containsText" text="@@">
      <formula>NOT(ISERROR(SEARCH("@@",E1)))</formula>
    </cfRule>
  </conditionalFormatting>
  <conditionalFormatting sqref="G1">
    <cfRule type="containsText" dxfId="105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31" customWidth="1"/>
    <col min="2" max="2" width="13.625" style="31" customWidth="1"/>
    <col min="3" max="3" width="7.625" style="31" customWidth="1"/>
    <col min="4" max="4" width="13.625" style="31" customWidth="1"/>
    <col min="5" max="5" width="7.625" style="34" customWidth="1"/>
    <col min="6" max="6" width="13.625" style="34" customWidth="1"/>
    <col min="7" max="7" width="3.375" style="31" customWidth="1"/>
    <col min="8" max="8" width="18.875" style="31" customWidth="1"/>
    <col min="9" max="9" width="13.625" style="31" customWidth="1"/>
    <col min="10" max="10" width="7.625" style="31" customWidth="1"/>
    <col min="11" max="11" width="13.625" style="31" customWidth="1"/>
    <col min="12" max="12" width="7.625" style="34" customWidth="1"/>
    <col min="13" max="13" width="13.625" style="34" customWidth="1"/>
    <col min="14" max="14" width="9" style="31"/>
    <col min="15" max="15" width="9.25" style="31" bestFit="1" customWidth="1"/>
    <col min="16" max="16384" width="9" style="31"/>
  </cols>
  <sheetData>
    <row r="1" spans="1:13" ht="33" customHeight="1">
      <c r="A1" s="476" t="s">
        <v>567</v>
      </c>
      <c r="B1" s="476"/>
      <c r="C1" s="476"/>
      <c r="D1" s="476"/>
      <c r="E1" s="476"/>
      <c r="F1" s="476"/>
      <c r="G1" s="54"/>
      <c r="H1" s="477" t="s">
        <v>568</v>
      </c>
      <c r="I1" s="477"/>
      <c r="J1" s="475">
        <v>124682800</v>
      </c>
      <c r="K1" s="475"/>
      <c r="L1" s="475"/>
      <c r="M1" s="475"/>
    </row>
    <row r="2" spans="1:13" s="47" customFormat="1" ht="22.5" customHeight="1">
      <c r="E2" s="48"/>
      <c r="F2" s="48"/>
      <c r="L2" s="48"/>
      <c r="M2" s="48" t="s">
        <v>78</v>
      </c>
    </row>
    <row r="3" spans="1:13" ht="27.95" customHeight="1">
      <c r="A3" s="478" t="s">
        <v>76</v>
      </c>
      <c r="B3" s="480" t="s">
        <v>89</v>
      </c>
      <c r="C3" s="480"/>
      <c r="D3" s="480"/>
      <c r="E3" s="480"/>
      <c r="F3" s="480"/>
      <c r="G3" s="49"/>
      <c r="H3" s="478" t="s">
        <v>76</v>
      </c>
      <c r="I3" s="480" t="s">
        <v>90</v>
      </c>
      <c r="J3" s="480"/>
      <c r="K3" s="480"/>
      <c r="L3" s="480"/>
      <c r="M3" s="480"/>
    </row>
    <row r="4" spans="1:13" ht="27.95" customHeight="1">
      <c r="A4" s="479"/>
      <c r="B4" s="35" t="s">
        <v>74</v>
      </c>
      <c r="C4" s="35" t="s">
        <v>77</v>
      </c>
      <c r="D4" s="35" t="s">
        <v>75</v>
      </c>
      <c r="E4" s="35" t="s">
        <v>77</v>
      </c>
      <c r="F4" s="35" t="s">
        <v>895</v>
      </c>
      <c r="H4" s="479"/>
      <c r="I4" s="35" t="s">
        <v>74</v>
      </c>
      <c r="J4" s="35" t="s">
        <v>77</v>
      </c>
      <c r="K4" s="35" t="s">
        <v>75</v>
      </c>
      <c r="L4" s="35" t="s">
        <v>77</v>
      </c>
      <c r="M4" s="35" t="s">
        <v>895</v>
      </c>
    </row>
    <row r="5" spans="1:13" s="44" customFormat="1" ht="27.95" customHeight="1">
      <c r="A5" s="36" t="s">
        <v>94</v>
      </c>
      <c r="B5" s="41">
        <f>SUM(B6,B9)</f>
        <v>224636699</v>
      </c>
      <c r="C5" s="36" t="str">
        <f>IF(B5='15년일입'!U3,"OK","@@")</f>
        <v>OK</v>
      </c>
      <c r="D5" s="41">
        <f>SUM(D6,D9)</f>
        <v>340275492</v>
      </c>
      <c r="E5" s="36" t="str">
        <f>IF(D5='15년일출'!U3,"OK","@@")</f>
        <v>@@</v>
      </c>
      <c r="F5" s="36"/>
      <c r="G5" s="31"/>
      <c r="H5" s="36" t="s">
        <v>94</v>
      </c>
      <c r="I5" s="41">
        <f>SUM(I6,I9)</f>
        <v>0</v>
      </c>
      <c r="J5" s="36" t="str">
        <f>IF(I5='15년일입'!Z3,"OK","@@")</f>
        <v>OK</v>
      </c>
      <c r="K5" s="41">
        <f>SUM(K6,K9)</f>
        <v>0</v>
      </c>
      <c r="L5" s="36" t="str">
        <f>IF(K5='15년일출'!Z3,"OK","@@")</f>
        <v>OK</v>
      </c>
      <c r="M5" s="36"/>
    </row>
    <row r="6" spans="1:13" ht="27.95" customHeight="1">
      <c r="A6" s="32" t="s">
        <v>93</v>
      </c>
      <c r="B6" s="40">
        <f>SUM(B7:B8)</f>
        <v>197528084</v>
      </c>
      <c r="C6" s="32" t="str">
        <f>IF(B6='15년일입'!U6,"OK","@@")</f>
        <v>OK</v>
      </c>
      <c r="D6" s="40">
        <f>SUM(D7:D8)</f>
        <v>313166877</v>
      </c>
      <c r="E6" s="32" t="str">
        <f>IF($D$6='15년일출'!$U$6,"OK","@@")</f>
        <v>@@</v>
      </c>
      <c r="F6" s="32"/>
      <c r="H6" s="32" t="s">
        <v>93</v>
      </c>
      <c r="I6" s="40">
        <f>SUM(I7:I8)</f>
        <v>0</v>
      </c>
      <c r="J6" s="32" t="str">
        <f>IF(I6='15년일입'!Z6,"OK","@@")</f>
        <v>OK</v>
      </c>
      <c r="K6" s="40">
        <f>SUM(K7:K8)</f>
        <v>0</v>
      </c>
      <c r="L6" s="32" t="str">
        <f>IF($K6='15년일출'!$Z6,"OK","@@")</f>
        <v>OK</v>
      </c>
      <c r="M6" s="32"/>
    </row>
    <row r="7" spans="1:13" s="44" customFormat="1" ht="27.95" customHeight="1">
      <c r="A7" s="50" t="s">
        <v>565</v>
      </c>
      <c r="B7" s="51">
        <f>SUMIFS('15년일입'!$U$7:$U$703,'15년일입'!$S$7:$S$703,"도비")</f>
        <v>197528084</v>
      </c>
      <c r="C7" s="50"/>
      <c r="D7" s="51">
        <f>SUMIFS('15년일출'!$U$7:$U$1362,'15년일출'!$S$7:$S$1362,"도비")</f>
        <v>312238967</v>
      </c>
      <c r="E7" s="50"/>
      <c r="F7" s="50"/>
      <c r="H7" s="50" t="s">
        <v>92</v>
      </c>
      <c r="I7" s="51">
        <f>SUMIFS('15년일입'!$Z$7:$Z$703,'15년일입'!$X$7:$X$703,"도비")</f>
        <v>0</v>
      </c>
      <c r="J7" s="50"/>
      <c r="K7" s="51">
        <f>SUMIFS('15년일출'!$Z$7:$Z$1362,'15년일출'!$X$7:$X$1362,"도비")</f>
        <v>0</v>
      </c>
      <c r="L7" s="50"/>
      <c r="M7" s="50"/>
    </row>
    <row r="8" spans="1:13" s="44" customFormat="1" ht="27.95" customHeight="1">
      <c r="A8" s="50" t="s">
        <v>91</v>
      </c>
      <c r="B8" s="51">
        <f>SUMIFS('15년일입'!$U$7:$U$703,'15년일입'!$S$7:$S$703,"국비")+SUMIFS('15년일입'!$U$7:$U$703,'15년일입'!$S$7:$S$703,"광특")+SUMIFS('15년일입'!$U$7:$U$703,'15년일입'!$S$7:$S$703,"기금")+SUMIFS('15년일입'!$U$7:$U$703,'15년일입'!$S$7:$S$703,"분권")+SUMIFS('15년일입'!$U$7:$U$703,'15년일입'!$S$7:$S$703,"특교")</f>
        <v>0</v>
      </c>
      <c r="C8" s="50"/>
      <c r="D8" s="51">
        <f>SUMIFS('15년일출'!$U$7:$U$1362,'15년일출'!$S$7:$S$1362,"국비")+SUMIFS('15년일출'!$U$7:$U$1362,'15년일출'!$S$7:$S$1362,"지특")+SUMIFS('15년일출'!$U$7:$U$1362,'15년일출'!$S$7:$S$1362,"기금")+SUMIFS('15년일출'!$U$7:$U$1362,'15년일출'!$S$7:$S$1362,"분권")+SUMIFS('15년일출'!$U$7:$U$1362,'15년일출'!$S$7:$S$1362,"특교")</f>
        <v>927910</v>
      </c>
      <c r="E8" s="50"/>
      <c r="F8" s="50"/>
      <c r="H8" s="50" t="s">
        <v>91</v>
      </c>
      <c r="I8" s="51">
        <f>SUMIFS('15년일입'!$Z$7:$Z$703,'15년일입'!$X$7:$X$703,"국비")+SUMIFS('15년일입'!$Z$7:$Z$703,'15년일입'!$X$7:$X$703,"광특")+SUMIFS('15년일입'!$Z$7:$Z$703,'15년일입'!$X$7:$X$703,"기금")+SUMIFS('15년일입'!$Z$7:$Z$703,'15년일입'!$X$7:$X$703,"분권")+SUMIFS('15년일입'!$Z$7:$Z$703,'15년일입'!$X$7:$X$703,"특교")</f>
        <v>0</v>
      </c>
      <c r="J8" s="50"/>
      <c r="K8" s="51">
        <f>SUMIFS('15년일출'!$Z$7:$Z$1362,'15년일출'!$X$7:$X$1362,"국비")+SUMIFS('15년일출'!$Z$7:$Z$1362,'15년일출'!$X$7:$X$1362,"광특")+SUMIFS('15년일출'!$Z$7:$Z$1362,'15년일출'!$X$7:$X$1362,"기금")+SUMIFS('15년일출'!$Z$7:$Z$1362,'15년일출'!$X$7:$X$1362,"분권")+SUMIFS('15년일출'!$Z$7:$Z$1362,'15년일출'!$X$7:$X$1362,"특교")</f>
        <v>0</v>
      </c>
      <c r="L8" s="50"/>
      <c r="M8" s="50"/>
    </row>
    <row r="9" spans="1:13" ht="27.95" customHeight="1">
      <c r="A9" s="32" t="s">
        <v>86</v>
      </c>
      <c r="B9" s="40">
        <f>SUM(B10:B14)</f>
        <v>27108615</v>
      </c>
      <c r="C9" s="32" t="str">
        <f>IF(B9='15년일입'!T6,"OK","@@")</f>
        <v>OK</v>
      </c>
      <c r="D9" s="40">
        <f>SUM(D10:D14)</f>
        <v>27108615</v>
      </c>
      <c r="E9" s="32" t="str">
        <f>IF(B9=D9,"OK","@@")</f>
        <v>OK</v>
      </c>
      <c r="F9" s="231">
        <f>D9-B9</f>
        <v>0</v>
      </c>
      <c r="H9" s="32" t="s">
        <v>86</v>
      </c>
      <c r="I9" s="40">
        <f>SUM(I10:I14)</f>
        <v>0</v>
      </c>
      <c r="J9" s="32" t="str">
        <f>IF(I9='15년일입'!Y6,"OK","@@")</f>
        <v>OK</v>
      </c>
      <c r="K9" s="40">
        <f>SUM(K10:K14)</f>
        <v>0</v>
      </c>
      <c r="L9" s="32" t="str">
        <f>IF(I9=K9,"OK","@@")</f>
        <v>OK</v>
      </c>
      <c r="M9" s="32"/>
    </row>
    <row r="10" spans="1:13" ht="27.95" customHeight="1">
      <c r="A10" s="42" t="s">
        <v>60</v>
      </c>
      <c r="B10" s="43">
        <f>SUMIFS('15년일입'!$T$7:$T$703,'15년일입'!$S$7:$S$703,'15년검증'!$A10)</f>
        <v>18811617</v>
      </c>
      <c r="C10" s="33"/>
      <c r="D10" s="43">
        <f>SUMIFS('15년일출'!$T$7:$T$1362,'15년일출'!$S$7:$S$1362,'15년검증'!$A10)</f>
        <v>18811617</v>
      </c>
      <c r="E10" s="33" t="str">
        <f t="shared" ref="E10:E14" si="0">IF(B10=D10,"OK","@@")</f>
        <v>OK</v>
      </c>
      <c r="F10" s="233">
        <f t="shared" ref="F10:F14" si="1">D10-B10</f>
        <v>0</v>
      </c>
      <c r="H10" s="42" t="s">
        <v>60</v>
      </c>
      <c r="I10" s="43">
        <f>SUMIFS('15년일입'!$Y$7:$Y$703,'15년일입'!$X$7:$X$703,'15년검증'!$A10)</f>
        <v>0</v>
      </c>
      <c r="J10" s="33"/>
      <c r="K10" s="43">
        <f>SUMIFS('15년일출'!$Y$7:$Y$1362,'15년일출'!$X$7:$X$1362,'15년검증'!$A10)</f>
        <v>0</v>
      </c>
      <c r="L10" s="33" t="str">
        <f t="shared" ref="L10:L14" si="2">IF(I10=K10,"OK","@@")</f>
        <v>OK</v>
      </c>
      <c r="M10" s="33"/>
    </row>
    <row r="11" spans="1:13" ht="27.95" customHeight="1">
      <c r="A11" s="42" t="s">
        <v>540</v>
      </c>
      <c r="B11" s="43">
        <f>SUMIFS('15년일입'!$T$7:$T$703,'15년일입'!$S$7:$S$703,'15년검증'!$A11)</f>
        <v>10757400</v>
      </c>
      <c r="C11" s="33"/>
      <c r="D11" s="43">
        <f>SUMIFS('15년일출'!$T$7:$T$1362,'15년일출'!$S$7:$S$1362,'15년검증'!$A11)</f>
        <v>10757400</v>
      </c>
      <c r="E11" s="33" t="str">
        <f t="shared" si="0"/>
        <v>OK</v>
      </c>
      <c r="F11" s="233">
        <f t="shared" si="1"/>
        <v>0</v>
      </c>
      <c r="H11" s="42" t="s">
        <v>540</v>
      </c>
      <c r="I11" s="43">
        <f>SUMIFS('15년일입'!$Y$7:$Y$703,'15년일입'!$X$7:$X$703,'15년검증'!$A11)</f>
        <v>0</v>
      </c>
      <c r="J11" s="33"/>
      <c r="K11" s="43">
        <f>SUMIFS('15년일출'!$Y$7:$Y$1362,'15년일출'!$X$7:$X$1362,'15년검증'!$A11)</f>
        <v>0</v>
      </c>
      <c r="L11" s="33" t="str">
        <f t="shared" si="2"/>
        <v>OK</v>
      </c>
      <c r="M11" s="33"/>
    </row>
    <row r="12" spans="1:13" ht="27.95" customHeight="1">
      <c r="A12" s="42" t="s">
        <v>73</v>
      </c>
      <c r="B12" s="43">
        <f>SUMIFS('15년일입'!$T$7:$T$703,'15년일입'!$S$7:$S$703,'15년검증'!$A12)</f>
        <v>-2460402</v>
      </c>
      <c r="C12" s="33"/>
      <c r="D12" s="43">
        <f>SUMIFS('15년일출'!$T$7:$T$1362,'15년일출'!$S$7:$S$1362,'15년검증'!$A12)</f>
        <v>-2460402</v>
      </c>
      <c r="E12" s="33" t="str">
        <f t="shared" si="0"/>
        <v>OK</v>
      </c>
      <c r="F12" s="233">
        <f t="shared" si="1"/>
        <v>0</v>
      </c>
      <c r="H12" s="42" t="s">
        <v>73</v>
      </c>
      <c r="I12" s="43">
        <f>SUMIFS('15년일입'!$Y$7:$Y$703,'15년일입'!$X$7:$X$703,'15년검증'!$A12)</f>
        <v>0</v>
      </c>
      <c r="J12" s="33"/>
      <c r="K12" s="43">
        <f>SUMIFS('15년일출'!$Y$7:$Y$1362,'15년일출'!$X$7:$X$1362,'15년검증'!$A12)</f>
        <v>0</v>
      </c>
      <c r="L12" s="33" t="str">
        <f t="shared" si="2"/>
        <v>OK</v>
      </c>
      <c r="M12" s="33"/>
    </row>
    <row r="13" spans="1:13" ht="27.95" customHeight="1">
      <c r="A13" s="42" t="s">
        <v>83</v>
      </c>
      <c r="B13" s="43">
        <f>SUMIFS('15년일입'!$T$7:$T$703,'15년일입'!$S$7:$S$703,'15년검증'!$A13)</f>
        <v>0</v>
      </c>
      <c r="C13" s="33"/>
      <c r="D13" s="43">
        <f>SUMIFS('15년일출'!$T$7:$T$1362,'15년일출'!$S$7:$S$1362,'15년검증'!$A13)</f>
        <v>0</v>
      </c>
      <c r="E13" s="33" t="str">
        <f t="shared" si="0"/>
        <v>OK</v>
      </c>
      <c r="F13" s="233">
        <f t="shared" si="1"/>
        <v>0</v>
      </c>
      <c r="H13" s="42" t="s">
        <v>83</v>
      </c>
      <c r="I13" s="43">
        <f>SUMIFS('15년일입'!$Y$7:$Y$703,'15년일입'!$X$7:$X$703,'15년검증'!$A13)</f>
        <v>0</v>
      </c>
      <c r="J13" s="33"/>
      <c r="K13" s="43">
        <f>SUMIFS('15년일출'!$Y$7:$Y$1362,'15년일출'!$X$7:$X$1362,'15년검증'!$A13)</f>
        <v>0</v>
      </c>
      <c r="L13" s="33" t="str">
        <f t="shared" si="2"/>
        <v>OK</v>
      </c>
      <c r="M13" s="33"/>
    </row>
    <row r="14" spans="1:13" ht="27.95" customHeight="1">
      <c r="A14" s="42" t="s">
        <v>537</v>
      </c>
      <c r="B14" s="43">
        <f>SUMIFS('15년일입'!$T$7:$T$703,'15년일입'!$S$7:$S$703,'15년검증'!$A14)</f>
        <v>0</v>
      </c>
      <c r="C14" s="33"/>
      <c r="D14" s="43">
        <f>SUMIFS('15년일출'!$T$7:$T$1362,'15년일출'!$S$7:$S$1362,'15년검증'!$A14)</f>
        <v>0</v>
      </c>
      <c r="E14" s="33" t="str">
        <f t="shared" si="0"/>
        <v>OK</v>
      </c>
      <c r="F14" s="233">
        <f t="shared" si="1"/>
        <v>0</v>
      </c>
      <c r="H14" s="42" t="s">
        <v>537</v>
      </c>
      <c r="I14" s="43">
        <f>SUMIFS('15년일입'!$Y$7:$Y$703,'15년일입'!$X$7:$X$703,'15년검증'!$A14)</f>
        <v>0</v>
      </c>
      <c r="J14" s="33"/>
      <c r="K14" s="43">
        <f>SUMIFS('15년일출'!$Y$7:$Y$1362,'15년일출'!$X$7:$X$1362,'15년검증'!$A14)</f>
        <v>0</v>
      </c>
      <c r="L14" s="33" t="str">
        <f t="shared" si="2"/>
        <v>OK</v>
      </c>
      <c r="M14" s="33"/>
    </row>
    <row r="15" spans="1:13" ht="27.95" customHeight="1"/>
    <row r="16" spans="1:13" ht="27.95" customHeight="1">
      <c r="G16" s="45"/>
      <c r="H16" s="98" t="s">
        <v>564</v>
      </c>
      <c r="I16" s="473" t="str">
        <f>IFERROR(INDEX('15년일출'!Z7:Z1362,MATCH("*예비비*",'15년일출'!F7:F1362,0)),"")</f>
        <v/>
      </c>
      <c r="J16" s="473"/>
      <c r="K16" s="473"/>
      <c r="L16" s="473"/>
      <c r="M16" s="473"/>
    </row>
    <row r="17" spans="1:13" ht="27.95" customHeight="1"/>
    <row r="18" spans="1:13" ht="27.95" customHeight="1">
      <c r="G18" s="45"/>
      <c r="I18" s="473">
        <f>SUM(I5-K5)</f>
        <v>0</v>
      </c>
      <c r="J18" s="473"/>
      <c r="K18" s="473"/>
      <c r="L18" s="473"/>
      <c r="M18" s="473"/>
    </row>
    <row r="19" spans="1:13" ht="27.95" customHeight="1">
      <c r="A19" s="45"/>
      <c r="B19" s="45"/>
      <c r="C19" s="45"/>
      <c r="D19" s="45"/>
      <c r="E19" s="46"/>
      <c r="F19" s="46"/>
      <c r="G19" s="45"/>
      <c r="H19" s="45"/>
      <c r="I19" s="45"/>
      <c r="J19" s="45"/>
      <c r="K19" s="45"/>
      <c r="L19" s="46"/>
      <c r="M19" s="46"/>
    </row>
    <row r="20" spans="1:13" ht="27.95" customHeight="1">
      <c r="G20" s="45"/>
      <c r="H20" s="208" t="s">
        <v>566</v>
      </c>
      <c r="I20" s="474" t="str">
        <f>IFERROR(SUM(J1+I16),"")</f>
        <v/>
      </c>
      <c r="J20" s="474"/>
      <c r="K20" s="474"/>
      <c r="L20" s="474"/>
      <c r="M20" s="474"/>
    </row>
    <row r="21" spans="1:13" ht="27.95" customHeight="1"/>
    <row r="22" spans="1:13" ht="27.95" customHeight="1"/>
    <row r="23" spans="1:13" ht="27.95" customHeight="1"/>
    <row r="24" spans="1:13" ht="27.95" customHeight="1"/>
  </sheetData>
  <sheetProtection password="CFC9" sheet="1" objects="1" scenarios="1"/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31" customWidth="1"/>
    <col min="2" max="2" width="13.625" style="31" customWidth="1"/>
    <col min="3" max="3" width="7.625" style="31" customWidth="1"/>
    <col min="4" max="4" width="13.625" style="31" customWidth="1"/>
    <col min="5" max="5" width="7.625" style="34" customWidth="1"/>
    <col min="6" max="6" width="13.625" style="34" customWidth="1"/>
    <col min="7" max="7" width="3.375" style="31" customWidth="1"/>
    <col min="8" max="8" width="18.875" style="31" customWidth="1"/>
    <col min="9" max="9" width="13.625" style="31" customWidth="1"/>
    <col min="10" max="10" width="7.625" style="31" customWidth="1"/>
    <col min="11" max="11" width="13.625" style="31" customWidth="1"/>
    <col min="12" max="12" width="7.625" style="34" customWidth="1"/>
    <col min="13" max="13" width="13.625" style="34" customWidth="1"/>
    <col min="14" max="16384" width="9" style="31"/>
  </cols>
  <sheetData>
    <row r="1" spans="1:13" ht="33" customHeight="1">
      <c r="A1" s="476" t="s">
        <v>563</v>
      </c>
      <c r="B1" s="476"/>
      <c r="C1" s="476"/>
      <c r="D1" s="476"/>
      <c r="E1" s="476"/>
      <c r="F1" s="476"/>
      <c r="G1" s="54"/>
      <c r="H1" s="477" t="s">
        <v>544</v>
      </c>
      <c r="I1" s="477"/>
      <c r="J1" s="475">
        <v>22466366</v>
      </c>
      <c r="K1" s="475"/>
      <c r="L1" s="475"/>
      <c r="M1" s="475"/>
    </row>
    <row r="2" spans="1:13" s="47" customFormat="1" ht="22.5" customHeight="1">
      <c r="E2" s="48"/>
      <c r="F2" s="48"/>
      <c r="L2" s="48"/>
      <c r="M2" s="48" t="s">
        <v>78</v>
      </c>
    </row>
    <row r="3" spans="1:13" ht="27.95" customHeight="1">
      <c r="A3" s="478" t="s">
        <v>76</v>
      </c>
      <c r="B3" s="480" t="s">
        <v>89</v>
      </c>
      <c r="C3" s="480"/>
      <c r="D3" s="480"/>
      <c r="E3" s="480"/>
      <c r="F3" s="480"/>
      <c r="G3" s="49"/>
      <c r="H3" s="481" t="s">
        <v>76</v>
      </c>
      <c r="I3" s="480" t="s">
        <v>90</v>
      </c>
      <c r="J3" s="480"/>
      <c r="K3" s="480"/>
      <c r="L3" s="480"/>
      <c r="M3" s="480"/>
    </row>
    <row r="4" spans="1:13" ht="27.95" customHeight="1">
      <c r="A4" s="479"/>
      <c r="B4" s="35" t="s">
        <v>74</v>
      </c>
      <c r="C4" s="35" t="s">
        <v>77</v>
      </c>
      <c r="D4" s="35" t="s">
        <v>75</v>
      </c>
      <c r="E4" s="35" t="s">
        <v>77</v>
      </c>
      <c r="F4" s="35" t="s">
        <v>895</v>
      </c>
      <c r="H4" s="481"/>
      <c r="I4" s="35" t="s">
        <v>74</v>
      </c>
      <c r="J4" s="35" t="s">
        <v>77</v>
      </c>
      <c r="K4" s="35" t="s">
        <v>75</v>
      </c>
      <c r="L4" s="35" t="s">
        <v>77</v>
      </c>
      <c r="M4" s="35" t="s">
        <v>895</v>
      </c>
    </row>
    <row r="5" spans="1:13" s="44" customFormat="1" ht="27.95" customHeight="1">
      <c r="A5" s="36" t="s">
        <v>94</v>
      </c>
      <c r="B5" s="41">
        <f>SUM(B6,B9)</f>
        <v>-44217332</v>
      </c>
      <c r="C5" s="36" t="str">
        <f>IF(B5='2추일입'!W3,"OK","@@")</f>
        <v>OK</v>
      </c>
      <c r="D5" s="41">
        <f>SUM(D6,D9)</f>
        <v>-48492606</v>
      </c>
      <c r="E5" s="36" t="str">
        <f>IF(D5='2추일출'!W3,"OK","@@")</f>
        <v>OK</v>
      </c>
      <c r="F5" s="230"/>
      <c r="G5" s="31"/>
      <c r="H5" s="36" t="s">
        <v>94</v>
      </c>
      <c r="I5" s="41">
        <f>SUM(I6,I9)</f>
        <v>0</v>
      </c>
      <c r="J5" s="36" t="str">
        <f>IF(I5='2추일입'!AB3,"OK","@@")</f>
        <v>OK</v>
      </c>
      <c r="K5" s="41">
        <f>SUM(K6,K9)</f>
        <v>0</v>
      </c>
      <c r="L5" s="36" t="str">
        <f>IF(K5='2추일출'!AB3,"OK","@@")</f>
        <v>OK</v>
      </c>
      <c r="M5" s="36"/>
    </row>
    <row r="6" spans="1:13" ht="27.95" customHeight="1">
      <c r="A6" s="32" t="s">
        <v>93</v>
      </c>
      <c r="B6" s="40">
        <f>SUM(B7:B8)</f>
        <v>446445</v>
      </c>
      <c r="C6" s="32" t="str">
        <f>IF(B6='2추일입'!W6,"OK","@@")</f>
        <v>OK</v>
      </c>
      <c r="D6" s="40">
        <f>SUM(D7:D8)</f>
        <v>-3828829</v>
      </c>
      <c r="E6" s="32" t="str">
        <f>IF($D$6='2추일출'!$W$6,"OK","@@")</f>
        <v>OK</v>
      </c>
      <c r="F6" s="231"/>
      <c r="H6" s="32" t="s">
        <v>93</v>
      </c>
      <c r="I6" s="40">
        <f>SUM(I7:I8)</f>
        <v>0</v>
      </c>
      <c r="J6" s="32" t="str">
        <f>IF(I6='2추일입'!AB6,"OK","@@")</f>
        <v>OK</v>
      </c>
      <c r="K6" s="40">
        <f>SUM(K7:K8)</f>
        <v>0</v>
      </c>
      <c r="L6" s="32" t="str">
        <f>IF($K6='2추일출'!$AB6,"OK","@@")</f>
        <v>OK</v>
      </c>
      <c r="M6" s="32"/>
    </row>
    <row r="7" spans="1:13" s="44" customFormat="1" ht="27.95" customHeight="1">
      <c r="A7" s="50" t="s">
        <v>565</v>
      </c>
      <c r="B7" s="51">
        <f>SUMIFS('2추일입'!$W$7:$W$694,'2추일입'!$U$7:$U$694,"도비")</f>
        <v>446445</v>
      </c>
      <c r="C7" s="50"/>
      <c r="D7" s="51">
        <f>SUMIFS('2추일출'!$W$7:$W$703,'2추일출'!$U$7:$U$703,"도비")</f>
        <v>-144339</v>
      </c>
      <c r="E7" s="50"/>
      <c r="F7" s="232"/>
      <c r="H7" s="50" t="s">
        <v>92</v>
      </c>
      <c r="I7" s="51">
        <f>SUMIFS('2추일입'!$AB$7:$AB$694,'2추일입'!$Z$7:$Z$694,"도비")</f>
        <v>0</v>
      </c>
      <c r="J7" s="50"/>
      <c r="K7" s="51">
        <f>SUMIFS('2추일출'!$AB$7:$AB$703,'2추일출'!$Z$7:$Z$703,"도비")</f>
        <v>0</v>
      </c>
      <c r="L7" s="50"/>
      <c r="M7" s="50"/>
    </row>
    <row r="8" spans="1:13" s="44" customFormat="1" ht="27.95" customHeight="1">
      <c r="A8" s="50" t="s">
        <v>91</v>
      </c>
      <c r="B8" s="51">
        <f>SUMIFS('2추일입'!$W$7:$W$694,'2추일입'!$U$7:$U$694,"국비")+SUMIFS('2추일입'!$W$7:$W$694,'2추일입'!$U$7:$U$694,"광특")+SUMIFS('2추일입'!$W$7:$W$694,'2추일입'!$U$7:$U$694,"기금")+SUMIFS('2추일입'!$W$7:$W$694,'2추일입'!$U$7:$U$694,"분권")+SUMIFS('2추일입'!$W$7:$W$694,'2추일입'!$U$7:$U$694,"특교")</f>
        <v>0</v>
      </c>
      <c r="C8" s="50"/>
      <c r="D8" s="51">
        <f>SUMIFS('2추일출'!$W$7:$W$703,'2추일출'!$U$7:$U$703,"국비")+SUMIFS('2추일출'!$W$7:$W$703,'2추일출'!$U$7:$U$703,"광특")+SUMIFS('2추일출'!$W$7:$W$703,'2추일출'!$U$7:$U$703,"기금")+SUMIFS('2추일출'!$W$7:$W$703,'2추일출'!$U$7:$U$703,"분권")+SUMIFS('2추일출'!$W$7:$W$703,'2추일출'!$U$7:$U$703,"특교")</f>
        <v>-3684490</v>
      </c>
      <c r="E8" s="50"/>
      <c r="F8" s="232"/>
      <c r="H8" s="50" t="s">
        <v>91</v>
      </c>
      <c r="I8" s="51">
        <f>SUMIFS('2추일입'!$AB$7:$AB$694,'2추일입'!$Z$7:$Z$694,"국비")+SUMIFS('2추일입'!$AB$7:$AB$694,'2추일입'!$Z$7:$Z$694,"광특")+SUMIFS('2추일입'!$AB$7:$AB$694,'2추일입'!$Z$7:$Z$694,"기금")+SUMIFS('2추일입'!$AB$7:$AB$694,'2추일입'!$Z$7:$Z$694,"분권")+SUMIFS('2추일입'!$AB$7:$AB$694,'2추일입'!$Z$7:$Z$694,"특교")</f>
        <v>0</v>
      </c>
      <c r="J8" s="50"/>
      <c r="K8" s="51">
        <f>SUMIFS('2추일출'!$AB$7:$AB$703,'2추일출'!$Z$7:$Z$703,"국비")+SUMIFS('2추일출'!$AB$7:$AB$703,'2추일출'!$Z$7:$Z$703,"광특")+SUMIFS('2추일출'!$AB$7:$AB$703,'2추일출'!$Z$7:$Z$703,"기금")+SUMIFS('2추일출'!$AB$7:$AB$703,'2추일출'!$Z$7:$Z$703,"분권")+SUMIFS('2추일출'!$AB$7:$AB$703,'2추일출'!$Z$7:$Z$703,"특교")</f>
        <v>0</v>
      </c>
      <c r="L8" s="50"/>
      <c r="M8" s="50"/>
    </row>
    <row r="9" spans="1:13" ht="27.95" customHeight="1">
      <c r="A9" s="32" t="s">
        <v>86</v>
      </c>
      <c r="B9" s="40">
        <f>SUM(B10:B14)</f>
        <v>-44663777</v>
      </c>
      <c r="C9" s="32" t="str">
        <f>IF(B9='2추일입'!V6,"OK","@@")</f>
        <v>OK</v>
      </c>
      <c r="D9" s="40">
        <f>SUM(D10:D14)</f>
        <v>-44663777</v>
      </c>
      <c r="E9" s="32" t="str">
        <f>IF(B9=D9,"OK","@@")</f>
        <v>OK</v>
      </c>
      <c r="F9" s="231">
        <f t="shared" ref="F9" si="0">D9-B9</f>
        <v>0</v>
      </c>
      <c r="H9" s="32" t="s">
        <v>86</v>
      </c>
      <c r="I9" s="40">
        <f>SUM(I10:I14)</f>
        <v>0</v>
      </c>
      <c r="J9" s="32" t="str">
        <f>IF(I9='2추일입'!AA6,"OK","@@")</f>
        <v>OK</v>
      </c>
      <c r="K9" s="40">
        <f>SUM(K10:K14)</f>
        <v>0</v>
      </c>
      <c r="L9" s="32" t="str">
        <f>IF(I9=K9,"OK","@@")</f>
        <v>OK</v>
      </c>
      <c r="M9" s="231">
        <f>K9-I9</f>
        <v>0</v>
      </c>
    </row>
    <row r="10" spans="1:13" ht="27.95" customHeight="1">
      <c r="A10" s="42" t="s">
        <v>60</v>
      </c>
      <c r="B10" s="43">
        <f>SUMIFS('2추일입'!$V$7:$V$694,'2추일입'!$U$7:$U$694,'2추검증'!$A10)</f>
        <v>-47655512</v>
      </c>
      <c r="C10" s="33"/>
      <c r="D10" s="43">
        <f>SUMIFS('2추일출'!$V$7:$V$703,'2추일출'!$U$7:$U$703,'2추검증'!$A10)</f>
        <v>-47655512</v>
      </c>
      <c r="E10" s="33" t="str">
        <f t="shared" ref="E10:E14" si="1">IF(B10=D10,"OK","@@")</f>
        <v>OK</v>
      </c>
      <c r="F10" s="233">
        <f>D10-B10</f>
        <v>0</v>
      </c>
      <c r="H10" s="42" t="s">
        <v>60</v>
      </c>
      <c r="I10" s="43">
        <f>SUMIFS('2추일입'!$AA$7:$AA$694,'2추일입'!$Z$7:$Z$694,'2추검증'!$A10)</f>
        <v>0</v>
      </c>
      <c r="J10" s="33"/>
      <c r="K10" s="43">
        <f>SUMIFS('2추일출'!$AA$7:$AA$703,'2추일출'!$Z$7:$Z$703,'2추검증'!$A10)</f>
        <v>0</v>
      </c>
      <c r="L10" s="33" t="str">
        <f t="shared" ref="L10:L14" si="2">IF(I10=K10,"OK","@@")</f>
        <v>OK</v>
      </c>
      <c r="M10" s="233">
        <f t="shared" ref="M10:M14" si="3">K10-I10</f>
        <v>0</v>
      </c>
    </row>
    <row r="11" spans="1:13" ht="27.95" customHeight="1">
      <c r="A11" s="42" t="s">
        <v>82</v>
      </c>
      <c r="B11" s="43">
        <f>SUMIFS('2추일입'!$V$7:$V$694,'2추일입'!$U$7:$U$694,'2추검증'!$A11)</f>
        <v>0</v>
      </c>
      <c r="C11" s="33"/>
      <c r="D11" s="43">
        <f>SUMIFS('2추일출'!$V$7:$V$703,'2추일출'!$U$7:$U$703,'2추검증'!$A11)</f>
        <v>0</v>
      </c>
      <c r="E11" s="33" t="str">
        <f t="shared" si="1"/>
        <v>OK</v>
      </c>
      <c r="F11" s="233">
        <f t="shared" ref="F11:F14" si="4">D11-B11</f>
        <v>0</v>
      </c>
      <c r="H11" s="42" t="s">
        <v>82</v>
      </c>
      <c r="I11" s="43">
        <f>SUMIFS('2추일입'!$AA$7:$AA$694,'2추일입'!$Z$7:$Z$694,'2추검증'!$A11)</f>
        <v>0</v>
      </c>
      <c r="J11" s="33"/>
      <c r="K11" s="43">
        <f>SUMIFS('2추일출'!$AA$7:$AA$703,'2추일출'!$Z$7:$Z$703,'2추검증'!$A11)</f>
        <v>0</v>
      </c>
      <c r="L11" s="33" t="str">
        <f t="shared" si="2"/>
        <v>OK</v>
      </c>
      <c r="M11" s="233">
        <f t="shared" si="3"/>
        <v>0</v>
      </c>
    </row>
    <row r="12" spans="1:13" ht="27.95" customHeight="1">
      <c r="A12" s="42" t="s">
        <v>73</v>
      </c>
      <c r="B12" s="43">
        <f>SUMIFS('2추일입'!$V$7:$V$694,'2추일입'!$U$7:$U$694,'2추검증'!$A12)</f>
        <v>2991735</v>
      </c>
      <c r="C12" s="33"/>
      <c r="D12" s="43">
        <f>SUMIFS('2추일출'!$V$7:$V$703,'2추일출'!$U$7:$U$703,'2추검증'!$A12)</f>
        <v>2991735</v>
      </c>
      <c r="E12" s="33" t="str">
        <f t="shared" si="1"/>
        <v>OK</v>
      </c>
      <c r="F12" s="233">
        <f t="shared" si="4"/>
        <v>0</v>
      </c>
      <c r="H12" s="42" t="s">
        <v>73</v>
      </c>
      <c r="I12" s="43">
        <f>SUMIFS('2추일입'!$AA$7:$AA$694,'2추일입'!$Z$7:$Z$694,'2추검증'!$A12)</f>
        <v>0</v>
      </c>
      <c r="J12" s="33"/>
      <c r="K12" s="43">
        <f>SUMIFS('2추일출'!$AA$7:$AA$703,'2추일출'!$Z$7:$Z$703,'2추검증'!$A12)</f>
        <v>0</v>
      </c>
      <c r="L12" s="33" t="str">
        <f t="shared" si="2"/>
        <v>OK</v>
      </c>
      <c r="M12" s="233">
        <f t="shared" si="3"/>
        <v>0</v>
      </c>
    </row>
    <row r="13" spans="1:13" ht="27.95" customHeight="1">
      <c r="A13" s="42" t="s">
        <v>83</v>
      </c>
      <c r="B13" s="43">
        <f>SUMIFS('2추일입'!$V$7:$V$694,'2추일입'!$U$7:$U$694,'2추검증'!$A13)</f>
        <v>0</v>
      </c>
      <c r="C13" s="33"/>
      <c r="D13" s="43">
        <f>SUMIFS('2추일출'!$V$7:$V$703,'2추일출'!$U$7:$U$703,'2추검증'!$A13)</f>
        <v>0</v>
      </c>
      <c r="E13" s="33" t="str">
        <f t="shared" si="1"/>
        <v>OK</v>
      </c>
      <c r="F13" s="233">
        <f t="shared" si="4"/>
        <v>0</v>
      </c>
      <c r="H13" s="42" t="s">
        <v>83</v>
      </c>
      <c r="I13" s="43">
        <f>SUMIFS('2추일입'!$AA$7:$AA$694,'2추일입'!$Z$7:$Z$694,'2추검증'!$A13)</f>
        <v>0</v>
      </c>
      <c r="J13" s="33"/>
      <c r="K13" s="43">
        <f>SUMIFS('2추일출'!$AA$7:$AA$703,'2추일출'!$Z$7:$Z$703,'2추검증'!$A13)</f>
        <v>0</v>
      </c>
      <c r="L13" s="33" t="str">
        <f t="shared" si="2"/>
        <v>OK</v>
      </c>
      <c r="M13" s="233">
        <f t="shared" si="3"/>
        <v>0</v>
      </c>
    </row>
    <row r="14" spans="1:13" ht="27.95" customHeight="1">
      <c r="A14" s="42" t="s">
        <v>545</v>
      </c>
      <c r="B14" s="43">
        <f>SUMIFS('2추일입'!$V$7:$V$694,'2추일입'!$U$7:$U$694,'2추검증'!$A14)</f>
        <v>0</v>
      </c>
      <c r="C14" s="33"/>
      <c r="D14" s="43">
        <f>SUMIFS('2추일출'!$V$7:$V$703,'2추일출'!$U$7:$U$703,'2추검증'!$A14)</f>
        <v>0</v>
      </c>
      <c r="E14" s="33" t="str">
        <f t="shared" si="1"/>
        <v>OK</v>
      </c>
      <c r="F14" s="233">
        <f t="shared" si="4"/>
        <v>0</v>
      </c>
      <c r="H14" s="42" t="s">
        <v>537</v>
      </c>
      <c r="I14" s="43">
        <f>SUMIFS('2추일입'!$AA$7:$AA$694,'2추일입'!$Z$7:$Z$694,'2추검증'!$A14)</f>
        <v>0</v>
      </c>
      <c r="J14" s="33"/>
      <c r="K14" s="43">
        <f>SUMIFS('2추일출'!$AA$7:$AA$703,'2추일출'!$Z$7:$Z$703,'2추검증'!$A14)</f>
        <v>0</v>
      </c>
      <c r="L14" s="33" t="str">
        <f t="shared" si="2"/>
        <v>OK</v>
      </c>
      <c r="M14" s="233">
        <f t="shared" si="3"/>
        <v>0</v>
      </c>
    </row>
    <row r="15" spans="1:13" ht="27.95" customHeight="1"/>
    <row r="16" spans="1:13" ht="27.95" customHeight="1">
      <c r="G16" s="45"/>
      <c r="H16" s="98" t="s">
        <v>564</v>
      </c>
      <c r="I16" s="473" t="str">
        <f>IFERROR(INDEX('2추일출'!AB7:AB703,MATCH("*예비비*",'2추일출'!F7:F703,0)),"")</f>
        <v/>
      </c>
      <c r="J16" s="473"/>
      <c r="K16" s="473"/>
      <c r="L16" s="473"/>
      <c r="M16" s="473"/>
    </row>
    <row r="17" spans="1:13" ht="27.95" customHeight="1"/>
    <row r="18" spans="1:13" ht="27.95" customHeight="1">
      <c r="G18" s="45"/>
      <c r="I18" s="473">
        <f>SUM(I5-K5)</f>
        <v>0</v>
      </c>
      <c r="J18" s="473"/>
      <c r="K18" s="473"/>
      <c r="L18" s="473"/>
      <c r="M18" s="473"/>
    </row>
    <row r="19" spans="1:13" ht="27.95" customHeight="1">
      <c r="A19" s="45"/>
      <c r="B19" s="45"/>
      <c r="C19" s="45"/>
      <c r="D19" s="45"/>
      <c r="E19" s="46"/>
      <c r="F19" s="46"/>
      <c r="G19" s="45"/>
      <c r="H19" s="45"/>
      <c r="I19" s="45"/>
      <c r="J19" s="45"/>
      <c r="K19" s="45"/>
      <c r="L19" s="46"/>
      <c r="M19" s="46"/>
    </row>
    <row r="20" spans="1:13" ht="27.95" customHeight="1">
      <c r="G20" s="45"/>
      <c r="H20" s="208" t="s">
        <v>566</v>
      </c>
      <c r="I20" s="474" t="str">
        <f>IFERROR(SUM(J1-I16),"")</f>
        <v/>
      </c>
      <c r="J20" s="474"/>
      <c r="K20" s="474"/>
      <c r="L20" s="474"/>
      <c r="M20" s="474"/>
    </row>
    <row r="21" spans="1:13" ht="27.95" customHeight="1"/>
    <row r="22" spans="1:13" ht="27.95" customHeight="1"/>
    <row r="23" spans="1:13" ht="27.95" customHeight="1"/>
    <row r="24" spans="1:13" ht="27.95" customHeight="1"/>
  </sheetData>
  <sheetProtection password="CFC9" sheet="1" objects="1" scenarios="1"/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549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482" t="s">
        <v>58</v>
      </c>
      <c r="E16" s="482"/>
      <c r="F16" s="482"/>
      <c r="G16" s="482"/>
      <c r="H16" s="482"/>
      <c r="I16" s="482"/>
      <c r="J16" s="482"/>
      <c r="K16" s="482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549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483" t="s">
        <v>57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482" t="s">
        <v>58</v>
      </c>
      <c r="E16" s="482"/>
      <c r="F16" s="482"/>
      <c r="G16" s="482"/>
      <c r="H16" s="482"/>
      <c r="I16" s="482"/>
      <c r="J16" s="482"/>
      <c r="K16" s="482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549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482" t="s">
        <v>58</v>
      </c>
      <c r="C33" s="482"/>
      <c r="D33" s="482"/>
      <c r="E33" s="482"/>
      <c r="F33" s="482"/>
      <c r="G33" s="482"/>
      <c r="H33" s="482"/>
      <c r="I33" s="482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549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482" t="s">
        <v>58</v>
      </c>
      <c r="C24" s="482"/>
      <c r="D24" s="482"/>
      <c r="E24" s="482"/>
      <c r="F24" s="482"/>
      <c r="G24" s="482"/>
      <c r="H24" s="482"/>
      <c r="I24" s="482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508" t="s">
        <v>550</v>
      </c>
      <c r="C1" s="509"/>
      <c r="D1" s="509"/>
      <c r="E1" s="509"/>
      <c r="F1" s="509"/>
      <c r="G1" s="509"/>
      <c r="H1" s="509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21</v>
      </c>
      <c r="C3" s="105"/>
      <c r="D3" s="56" t="s">
        <v>124</v>
      </c>
      <c r="E3" s="56">
        <f>SUM(D7:E7)</f>
        <v>0</v>
      </c>
      <c r="F3" s="56" t="s">
        <v>125</v>
      </c>
      <c r="G3" s="56">
        <f>SUM(F7:G7)</f>
        <v>0</v>
      </c>
      <c r="H3" s="57"/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33" customHeight="1">
      <c r="B5" s="510" t="s">
        <v>25</v>
      </c>
      <c r="C5" s="512" t="s">
        <v>26</v>
      </c>
      <c r="D5" s="514" t="s">
        <v>27</v>
      </c>
      <c r="E5" s="514"/>
      <c r="F5" s="514" t="s">
        <v>28</v>
      </c>
      <c r="G5" s="514"/>
      <c r="H5" s="515" t="s">
        <v>29</v>
      </c>
      <c r="I5" s="492" t="s">
        <v>30</v>
      </c>
      <c r="J5" s="492"/>
      <c r="K5" s="488" t="s">
        <v>31</v>
      </c>
      <c r="L5" s="490" t="s">
        <v>32</v>
      </c>
      <c r="M5" s="492" t="s">
        <v>33</v>
      </c>
      <c r="N5" s="493"/>
      <c r="O5" s="494" t="s">
        <v>34</v>
      </c>
      <c r="P5" s="495"/>
    </row>
    <row r="6" spans="2:16" ht="33" customHeight="1">
      <c r="B6" s="511"/>
      <c r="C6" s="513"/>
      <c r="D6" s="111" t="s">
        <v>35</v>
      </c>
      <c r="E6" s="111" t="s">
        <v>36</v>
      </c>
      <c r="F6" s="111" t="s">
        <v>35</v>
      </c>
      <c r="G6" s="111" t="s">
        <v>36</v>
      </c>
      <c r="H6" s="516"/>
      <c r="I6" s="112" t="s">
        <v>37</v>
      </c>
      <c r="J6" s="113" t="s">
        <v>38</v>
      </c>
      <c r="K6" s="489"/>
      <c r="L6" s="491"/>
      <c r="M6" s="114" t="s">
        <v>37</v>
      </c>
      <c r="N6" s="115" t="s">
        <v>38</v>
      </c>
      <c r="O6" s="496"/>
      <c r="P6" s="497"/>
    </row>
    <row r="7" spans="2:16" ht="45" customHeight="1" thickBot="1">
      <c r="B7" s="116" t="s">
        <v>39</v>
      </c>
      <c r="C7" s="117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17818538715</v>
      </c>
      <c r="I7" s="119">
        <f>E25+D25</f>
        <v>0</v>
      </c>
      <c r="J7" s="120">
        <f>F25+G25</f>
        <v>0</v>
      </c>
      <c r="K7" s="121">
        <f>I7-J7</f>
        <v>0</v>
      </c>
      <c r="L7" s="122" t="s">
        <v>40</v>
      </c>
      <c r="M7" s="123">
        <f>D24+E24</f>
        <v>0</v>
      </c>
      <c r="N7" s="124">
        <f>F24+G24</f>
        <v>0</v>
      </c>
      <c r="O7" s="125">
        <v>0</v>
      </c>
      <c r="P7" s="125">
        <v>0</v>
      </c>
    </row>
    <row r="8" spans="2:16" ht="45" hidden="1" customHeight="1" thickBot="1">
      <c r="B8" s="126" t="s">
        <v>41</v>
      </c>
      <c r="C8" s="117">
        <v>0</v>
      </c>
      <c r="D8" s="20"/>
      <c r="E8" s="20"/>
      <c r="F8" s="20"/>
      <c r="G8" s="20"/>
      <c r="H8" s="118">
        <f>C8-F8+G8</f>
        <v>0</v>
      </c>
      <c r="I8" s="127">
        <f>D7+E7</f>
        <v>0</v>
      </c>
      <c r="J8" s="128">
        <f>F7+G7</f>
        <v>0</v>
      </c>
      <c r="K8" s="129">
        <f>I8-J8</f>
        <v>0</v>
      </c>
      <c r="L8" s="130"/>
      <c r="M8" s="131"/>
      <c r="N8" s="132"/>
      <c r="O8" s="133"/>
      <c r="P8" s="133"/>
    </row>
    <row r="9" spans="2:16" ht="45" customHeight="1">
      <c r="B9" s="134" t="s">
        <v>98</v>
      </c>
      <c r="C9" s="135">
        <v>43594098</v>
      </c>
      <c r="D9" s="20">
        <f>SUMIFS('15년일입'!$K$7:$K$703,'15년일입'!$A$7:$A$703,'15년총괄표'!$B9)</f>
        <v>0</v>
      </c>
      <c r="E9" s="20">
        <f>SUMIFS('15년일입'!$L$7:$L$703,'15년일입'!$A$7:$A$703,'15년총괄표'!$B9)</f>
        <v>0</v>
      </c>
      <c r="F9" s="20">
        <f>SUMIFS('15년일출'!$K$7:$K$1362,'15년일출'!$A$7:$A$1362,'15년총괄표'!$B9)</f>
        <v>0</v>
      </c>
      <c r="G9" s="20">
        <f>SUMIFS('15년일출'!$L$7:$L$1362,'15년일출'!$A$7:$A$1362,'15년총괄표'!$B9)</f>
        <v>0</v>
      </c>
      <c r="H9" s="118">
        <f>C9+F9+G9</f>
        <v>43594098</v>
      </c>
      <c r="I9" s="506" t="s">
        <v>42</v>
      </c>
      <c r="J9" s="507"/>
      <c r="K9" s="109"/>
      <c r="N9" s="136" t="s">
        <v>43</v>
      </c>
    </row>
    <row r="10" spans="2:16" ht="45" customHeight="1" thickBot="1">
      <c r="B10" s="134" t="s">
        <v>99</v>
      </c>
      <c r="C10" s="117">
        <v>5206191432</v>
      </c>
      <c r="D10" s="20">
        <f>SUMIFS('15년일입'!$K$7:$K$703,'15년일입'!$A$7:$A$703,'15년총괄표'!$B10)</f>
        <v>0</v>
      </c>
      <c r="E10" s="20">
        <f>SUMIFS('15년일입'!$L$7:$L$703,'15년일입'!$A$7:$A$703,'15년총괄표'!$B10)</f>
        <v>0</v>
      </c>
      <c r="F10" s="20">
        <f>SUMIFS('15년일출'!$K$7:$K$1362,'15년일출'!$A$7:$A$1362,'15년총괄표'!$B10)</f>
        <v>0</v>
      </c>
      <c r="G10" s="20">
        <f>SUMIFS('15년일출'!$L$7:$L$1362,'15년일출'!$A$7:$A$1362,'15년총괄표'!$B10)</f>
        <v>0</v>
      </c>
      <c r="H10" s="118">
        <f t="shared" ref="H10:H18" si="1">C10+F10+G10</f>
        <v>5206191432</v>
      </c>
      <c r="I10" s="137" t="e">
        <f>#REF!+#REF!</f>
        <v>#REF!</v>
      </c>
      <c r="J10" s="138" t="e">
        <f>#REF!+#REF!</f>
        <v>#REF!</v>
      </c>
      <c r="K10" s="109"/>
      <c r="N10" s="139">
        <f>M7-N7</f>
        <v>0</v>
      </c>
    </row>
    <row r="11" spans="2:16" ht="45" customHeight="1">
      <c r="B11" s="134" t="s">
        <v>100</v>
      </c>
      <c r="C11" s="117">
        <v>506163851</v>
      </c>
      <c r="D11" s="20">
        <f>SUMIFS('15년일입'!$K$7:$K$703,'15년일입'!$A$7:$A$703,'15년총괄표'!$B11)</f>
        <v>0</v>
      </c>
      <c r="E11" s="20">
        <f>SUMIFS('15년일입'!$L$7:$L$703,'15년일입'!$A$7:$A$703,'15년총괄표'!$B11)</f>
        <v>0</v>
      </c>
      <c r="F11" s="20">
        <f>SUMIFS('15년일출'!$K$7:$K$1362,'15년일출'!$A$7:$A$1362,'15년총괄표'!$B11)</f>
        <v>0</v>
      </c>
      <c r="G11" s="20">
        <f>SUMIFS('15년일출'!$L$7:$L$1362,'15년일출'!$A$7:$A$1362,'15년총괄표'!$B11)</f>
        <v>0</v>
      </c>
      <c r="H11" s="118">
        <f t="shared" si="1"/>
        <v>506163851</v>
      </c>
      <c r="J11" s="140"/>
      <c r="K11" s="141"/>
    </row>
    <row r="12" spans="2:16" ht="45" customHeight="1">
      <c r="B12" s="134" t="s">
        <v>101</v>
      </c>
      <c r="C12" s="117">
        <v>1207474631</v>
      </c>
      <c r="D12" s="20">
        <f>SUMIFS('15년일입'!$K$7:$K$703,'15년일입'!$A$7:$A$703,'15년총괄표'!$B12)</f>
        <v>0</v>
      </c>
      <c r="E12" s="20">
        <f>SUMIFS('15년일입'!$L$7:$L$703,'15년일입'!$A$7:$A$703,'15년총괄표'!$B12)</f>
        <v>0</v>
      </c>
      <c r="F12" s="20">
        <f>SUMIFS('15년일출'!$K$7:$K$1362,'15년일출'!$A$7:$A$1362,'15년총괄표'!$B12)</f>
        <v>0</v>
      </c>
      <c r="G12" s="20">
        <f>SUMIFS('15년일출'!$L$7:$L$1362,'15년일출'!$A$7:$A$1362,'15년총괄표'!$B12)</f>
        <v>0</v>
      </c>
      <c r="H12" s="118">
        <f t="shared" si="1"/>
        <v>1207474631</v>
      </c>
      <c r="J12" s="142"/>
      <c r="L12" s="143"/>
      <c r="M12" s="143"/>
    </row>
    <row r="13" spans="2:16" ht="45" customHeight="1">
      <c r="B13" s="134" t="s">
        <v>102</v>
      </c>
      <c r="C13" s="117">
        <v>309073261</v>
      </c>
      <c r="D13" s="20">
        <f>SUMIFS('15년일입'!$K$7:$K$703,'15년일입'!$A$7:$A$703,'15년총괄표'!$B13)</f>
        <v>0</v>
      </c>
      <c r="E13" s="20">
        <f>SUMIFS('15년일입'!$L$7:$L$703,'15년일입'!$A$7:$A$703,'15년총괄표'!$B13)</f>
        <v>0</v>
      </c>
      <c r="F13" s="20">
        <f>SUMIFS('15년일출'!$K$7:$K$1362,'15년일출'!$A$7:$A$1362,'15년총괄표'!$B13)</f>
        <v>0</v>
      </c>
      <c r="G13" s="20">
        <f>SUMIFS('15년일출'!$L$7:$L$1362,'15년일출'!$A$7:$A$1362,'15년총괄표'!$B13)</f>
        <v>0</v>
      </c>
      <c r="H13" s="118">
        <f t="shared" si="1"/>
        <v>309073261</v>
      </c>
      <c r="K13" s="15"/>
      <c r="L13" s="16"/>
      <c r="N13" s="101" t="s">
        <v>44</v>
      </c>
    </row>
    <row r="14" spans="2:16" s="146" customFormat="1" ht="45" customHeight="1">
      <c r="B14" s="134" t="s">
        <v>103</v>
      </c>
      <c r="C14" s="144">
        <v>442431566</v>
      </c>
      <c r="D14" s="20">
        <f>SUMIFS('15년일입'!$K$7:$K$703,'15년일입'!$A$7:$A$703,'15년총괄표'!$B14)</f>
        <v>0</v>
      </c>
      <c r="E14" s="20">
        <f>SUMIFS('15년일입'!$L$7:$L$703,'15년일입'!$A$7:$A$703,'15년총괄표'!$B14)</f>
        <v>0</v>
      </c>
      <c r="F14" s="20">
        <f>SUMIFS('15년일출'!$K$7:$K$1362,'15년일출'!$A$7:$A$1362,'15년총괄표'!$B14)</f>
        <v>0</v>
      </c>
      <c r="G14" s="20">
        <f>SUMIFS('15년일출'!$L$7:$L$1362,'15년일출'!$A$7:$A$1362,'15년총괄표'!$B14)</f>
        <v>0</v>
      </c>
      <c r="H14" s="118">
        <f t="shared" si="1"/>
        <v>442431566</v>
      </c>
      <c r="I14" s="145"/>
      <c r="J14" s="145"/>
      <c r="K14" s="15"/>
      <c r="L14" s="16"/>
      <c r="M14" s="131"/>
      <c r="N14" s="132">
        <f>N10-K7</f>
        <v>0</v>
      </c>
      <c r="O14" s="145"/>
      <c r="P14" s="145"/>
    </row>
    <row r="15" spans="2:16" s="146" customFormat="1" ht="45" customHeight="1">
      <c r="B15" s="134" t="s">
        <v>69</v>
      </c>
      <c r="C15" s="144">
        <v>3621498611</v>
      </c>
      <c r="D15" s="20">
        <f>SUMIFS('15년일입'!$K$7:$K$703,'15년일입'!$A$7:$A$703,'15년총괄표'!$B15)</f>
        <v>0</v>
      </c>
      <c r="E15" s="20">
        <f>SUMIFS('15년일입'!$L$7:$L$703,'15년일입'!$A$7:$A$703,'15년총괄표'!$B15)</f>
        <v>0</v>
      </c>
      <c r="F15" s="20">
        <f>SUMIFS('15년일출'!$K$7:$K$1362,'15년일출'!$A$7:$A$1362,'15년총괄표'!$B15)</f>
        <v>0</v>
      </c>
      <c r="G15" s="20">
        <f>SUMIFS('15년일출'!$L$7:$L$1362,'15년일출'!$A$7:$A$1362,'15년총괄표'!$B15)</f>
        <v>0</v>
      </c>
      <c r="H15" s="118">
        <f t="shared" si="1"/>
        <v>3621498611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45" customHeight="1">
      <c r="B16" s="134" t="s">
        <v>104</v>
      </c>
      <c r="C16" s="144">
        <v>1291490754</v>
      </c>
      <c r="D16" s="20">
        <f>SUMIFS('15년일입'!$K$7:$K$703,'15년일입'!$A$7:$A$703,'15년총괄표'!$B16)</f>
        <v>0</v>
      </c>
      <c r="E16" s="20">
        <f>SUMIFS('15년일입'!$L$7:$L$703,'15년일입'!$A$7:$A$703,'15년총괄표'!$B16)</f>
        <v>0</v>
      </c>
      <c r="F16" s="20">
        <f>SUMIFS('15년일출'!$K$7:$K$1362,'15년일출'!$A$7:$A$1362,'15년총괄표'!$B16)</f>
        <v>0</v>
      </c>
      <c r="G16" s="20">
        <f>SUMIFS('15년일출'!$L$7:$L$1362,'15년일출'!$A$7:$A$1362,'15년총괄표'!$B16)</f>
        <v>0</v>
      </c>
      <c r="H16" s="118">
        <f t="shared" si="1"/>
        <v>1291490754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45" customHeight="1">
      <c r="B17" s="147" t="s">
        <v>105</v>
      </c>
      <c r="C17" s="148">
        <v>1095793534</v>
      </c>
      <c r="D17" s="20">
        <f>SUMIFS('15년일입'!$K$7:$K$703,'15년일입'!$A$7:$A$703,'15년총괄표'!$B17)</f>
        <v>0</v>
      </c>
      <c r="E17" s="20">
        <f>SUMIFS('15년일입'!$L$7:$L$703,'15년일입'!$A$7:$A$703,'15년총괄표'!$B17)</f>
        <v>0</v>
      </c>
      <c r="F17" s="20">
        <f>SUMIFS('15년일출'!$K$7:$K$1362,'15년일출'!$A$7:$A$1362,'15년총괄표'!$B17)</f>
        <v>0</v>
      </c>
      <c r="G17" s="20">
        <f>SUMIFS('15년일출'!$L$7:$L$1362,'15년일출'!$A$7:$A$1362,'15년총괄표'!$B17)</f>
        <v>0</v>
      </c>
      <c r="H17" s="118">
        <f t="shared" si="1"/>
        <v>1095793534</v>
      </c>
      <c r="I17" s="149"/>
      <c r="J17" s="149"/>
      <c r="K17" s="15"/>
      <c r="L17" s="16"/>
      <c r="M17" s="149"/>
      <c r="N17" s="149"/>
      <c r="O17" s="149"/>
      <c r="P17" s="149"/>
    </row>
    <row r="18" spans="2:16" s="146" customFormat="1" ht="45" customHeight="1" thickBot="1">
      <c r="B18" s="151" t="s">
        <v>543</v>
      </c>
      <c r="C18" s="152">
        <v>4094826977</v>
      </c>
      <c r="D18" s="21">
        <f>SUMIFS('15년일입'!$K$7:$K$703,'15년일입'!$A$7:$A$703,'15년총괄표'!$B18)</f>
        <v>0</v>
      </c>
      <c r="E18" s="21">
        <f>SUMIFS('15년일입'!$L$7:$L$703,'15년일입'!$A$7:$A$703,'15년총괄표'!$B18)</f>
        <v>0</v>
      </c>
      <c r="F18" s="21">
        <f>SUMIFS('15년일출'!$K$7:$K$1362,'15년일출'!$A$7:$A$1362,'15년총괄표'!$B18)</f>
        <v>0</v>
      </c>
      <c r="G18" s="21">
        <f>SUMIFS('15년일출'!$L$7:$L$1362,'15년일출'!$A$7:$A$1362,'15년총괄표'!$B18)</f>
        <v>0</v>
      </c>
      <c r="H18" s="153">
        <f t="shared" si="1"/>
        <v>4094826977</v>
      </c>
      <c r="I18" s="145"/>
      <c r="J18" s="145"/>
      <c r="K18" s="15"/>
      <c r="L18" s="16"/>
      <c r="M18" s="145"/>
      <c r="N18" s="145"/>
      <c r="O18" s="145"/>
      <c r="P18" s="145"/>
    </row>
    <row r="19" spans="2:16" ht="18" customHeight="1">
      <c r="B19" s="107"/>
      <c r="C19" s="107"/>
      <c r="D19" s="107"/>
      <c r="E19" s="107"/>
      <c r="F19" s="107"/>
      <c r="G19" s="107"/>
      <c r="H19" s="107"/>
      <c r="K19" s="15"/>
      <c r="L19" s="16"/>
    </row>
    <row r="20" spans="2:16" ht="20.25">
      <c r="B20" s="154" t="s">
        <v>45</v>
      </c>
      <c r="C20" s="104"/>
      <c r="D20" s="104"/>
      <c r="E20" s="104"/>
      <c r="F20" s="104"/>
      <c r="G20" s="104"/>
      <c r="H20" s="155"/>
      <c r="K20" s="15"/>
      <c r="L20" s="16"/>
    </row>
    <row r="21" spans="2:16" ht="19.5" thickBot="1">
      <c r="B21" s="106"/>
      <c r="C21" s="107"/>
      <c r="D21" s="107"/>
      <c r="E21" s="107"/>
      <c r="F21" s="107"/>
      <c r="G21" s="107"/>
      <c r="H21" s="108" t="s">
        <v>15</v>
      </c>
    </row>
    <row r="22" spans="2:16" ht="33" customHeight="1">
      <c r="B22" s="498" t="s">
        <v>46</v>
      </c>
      <c r="C22" s="500" t="s">
        <v>47</v>
      </c>
      <c r="D22" s="502" t="s">
        <v>27</v>
      </c>
      <c r="E22" s="503"/>
      <c r="F22" s="502" t="s">
        <v>28</v>
      </c>
      <c r="G22" s="503"/>
      <c r="H22" s="504" t="s">
        <v>29</v>
      </c>
    </row>
    <row r="23" spans="2:16" ht="33" customHeight="1">
      <c r="B23" s="499"/>
      <c r="C23" s="501"/>
      <c r="D23" s="111" t="s">
        <v>35</v>
      </c>
      <c r="E23" s="111" t="s">
        <v>36</v>
      </c>
      <c r="F23" s="111" t="s">
        <v>35</v>
      </c>
      <c r="G23" s="111" t="s">
        <v>36</v>
      </c>
      <c r="H23" s="505"/>
      <c r="I23" s="101" t="s">
        <v>48</v>
      </c>
    </row>
    <row r="24" spans="2:16" ht="45" customHeight="1">
      <c r="B24" s="116" t="s">
        <v>49</v>
      </c>
      <c r="C24" s="117">
        <f t="shared" ref="C24:G24" si="2">SUM(C25:C26)</f>
        <v>17818538715</v>
      </c>
      <c r="D24" s="20">
        <f t="shared" si="2"/>
        <v>0</v>
      </c>
      <c r="E24" s="117">
        <f t="shared" si="2"/>
        <v>0</v>
      </c>
      <c r="F24" s="20">
        <f t="shared" si="2"/>
        <v>0</v>
      </c>
      <c r="G24" s="117">
        <f t="shared" si="2"/>
        <v>0</v>
      </c>
      <c r="H24" s="118">
        <f>SUM(H25:H26)</f>
        <v>17818538715</v>
      </c>
      <c r="I24" s="109">
        <f>C24+D24+E24</f>
        <v>17818538715</v>
      </c>
      <c r="J24" s="109">
        <f>I24-H24</f>
        <v>0</v>
      </c>
      <c r="K24" s="109" t="s">
        <v>50</v>
      </c>
    </row>
    <row r="25" spans="2:16" ht="45" customHeight="1">
      <c r="B25" s="116" t="s">
        <v>16</v>
      </c>
      <c r="C25" s="117">
        <v>14504760931</v>
      </c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18">
        <f>C25+F25+G25</f>
        <v>14504760931</v>
      </c>
      <c r="I25" s="109">
        <f>C25+D25+E25</f>
        <v>14504760931</v>
      </c>
      <c r="J25" s="109">
        <f>I25-H25</f>
        <v>0</v>
      </c>
      <c r="K25" s="109" t="s">
        <v>50</v>
      </c>
    </row>
    <row r="26" spans="2:16" ht="45" customHeight="1" thickBot="1">
      <c r="B26" s="156" t="s">
        <v>51</v>
      </c>
      <c r="C26" s="157">
        <v>3313777784</v>
      </c>
      <c r="D26" s="21"/>
      <c r="E26" s="21"/>
      <c r="F26" s="21"/>
      <c r="G26" s="21"/>
      <c r="H26" s="153">
        <f>C26+F26+G26</f>
        <v>3313777784</v>
      </c>
      <c r="I26" s="109">
        <f>C26+D26+E26</f>
        <v>3313777784</v>
      </c>
      <c r="J26" s="109">
        <f>I26-H26</f>
        <v>0</v>
      </c>
      <c r="K26" s="109" t="s">
        <v>50</v>
      </c>
    </row>
    <row r="27" spans="2:16" ht="9" customHeight="1">
      <c r="B27" s="107"/>
      <c r="C27" s="107"/>
      <c r="D27" s="107"/>
      <c r="E27" s="107"/>
      <c r="F27" s="107"/>
      <c r="G27" s="107"/>
      <c r="H27" s="107"/>
    </row>
    <row r="28" spans="2:16" ht="20.25" hidden="1" customHeight="1"/>
    <row r="29" spans="2:16" ht="20.25" hidden="1" customHeight="1"/>
    <row r="30" spans="2:16" ht="14.25" hidden="1">
      <c r="B30" s="158" t="s">
        <v>17</v>
      </c>
      <c r="C30" s="159" t="s">
        <v>52</v>
      </c>
      <c r="D30" s="160" t="s">
        <v>53</v>
      </c>
      <c r="E30" s="159" t="s">
        <v>54</v>
      </c>
      <c r="G30" s="101"/>
      <c r="H30" s="101"/>
      <c r="O30" s="58"/>
      <c r="P30" s="58"/>
    </row>
    <row r="31" spans="2:16" ht="15" hidden="1">
      <c r="B31" s="161" t="s">
        <v>18</v>
      </c>
      <c r="C31" s="162">
        <v>39922113</v>
      </c>
      <c r="D31" s="163"/>
      <c r="E31" s="163">
        <f>SUM(C31:D31)</f>
        <v>39922113</v>
      </c>
      <c r="G31" s="101"/>
      <c r="H31" s="101"/>
      <c r="O31" s="58"/>
      <c r="P31" s="58"/>
    </row>
    <row r="32" spans="2:16" ht="15" hidden="1">
      <c r="B32" s="161" t="s">
        <v>19</v>
      </c>
      <c r="C32" s="162">
        <v>3302571667</v>
      </c>
      <c r="D32" s="162">
        <v>1780946434</v>
      </c>
      <c r="E32" s="163">
        <f t="shared" ref="E32:E41" si="3">SUM(C32:D32)</f>
        <v>5083518101</v>
      </c>
      <c r="G32" s="101"/>
      <c r="H32" s="101"/>
      <c r="O32" s="58"/>
      <c r="P32" s="58"/>
    </row>
    <row r="33" spans="2:16" ht="15" hidden="1">
      <c r="B33" s="161" t="s">
        <v>10</v>
      </c>
      <c r="C33" s="162">
        <v>155329320</v>
      </c>
      <c r="D33" s="162">
        <v>384743740</v>
      </c>
      <c r="E33" s="163">
        <f t="shared" si="3"/>
        <v>540073060</v>
      </c>
      <c r="G33" s="101"/>
      <c r="H33" s="101"/>
      <c r="O33" s="58"/>
      <c r="P33" s="58"/>
    </row>
    <row r="34" spans="2:16" ht="15" hidden="1">
      <c r="B34" s="164" t="s">
        <v>61</v>
      </c>
      <c r="C34" s="162">
        <v>1142858974</v>
      </c>
      <c r="D34" s="163"/>
      <c r="E34" s="163">
        <f t="shared" si="3"/>
        <v>1142858974</v>
      </c>
      <c r="G34" s="101"/>
      <c r="H34" s="101"/>
      <c r="O34" s="58"/>
      <c r="P34" s="58"/>
    </row>
    <row r="35" spans="2:16" ht="15" hidden="1">
      <c r="B35" s="161" t="s">
        <v>14</v>
      </c>
      <c r="C35" s="162">
        <v>224243208</v>
      </c>
      <c r="D35" s="162">
        <v>52484400</v>
      </c>
      <c r="E35" s="163">
        <f t="shared" si="3"/>
        <v>276727608</v>
      </c>
      <c r="G35" s="101"/>
      <c r="H35" s="101"/>
      <c r="O35" s="58"/>
      <c r="P35" s="58"/>
    </row>
    <row r="36" spans="2:16" ht="15" hidden="1">
      <c r="B36" s="164" t="s">
        <v>96</v>
      </c>
      <c r="C36" s="162">
        <v>466978999</v>
      </c>
      <c r="D36" s="163"/>
      <c r="E36" s="163">
        <f t="shared" si="3"/>
        <v>466978999</v>
      </c>
      <c r="G36" s="101"/>
      <c r="H36" s="101"/>
      <c r="O36" s="58"/>
      <c r="P36" s="58"/>
    </row>
    <row r="37" spans="2:16" ht="15" hidden="1">
      <c r="B37" s="164" t="s">
        <v>97</v>
      </c>
      <c r="C37" s="162">
        <v>3254006708</v>
      </c>
      <c r="D37" s="163"/>
      <c r="E37" s="163">
        <f t="shared" si="3"/>
        <v>3254006708</v>
      </c>
      <c r="G37" s="101"/>
      <c r="H37" s="101"/>
      <c r="O37" s="58"/>
      <c r="P37" s="58"/>
    </row>
    <row r="38" spans="2:16" ht="15" hidden="1">
      <c r="B38" s="161" t="s">
        <v>11</v>
      </c>
      <c r="C38" s="162">
        <v>1220859831</v>
      </c>
      <c r="D38" s="163"/>
      <c r="E38" s="163">
        <f t="shared" si="3"/>
        <v>1220859831</v>
      </c>
      <c r="G38" s="101"/>
      <c r="H38" s="101"/>
      <c r="O38" s="58"/>
      <c r="P38" s="58"/>
    </row>
    <row r="39" spans="2:16" ht="15" hidden="1">
      <c r="B39" s="161" t="s">
        <v>12</v>
      </c>
      <c r="C39" s="162">
        <v>866963933</v>
      </c>
      <c r="D39" s="162">
        <v>28360000</v>
      </c>
      <c r="E39" s="163">
        <f t="shared" si="3"/>
        <v>895323933</v>
      </c>
      <c r="G39" s="101"/>
      <c r="H39" s="101"/>
      <c r="O39" s="58"/>
      <c r="P39" s="58"/>
    </row>
    <row r="40" spans="2:16" ht="15" hidden="1">
      <c r="B40" s="161" t="s">
        <v>13</v>
      </c>
      <c r="C40" s="162">
        <v>4882582917</v>
      </c>
      <c r="D40" s="163"/>
      <c r="E40" s="163">
        <f t="shared" si="3"/>
        <v>4882582917</v>
      </c>
      <c r="G40" s="101"/>
      <c r="H40" s="101"/>
      <c r="O40" s="58"/>
      <c r="P40" s="58"/>
    </row>
    <row r="41" spans="2:16" ht="15" hidden="1">
      <c r="B41" s="161" t="s">
        <v>20</v>
      </c>
      <c r="C41" s="163">
        <f>SUM(C31:C40)</f>
        <v>15556317670</v>
      </c>
      <c r="D41" s="163">
        <f>SUM(D31:D40)</f>
        <v>2246534574</v>
      </c>
      <c r="E41" s="163">
        <f t="shared" si="3"/>
        <v>17802852244</v>
      </c>
      <c r="G41" s="101"/>
      <c r="H41" s="101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107" customFormat="1">
      <c r="B54" s="484" t="s">
        <v>17</v>
      </c>
      <c r="C54" s="486" t="s">
        <v>583</v>
      </c>
      <c r="D54" s="484" t="s">
        <v>581</v>
      </c>
      <c r="E54" s="484" t="s">
        <v>582</v>
      </c>
      <c r="F54" s="486" t="s">
        <v>54</v>
      </c>
      <c r="I54" s="109"/>
      <c r="J54" s="109"/>
      <c r="K54" s="109"/>
      <c r="L54" s="109"/>
      <c r="M54" s="109"/>
      <c r="N54" s="109"/>
      <c r="O54" s="109"/>
      <c r="P54" s="109"/>
    </row>
    <row r="55" spans="2:16" s="107" customFormat="1">
      <c r="B55" s="485"/>
      <c r="C55" s="487"/>
      <c r="D55" s="485"/>
      <c r="E55" s="485"/>
      <c r="F55" s="487"/>
      <c r="I55" s="109"/>
      <c r="J55" s="109"/>
      <c r="K55" s="109"/>
      <c r="L55" s="109"/>
      <c r="M55" s="109"/>
      <c r="N55" s="109"/>
      <c r="O55" s="109"/>
      <c r="P55" s="109"/>
    </row>
    <row r="56" spans="2:16">
      <c r="B56" s="219" t="s">
        <v>20</v>
      </c>
      <c r="C56" s="220">
        <f>SUM(C57:C66)</f>
        <v>14504760931</v>
      </c>
      <c r="D56" s="220">
        <f>SUM(D57:D66)</f>
        <v>1174065395</v>
      </c>
      <c r="E56" s="220">
        <f>SUM(E57:E66)</f>
        <v>2139712389</v>
      </c>
      <c r="F56" s="220">
        <f>SUM(C56:E56)</f>
        <v>17818538715</v>
      </c>
    </row>
    <row r="57" spans="2:16">
      <c r="B57" s="221" t="s">
        <v>18</v>
      </c>
      <c r="C57" s="222">
        <v>43594098</v>
      </c>
      <c r="D57" s="222"/>
      <c r="E57" s="222"/>
      <c r="F57" s="220">
        <f t="shared" ref="F57:F66" si="4">SUM(C57:E57)</f>
        <v>43594098</v>
      </c>
    </row>
    <row r="58" spans="2:16">
      <c r="B58" s="221" t="s">
        <v>19</v>
      </c>
      <c r="C58" s="222">
        <v>3440363748</v>
      </c>
      <c r="D58" s="222">
        <v>24291000</v>
      </c>
      <c r="E58" s="222">
        <v>1741536684</v>
      </c>
      <c r="F58" s="220">
        <f t="shared" si="4"/>
        <v>5206191432</v>
      </c>
    </row>
    <row r="59" spans="2:16">
      <c r="B59" s="221" t="s">
        <v>10</v>
      </c>
      <c r="C59" s="222">
        <v>203612581</v>
      </c>
      <c r="D59" s="222"/>
      <c r="E59" s="222">
        <v>302551270</v>
      </c>
      <c r="F59" s="220">
        <f t="shared" si="4"/>
        <v>506163851</v>
      </c>
    </row>
    <row r="60" spans="2:16">
      <c r="B60" s="221" t="s">
        <v>585</v>
      </c>
      <c r="C60" s="222">
        <v>1207474631</v>
      </c>
      <c r="D60" s="222"/>
      <c r="E60" s="222"/>
      <c r="F60" s="220">
        <f t="shared" si="4"/>
        <v>1207474631</v>
      </c>
    </row>
    <row r="61" spans="2:16">
      <c r="B61" s="221" t="s">
        <v>14</v>
      </c>
      <c r="C61" s="222">
        <v>246448826</v>
      </c>
      <c r="D61" s="222"/>
      <c r="E61" s="222">
        <v>62624435</v>
      </c>
      <c r="F61" s="220">
        <f t="shared" si="4"/>
        <v>309073261</v>
      </c>
    </row>
    <row r="62" spans="2:16">
      <c r="B62" s="221" t="s">
        <v>64</v>
      </c>
      <c r="C62" s="222">
        <v>442431566</v>
      </c>
      <c r="D62" s="222"/>
      <c r="E62" s="222"/>
      <c r="F62" s="220">
        <f t="shared" si="4"/>
        <v>442431566</v>
      </c>
    </row>
    <row r="63" spans="2:16">
      <c r="B63" s="221" t="s">
        <v>406</v>
      </c>
      <c r="C63" s="222">
        <v>2784804193</v>
      </c>
      <c r="D63" s="222">
        <v>836694418</v>
      </c>
      <c r="E63" s="222"/>
      <c r="F63" s="220">
        <f t="shared" si="4"/>
        <v>3621498611</v>
      </c>
    </row>
    <row r="64" spans="2:16">
      <c r="B64" s="221" t="s">
        <v>11</v>
      </c>
      <c r="C64" s="222">
        <v>1163747689</v>
      </c>
      <c r="D64" s="222">
        <f>125570000+2173065</f>
        <v>127743065</v>
      </c>
      <c r="E64" s="222"/>
      <c r="F64" s="220">
        <f t="shared" si="4"/>
        <v>1291490754</v>
      </c>
    </row>
    <row r="65" spans="2:6">
      <c r="B65" s="221" t="s">
        <v>12</v>
      </c>
      <c r="C65" s="222">
        <v>1043870622</v>
      </c>
      <c r="D65" s="223">
        <f>4191000+14731912</f>
        <v>18922912</v>
      </c>
      <c r="E65" s="223">
        <v>33000000</v>
      </c>
      <c r="F65" s="220">
        <f t="shared" si="4"/>
        <v>1095793534</v>
      </c>
    </row>
    <row r="66" spans="2:6">
      <c r="B66" s="224" t="s">
        <v>427</v>
      </c>
      <c r="C66" s="222">
        <v>3928412977</v>
      </c>
      <c r="D66" s="222">
        <v>166414000</v>
      </c>
      <c r="E66" s="222"/>
      <c r="F66" s="220">
        <f t="shared" si="4"/>
        <v>4094826977</v>
      </c>
    </row>
    <row r="145" spans="9:9" ht="24">
      <c r="I145" s="141" t="s">
        <v>56</v>
      </c>
    </row>
    <row r="275" spans="9:11">
      <c r="I275" s="165"/>
      <c r="K275" s="10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508" t="s">
        <v>555</v>
      </c>
      <c r="C1" s="509"/>
      <c r="D1" s="509"/>
      <c r="E1" s="509"/>
      <c r="F1" s="509"/>
      <c r="G1" s="509"/>
      <c r="H1" s="509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123</v>
      </c>
      <c r="C3" s="105"/>
      <c r="D3" s="166"/>
      <c r="E3" s="55">
        <f>SUM(D7:E7)</f>
        <v>0</v>
      </c>
      <c r="F3" s="55"/>
      <c r="G3" s="55">
        <f>SUM(F7:G7)</f>
        <v>0</v>
      </c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24" customHeight="1">
      <c r="B5" s="510" t="s">
        <v>25</v>
      </c>
      <c r="C5" s="512" t="s">
        <v>26</v>
      </c>
      <c r="D5" s="514" t="s">
        <v>27</v>
      </c>
      <c r="E5" s="514"/>
      <c r="F5" s="514" t="s">
        <v>28</v>
      </c>
      <c r="G5" s="514"/>
      <c r="H5" s="515" t="s">
        <v>29</v>
      </c>
      <c r="I5" s="492" t="s">
        <v>30</v>
      </c>
      <c r="J5" s="492"/>
      <c r="K5" s="488" t="s">
        <v>31</v>
      </c>
      <c r="L5" s="490" t="s">
        <v>32</v>
      </c>
      <c r="M5" s="492" t="s">
        <v>33</v>
      </c>
      <c r="N5" s="493"/>
      <c r="O5" s="494" t="s">
        <v>34</v>
      </c>
      <c r="P5" s="495"/>
    </row>
    <row r="6" spans="2:16" ht="24" customHeight="1">
      <c r="B6" s="511"/>
      <c r="C6" s="513"/>
      <c r="D6" s="111" t="s">
        <v>35</v>
      </c>
      <c r="E6" s="111" t="s">
        <v>36</v>
      </c>
      <c r="F6" s="111" t="s">
        <v>35</v>
      </c>
      <c r="G6" s="111" t="s">
        <v>36</v>
      </c>
      <c r="H6" s="516"/>
      <c r="I6" s="112" t="s">
        <v>37</v>
      </c>
      <c r="J6" s="113" t="s">
        <v>38</v>
      </c>
      <c r="K6" s="489"/>
      <c r="L6" s="491"/>
      <c r="M6" s="114" t="s">
        <v>37</v>
      </c>
      <c r="N6" s="115" t="s">
        <v>38</v>
      </c>
      <c r="O6" s="496"/>
      <c r="P6" s="497"/>
    </row>
    <row r="7" spans="2:16" ht="30.75" customHeight="1" thickBot="1">
      <c r="B7" s="116" t="s">
        <v>39</v>
      </c>
      <c r="C7" s="117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17818538715</v>
      </c>
      <c r="I7" s="119" t="e">
        <f>#REF!+#REF!</f>
        <v>#REF!</v>
      </c>
      <c r="J7" s="120" t="e">
        <f>#REF!+#REF!</f>
        <v>#REF!</v>
      </c>
      <c r="K7" s="121" t="e">
        <f>I7-J7</f>
        <v>#REF!</v>
      </c>
      <c r="L7" s="122" t="s">
        <v>40</v>
      </c>
      <c r="M7" s="123" t="e">
        <f>#REF!+#REF!</f>
        <v>#REF!</v>
      </c>
      <c r="N7" s="124" t="e">
        <f>#REF!+#REF!</f>
        <v>#REF!</v>
      </c>
      <c r="O7" s="125">
        <v>0</v>
      </c>
      <c r="P7" s="125">
        <v>0</v>
      </c>
    </row>
    <row r="8" spans="2:16" ht="30.75" customHeight="1">
      <c r="B8" s="134" t="s">
        <v>114</v>
      </c>
      <c r="C8" s="135">
        <v>1230140</v>
      </c>
      <c r="D8" s="20">
        <f>SUMIFS('15년일입'!$K$7:$K$703,'15년일입'!$B$7:$B$703,'15년총괄표(실국별)'!$B8)</f>
        <v>0</v>
      </c>
      <c r="E8" s="20">
        <f>SUMIFS('15년일입'!$L$7:$L$703,'15년일입'!$B$7:$B$703,'15년총괄표(실국별)'!$B8)</f>
        <v>0</v>
      </c>
      <c r="F8" s="20">
        <f>SUMIFS('15년일출'!$K$7:$K$1362,'15년일출'!$B$7:$B$1362,'15년총괄표(실국별)'!$B8)</f>
        <v>0</v>
      </c>
      <c r="G8" s="20">
        <f>SUMIFS('15년일출'!$L$7:$L$1362,'15년일출'!$B$7:$B$1362,'15년총괄표(실국별)'!$B8)</f>
        <v>0</v>
      </c>
      <c r="H8" s="118">
        <f>C8+F8+G8</f>
        <v>1230140</v>
      </c>
      <c r="I8" s="506" t="s">
        <v>42</v>
      </c>
      <c r="J8" s="507"/>
      <c r="K8" s="109"/>
      <c r="N8" s="136" t="s">
        <v>43</v>
      </c>
    </row>
    <row r="9" spans="2:16" ht="30.75" customHeight="1" thickBot="1">
      <c r="B9" s="134" t="s">
        <v>106</v>
      </c>
      <c r="C9" s="117">
        <v>4995050831</v>
      </c>
      <c r="D9" s="20">
        <f>SUMIFS('15년일입'!$K$7:$K$703,'15년일입'!$B$7:$B$703,'15년총괄표(실국별)'!$B9)</f>
        <v>0</v>
      </c>
      <c r="E9" s="20">
        <f>SUMIFS('15년일입'!$L$7:$L$703,'15년일입'!$B$7:$B$703,'15년총괄표(실국별)'!$B9)</f>
        <v>0</v>
      </c>
      <c r="F9" s="20">
        <f>SUMIFS('15년일출'!$K$7:$K$1362,'15년일출'!$B$7:$B$1362,'15년총괄표(실국별)'!$B9)</f>
        <v>0</v>
      </c>
      <c r="G9" s="20">
        <f>SUMIFS('15년일출'!$L$7:$L$1362,'15년일출'!$B$7:$B$1362,'15년총괄표(실국별)'!$B9)</f>
        <v>0</v>
      </c>
      <c r="H9" s="118">
        <f t="shared" ref="H9:H33" si="1">C9+F9+G9</f>
        <v>4995050831</v>
      </c>
      <c r="I9" s="137" t="e">
        <f>#REF!+#REF!</f>
        <v>#REF!</v>
      </c>
      <c r="J9" s="138" t="e">
        <f>#REF!+#REF!</f>
        <v>#REF!</v>
      </c>
      <c r="K9" s="109"/>
      <c r="N9" s="139" t="e">
        <f>#REF!-#REF!</f>
        <v>#REF!</v>
      </c>
    </row>
    <row r="10" spans="2:16" ht="30.75" customHeight="1" thickBot="1">
      <c r="B10" s="134" t="s">
        <v>107</v>
      </c>
      <c r="C10" s="117">
        <v>350475445</v>
      </c>
      <c r="D10" s="20">
        <f>SUMIFS('15년일입'!$K$7:$K$703,'15년일입'!$B$7:$B$703,'15년총괄표(실국별)'!$B10)</f>
        <v>0</v>
      </c>
      <c r="E10" s="20">
        <f>SUMIFS('15년일입'!$L$7:$L$703,'15년일입'!$B$7:$B$703,'15년총괄표(실국별)'!$B10)</f>
        <v>0</v>
      </c>
      <c r="F10" s="20">
        <f>SUMIFS('15년일출'!$K$7:$K$1362,'15년일출'!$B$7:$B$1362,'15년총괄표(실국별)'!$B10)</f>
        <v>0</v>
      </c>
      <c r="G10" s="20">
        <f>SUMIFS('15년일출'!$L$7:$L$1362,'15년일출'!$B$7:$B$1362,'15년총괄표(실국별)'!$B10)</f>
        <v>0</v>
      </c>
      <c r="H10" s="118">
        <f t="shared" si="1"/>
        <v>350475445</v>
      </c>
      <c r="I10" s="137" t="e">
        <f>#REF!+#REF!</f>
        <v>#REF!</v>
      </c>
      <c r="J10" s="138" t="e">
        <f>#REF!+#REF!</f>
        <v>#REF!</v>
      </c>
      <c r="K10" s="109"/>
      <c r="N10" s="139" t="e">
        <f>#REF!-#REF!</f>
        <v>#REF!</v>
      </c>
    </row>
    <row r="11" spans="2:16" ht="30.75" customHeight="1">
      <c r="B11" s="134" t="s">
        <v>108</v>
      </c>
      <c r="C11" s="117">
        <v>489102362</v>
      </c>
      <c r="D11" s="20">
        <f>SUMIFS('15년일입'!$K$7:$K$703,'15년일입'!$B$7:$B$703,'15년총괄표(실국별)'!$B11)</f>
        <v>0</v>
      </c>
      <c r="E11" s="20">
        <f>SUMIFS('15년일입'!$L$7:$L$703,'15년일입'!$B$7:$B$703,'15년총괄표(실국별)'!$B11)</f>
        <v>0</v>
      </c>
      <c r="F11" s="20">
        <f>SUMIFS('15년일출'!$K$7:$K$1362,'15년일출'!$B$7:$B$1362,'15년총괄표(실국별)'!$B11)</f>
        <v>0</v>
      </c>
      <c r="G11" s="20">
        <f>SUMIFS('15년일출'!$L$7:$L$1362,'15년일출'!$B$7:$B$1362,'15년총괄표(실국별)'!$B11)</f>
        <v>0</v>
      </c>
      <c r="H11" s="118">
        <f t="shared" si="1"/>
        <v>489102362</v>
      </c>
      <c r="J11" s="140"/>
      <c r="K11" s="141"/>
    </row>
    <row r="12" spans="2:16" ht="30.75" customHeight="1">
      <c r="B12" s="134" t="s">
        <v>181</v>
      </c>
      <c r="C12" s="117">
        <v>2124399774</v>
      </c>
      <c r="D12" s="20">
        <f>SUMIFS('15년일입'!$K$7:$K$703,'15년일입'!$B$7:$B$703,'15년총괄표(실국별)'!$B12)</f>
        <v>0</v>
      </c>
      <c r="E12" s="20">
        <f>SUMIFS('15년일입'!$L$7:$L$703,'15년일입'!$B$7:$B$703,'15년총괄표(실국별)'!$B12)</f>
        <v>0</v>
      </c>
      <c r="F12" s="20">
        <f>SUMIFS('15년일출'!$K$7:$K$1362,'15년일출'!$B$7:$B$1362,'15년총괄표(실국별)'!$B12)</f>
        <v>0</v>
      </c>
      <c r="G12" s="20">
        <f>SUMIFS('15년일출'!$L$7:$L$1362,'15년일출'!$B$7:$B$1362,'15년총괄표(실국별)'!$B12)</f>
        <v>0</v>
      </c>
      <c r="H12" s="118">
        <f t="shared" si="1"/>
        <v>2124399774</v>
      </c>
      <c r="J12" s="142"/>
      <c r="L12" s="143"/>
      <c r="M12" s="143"/>
    </row>
    <row r="13" spans="2:16" ht="30.75" customHeight="1">
      <c r="B13" s="134" t="s">
        <v>109</v>
      </c>
      <c r="C13" s="117">
        <v>309073261</v>
      </c>
      <c r="D13" s="20">
        <f>SUMIFS('15년일입'!$K$7:$K$703,'15년일입'!$B$7:$B$703,'15년총괄표(실국별)'!$B13)</f>
        <v>0</v>
      </c>
      <c r="E13" s="20">
        <f>SUMIFS('15년일입'!$L$7:$L$703,'15년일입'!$B$7:$B$703,'15년총괄표(실국별)'!$B13)</f>
        <v>0</v>
      </c>
      <c r="F13" s="20">
        <f>SUMIFS('15년일출'!$K$7:$K$1362,'15년일출'!$B$7:$B$1362,'15년총괄표(실국별)'!$B13)</f>
        <v>0</v>
      </c>
      <c r="G13" s="20">
        <f>SUMIFS('15년일출'!$L$7:$L$1362,'15년일출'!$B$7:$B$1362,'15년총괄표(실국별)'!$B13)</f>
        <v>0</v>
      </c>
      <c r="H13" s="118">
        <f t="shared" si="1"/>
        <v>309073261</v>
      </c>
      <c r="K13" s="15"/>
      <c r="L13" s="16"/>
      <c r="N13" s="101" t="s">
        <v>44</v>
      </c>
    </row>
    <row r="14" spans="2:16" s="146" customFormat="1" ht="30.75" customHeight="1">
      <c r="B14" s="134" t="s">
        <v>65</v>
      </c>
      <c r="C14" s="144">
        <v>255604029</v>
      </c>
      <c r="D14" s="20">
        <f>SUMIFS('15년일입'!$K$7:$K$703,'15년일입'!$B$7:$B$703,'15년총괄표(실국별)'!$B14)</f>
        <v>0</v>
      </c>
      <c r="E14" s="20">
        <f>SUMIFS('15년일입'!$L$7:$L$703,'15년일입'!$B$7:$B$703,'15년총괄표(실국별)'!$B14)</f>
        <v>0</v>
      </c>
      <c r="F14" s="20">
        <f>SUMIFS('15년일출'!$K$7:$K$1362,'15년일출'!$B$7:$B$1362,'15년총괄표(실국별)'!$B14)</f>
        <v>0</v>
      </c>
      <c r="G14" s="20">
        <f>SUMIFS('15년일출'!$L$7:$L$1362,'15년일출'!$B$7:$B$1362,'15년총괄표(실국별)'!$B14)</f>
        <v>0</v>
      </c>
      <c r="H14" s="118">
        <f t="shared" si="1"/>
        <v>255604029</v>
      </c>
      <c r="I14" s="145"/>
      <c r="J14" s="145"/>
      <c r="K14" s="15"/>
      <c r="L14" s="16"/>
      <c r="M14" s="131"/>
      <c r="N14" s="132" t="e">
        <f>N10-#REF!</f>
        <v>#REF!</v>
      </c>
      <c r="O14" s="145"/>
      <c r="P14" s="145"/>
    </row>
    <row r="15" spans="2:16" s="146" customFormat="1" ht="30.75" customHeight="1">
      <c r="B15" s="134" t="s">
        <v>210</v>
      </c>
      <c r="C15" s="144">
        <v>205393587</v>
      </c>
      <c r="D15" s="20">
        <f>SUMIFS('15년일입'!$K$7:$K$703,'15년일입'!$B$7:$B$703,'15년총괄표(실국별)'!$B15)</f>
        <v>0</v>
      </c>
      <c r="E15" s="20">
        <f>SUMIFS('15년일입'!$L$7:$L$703,'15년일입'!$B$7:$B$703,'15년총괄표(실국별)'!$B15)</f>
        <v>0</v>
      </c>
      <c r="F15" s="20">
        <f>SUMIFS('15년일출'!$K$7:$K$1362,'15년일출'!$B$7:$B$1362,'15년총괄표(실국별)'!$B15)</f>
        <v>0</v>
      </c>
      <c r="G15" s="20">
        <f>SUMIFS('15년일출'!$L$7:$L$1362,'15년일출'!$B$7:$B$1362,'15년총괄표(실국별)'!$B15)</f>
        <v>0</v>
      </c>
      <c r="H15" s="118">
        <f t="shared" si="1"/>
        <v>205393587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30.75" customHeight="1">
      <c r="B16" s="134" t="s">
        <v>217</v>
      </c>
      <c r="C16" s="144">
        <v>694104955</v>
      </c>
      <c r="D16" s="20">
        <f>SUMIFS('15년일입'!$K$7:$K$703,'15년일입'!$B$7:$B$703,'15년총괄표(실국별)'!$B16)</f>
        <v>0</v>
      </c>
      <c r="E16" s="20">
        <f>SUMIFS('15년일입'!$L$7:$L$703,'15년일입'!$B$7:$B$703,'15년총괄표(실국별)'!$B16)</f>
        <v>0</v>
      </c>
      <c r="F16" s="20">
        <f>SUMIFS('15년일출'!$K$7:$K$1362,'15년일출'!$B$7:$B$1362,'15년총괄표(실국별)'!$B16)</f>
        <v>0</v>
      </c>
      <c r="G16" s="20">
        <f>SUMIFS('15년일출'!$L$7:$L$1362,'15년일출'!$B$7:$B$1362,'15년총괄표(실국별)'!$B16)</f>
        <v>0</v>
      </c>
      <c r="H16" s="118">
        <f t="shared" si="1"/>
        <v>694104955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30.75" customHeight="1">
      <c r="B17" s="147" t="s">
        <v>62</v>
      </c>
      <c r="C17" s="148">
        <v>30412373</v>
      </c>
      <c r="D17" s="20">
        <f>SUMIFS('15년일입'!$K$7:$K$703,'15년일입'!$B$7:$B$703,'15년총괄표(실국별)'!$B17)</f>
        <v>0</v>
      </c>
      <c r="E17" s="20">
        <f>SUMIFS('15년일입'!$L$7:$L$703,'15년일입'!$B$7:$B$703,'15년총괄표(실국별)'!$B17)</f>
        <v>0</v>
      </c>
      <c r="F17" s="20">
        <f>SUMIFS('15년일출'!$K$7:$K$1362,'15년일출'!$B$7:$B$1362,'15년총괄표(실국별)'!$B17)</f>
        <v>0</v>
      </c>
      <c r="G17" s="20">
        <f>SUMIFS('15년일출'!$L$7:$L$1362,'15년일출'!$B$7:$B$1362,'15년총괄표(실국별)'!$B17)</f>
        <v>0</v>
      </c>
      <c r="H17" s="118">
        <f t="shared" si="1"/>
        <v>30412373</v>
      </c>
      <c r="I17" s="149"/>
      <c r="J17" s="149"/>
      <c r="K17" s="15"/>
      <c r="L17" s="16"/>
      <c r="M17" s="149"/>
      <c r="N17" s="149"/>
      <c r="O17" s="149"/>
      <c r="P17" s="149"/>
    </row>
    <row r="18" spans="2:16" ht="30.75" customHeight="1" thickBot="1">
      <c r="B18" s="134" t="s">
        <v>115</v>
      </c>
      <c r="C18" s="117">
        <v>12731214</v>
      </c>
      <c r="D18" s="20">
        <f>SUMIFS('15년일입'!$K$7:$K$703,'15년일입'!$B$7:$B$703,'15년총괄표(실국별)'!$B18)</f>
        <v>0</v>
      </c>
      <c r="E18" s="20">
        <f>SUMIFS('15년일입'!$L$7:$L$703,'15년일입'!$B$7:$B$703,'15년총괄표(실국별)'!$B18)</f>
        <v>0</v>
      </c>
      <c r="F18" s="20">
        <f>SUMIFS('15년일출'!$K$7:$K$1362,'15년일출'!$B$7:$B$1362,'15년총괄표(실국별)'!$B18)</f>
        <v>0</v>
      </c>
      <c r="G18" s="20">
        <f>SUMIFS('15년일출'!$L$7:$L$1362,'15년일출'!$B$7:$B$1362,'15년총괄표(실국별)'!$B18)</f>
        <v>0</v>
      </c>
      <c r="H18" s="118">
        <f t="shared" si="1"/>
        <v>12731214</v>
      </c>
      <c r="I18" s="137" t="e">
        <f>#REF!+#REF!</f>
        <v>#REF!</v>
      </c>
      <c r="J18" s="138" t="e">
        <f>#REF!+#REF!</f>
        <v>#REF!</v>
      </c>
      <c r="K18" s="109"/>
      <c r="N18" s="139" t="e">
        <f>#REF!-#REF!</f>
        <v>#REF!</v>
      </c>
    </row>
    <row r="19" spans="2:16" ht="30.75" customHeight="1">
      <c r="B19" s="134" t="s">
        <v>113</v>
      </c>
      <c r="C19" s="117">
        <v>450511</v>
      </c>
      <c r="D19" s="20">
        <f>SUMIFS('15년일입'!$K$7:$K$703,'15년일입'!$B$7:$B$703,'15년총괄표(실국별)'!$B19)</f>
        <v>0</v>
      </c>
      <c r="E19" s="20">
        <f>SUMIFS('15년일입'!$L$7:$L$703,'15년일입'!$B$7:$B$703,'15년총괄표(실국별)'!$B19)</f>
        <v>0</v>
      </c>
      <c r="F19" s="20">
        <f>SUMIFS('15년일출'!$K$7:$K$1362,'15년일출'!$B$7:$B$1362,'15년총괄표(실국별)'!$B19)</f>
        <v>0</v>
      </c>
      <c r="G19" s="20">
        <f>SUMIFS('15년일출'!$L$7:$L$1362,'15년일출'!$B$7:$B$1362,'15년총괄표(실국별)'!$B19)</f>
        <v>0</v>
      </c>
      <c r="H19" s="118">
        <f t="shared" si="1"/>
        <v>450511</v>
      </c>
      <c r="J19" s="140"/>
      <c r="K19" s="141"/>
    </row>
    <row r="20" spans="2:16" ht="30.75" customHeight="1">
      <c r="B20" s="134" t="s">
        <v>110</v>
      </c>
      <c r="C20" s="117">
        <v>2803637639</v>
      </c>
      <c r="D20" s="20">
        <f>SUMIFS('15년일입'!$K$7:$K$703,'15년일입'!$B$7:$B$703,'15년총괄표(실국별)'!$B20)</f>
        <v>0</v>
      </c>
      <c r="E20" s="20">
        <f>SUMIFS('15년일입'!$L$7:$L$703,'15년일입'!$B$7:$B$703,'15년총괄표(실국별)'!$B20)</f>
        <v>0</v>
      </c>
      <c r="F20" s="20">
        <f>SUMIFS('15년일출'!$K$7:$K$1362,'15년일출'!$B$7:$B$1362,'15년총괄표(실국별)'!$B20)</f>
        <v>0</v>
      </c>
      <c r="G20" s="20">
        <f>SUMIFS('15년일출'!$L$7:$L$1362,'15년일출'!$B$7:$B$1362,'15년총괄표(실국별)'!$B20)</f>
        <v>0</v>
      </c>
      <c r="H20" s="118">
        <f t="shared" si="1"/>
        <v>2803637639</v>
      </c>
      <c r="J20" s="142"/>
      <c r="L20" s="143"/>
      <c r="M20" s="143"/>
    </row>
    <row r="21" spans="2:16" ht="30.75" customHeight="1">
      <c r="B21" s="134" t="s">
        <v>111</v>
      </c>
      <c r="C21" s="117">
        <v>96522924</v>
      </c>
      <c r="D21" s="20">
        <f>SUMIFS('15년일입'!$K$7:$K$703,'15년일입'!$B$7:$B$703,'15년총괄표(실국별)'!$B21)</f>
        <v>0</v>
      </c>
      <c r="E21" s="20">
        <f>SUMIFS('15년일입'!$L$7:$L$703,'15년일입'!$B$7:$B$703,'15년총괄표(실국별)'!$B21)</f>
        <v>0</v>
      </c>
      <c r="F21" s="20">
        <f>SUMIFS('15년일출'!$K$7:$K$1362,'15년일출'!$B$7:$B$1362,'15년총괄표(실국별)'!$B21)</f>
        <v>0</v>
      </c>
      <c r="G21" s="20">
        <f>SUMIFS('15년일출'!$L$7:$L$1362,'15년일출'!$B$7:$B$1362,'15년총괄표(실국별)'!$B21)</f>
        <v>0</v>
      </c>
      <c r="H21" s="118">
        <f t="shared" si="1"/>
        <v>96522924</v>
      </c>
      <c r="K21" s="15"/>
      <c r="L21" s="16"/>
      <c r="N21" s="101" t="s">
        <v>44</v>
      </c>
    </row>
    <row r="22" spans="2:16" s="146" customFormat="1" ht="30.75" customHeight="1">
      <c r="B22" s="134" t="s">
        <v>112</v>
      </c>
      <c r="C22" s="144">
        <v>1454395771</v>
      </c>
      <c r="D22" s="20">
        <f>SUMIFS('15년일입'!$K$7:$K$703,'15년일입'!$B$7:$B$703,'15년총괄표(실국별)'!$B22)</f>
        <v>0</v>
      </c>
      <c r="E22" s="20">
        <f>SUMIFS('15년일입'!$L$7:$L$703,'15년일입'!$B$7:$B$703,'15년총괄표(실국별)'!$B22)</f>
        <v>0</v>
      </c>
      <c r="F22" s="20">
        <f>SUMIFS('15년일출'!$K$7:$K$1362,'15년일출'!$B$7:$B$1362,'15년총괄표(실국별)'!$B22)</f>
        <v>0</v>
      </c>
      <c r="G22" s="20">
        <f>SUMIFS('15년일출'!$L$7:$L$1362,'15년일출'!$B$7:$B$1362,'15년총괄표(실국별)'!$B22)</f>
        <v>0</v>
      </c>
      <c r="H22" s="118">
        <f t="shared" si="1"/>
        <v>1454395771</v>
      </c>
      <c r="I22" s="145"/>
      <c r="J22" s="145"/>
      <c r="K22" s="15"/>
      <c r="L22" s="16"/>
      <c r="M22" s="131"/>
      <c r="N22" s="132" t="e">
        <f>N18-#REF!</f>
        <v>#REF!</v>
      </c>
      <c r="O22" s="145"/>
      <c r="P22" s="145"/>
    </row>
    <row r="23" spans="2:16" s="146" customFormat="1" ht="30.75" customHeight="1">
      <c r="B23" s="134" t="s">
        <v>380</v>
      </c>
      <c r="C23" s="144">
        <v>35645539</v>
      </c>
      <c r="D23" s="20">
        <f>SUMIFS('15년일입'!$K$7:$K$703,'15년일입'!$B$7:$B$703,'15년총괄표(실국별)'!$B23)</f>
        <v>0</v>
      </c>
      <c r="E23" s="20">
        <f>SUMIFS('15년일입'!$L$7:$L$703,'15년일입'!$B$7:$B$703,'15년총괄표(실국별)'!$B23)</f>
        <v>0</v>
      </c>
      <c r="F23" s="20">
        <f>SUMIFS('15년일출'!$K$7:$K$1362,'15년일출'!$B$7:$B$1362,'15년총괄표(실국별)'!$B23)</f>
        <v>0</v>
      </c>
      <c r="G23" s="20">
        <f>SUMIFS('15년일출'!$L$7:$L$1362,'15년일출'!$B$7:$B$1362,'15년총괄표(실국별)'!$B23)</f>
        <v>0</v>
      </c>
      <c r="H23" s="118">
        <f t="shared" si="1"/>
        <v>35645539</v>
      </c>
      <c r="I23" s="145"/>
      <c r="J23" s="145"/>
      <c r="K23" s="15"/>
      <c r="L23" s="16"/>
      <c r="M23" s="145"/>
      <c r="N23" s="145"/>
      <c r="O23" s="145"/>
      <c r="P23" s="145"/>
    </row>
    <row r="24" spans="2:16" s="146" customFormat="1" ht="30.75" customHeight="1">
      <c r="B24" s="134" t="s">
        <v>387</v>
      </c>
      <c r="C24" s="144">
        <v>10314647</v>
      </c>
      <c r="D24" s="20">
        <f>SUMIFS('15년일입'!$K$7:$K$703,'15년일입'!$B$7:$B$703,'15년총괄표(실국별)'!$B24)</f>
        <v>0</v>
      </c>
      <c r="E24" s="20">
        <f>SUMIFS('15년일입'!$L$7:$L$703,'15년일입'!$B$7:$B$703,'15년총괄표(실국별)'!$B24)</f>
        <v>0</v>
      </c>
      <c r="F24" s="20">
        <f>SUMIFS('15년일출'!$K$7:$K$1362,'15년일출'!$B$7:$B$1362,'15년총괄표(실국별)'!$B24)</f>
        <v>0</v>
      </c>
      <c r="G24" s="20">
        <f>SUMIFS('15년일출'!$L$7:$L$1362,'15년일출'!$B$7:$B$1362,'15년총괄표(실국별)'!$B24)</f>
        <v>0</v>
      </c>
      <c r="H24" s="118">
        <f t="shared" si="1"/>
        <v>10314647</v>
      </c>
      <c r="I24" s="145"/>
      <c r="J24" s="145"/>
      <c r="K24" s="15"/>
      <c r="L24" s="16"/>
      <c r="M24" s="145"/>
      <c r="N24" s="145"/>
      <c r="O24" s="145"/>
      <c r="P24" s="145"/>
    </row>
    <row r="25" spans="2:16" s="150" customFormat="1" ht="30.75" customHeight="1">
      <c r="B25" s="147" t="s">
        <v>389</v>
      </c>
      <c r="C25" s="148">
        <v>8202067</v>
      </c>
      <c r="D25" s="20">
        <f>SUMIFS('15년일입'!$K$7:$K$703,'15년일입'!$B$7:$B$703,'15년총괄표(실국별)'!$B25)</f>
        <v>0</v>
      </c>
      <c r="E25" s="20">
        <f>SUMIFS('15년일입'!$L$7:$L$703,'15년일입'!$B$7:$B$703,'15년총괄표(실국별)'!$B25)</f>
        <v>0</v>
      </c>
      <c r="F25" s="20">
        <f>SUMIFS('15년일출'!$K$7:$K$1362,'15년일출'!$B$7:$B$1362,'15년총괄표(실국별)'!$B25)</f>
        <v>0</v>
      </c>
      <c r="G25" s="20">
        <f>SUMIFS('15년일출'!$L$7:$L$1362,'15년일출'!$B$7:$B$1362,'15년총괄표(실국별)'!$B25)</f>
        <v>0</v>
      </c>
      <c r="H25" s="118">
        <f t="shared" si="1"/>
        <v>8202067</v>
      </c>
      <c r="I25" s="149"/>
      <c r="J25" s="149"/>
      <c r="K25" s="15"/>
      <c r="L25" s="16"/>
      <c r="M25" s="149"/>
      <c r="N25" s="149"/>
      <c r="O25" s="149"/>
      <c r="P25" s="149"/>
    </row>
    <row r="26" spans="2:16" ht="30.75" customHeight="1" thickBot="1">
      <c r="B26" s="134" t="s">
        <v>396</v>
      </c>
      <c r="C26" s="117">
        <v>631831527</v>
      </c>
      <c r="D26" s="20">
        <f>SUMIFS('15년일입'!$K$7:$K$703,'15년일입'!$B$7:$B$703,'15년총괄표(실국별)'!$B26)</f>
        <v>0</v>
      </c>
      <c r="E26" s="20">
        <f>SUMIFS('15년일입'!$L$7:$L$703,'15년일입'!$B$7:$B$703,'15년총괄표(실국별)'!$B26)</f>
        <v>0</v>
      </c>
      <c r="F26" s="20">
        <f>SUMIFS('15년일출'!$K$7:$K$1362,'15년일출'!$B$7:$B$1362,'15년총괄표(실국별)'!$B26)</f>
        <v>0</v>
      </c>
      <c r="G26" s="20">
        <f>SUMIFS('15년일출'!$L$7:$L$1362,'15년일출'!$B$7:$B$1362,'15년총괄표(실국별)'!$B26)</f>
        <v>0</v>
      </c>
      <c r="H26" s="118">
        <f t="shared" si="1"/>
        <v>631831527</v>
      </c>
      <c r="I26" s="137" t="e">
        <f>#REF!+#REF!</f>
        <v>#REF!</v>
      </c>
      <c r="J26" s="138" t="e">
        <f>#REF!+#REF!</f>
        <v>#REF!</v>
      </c>
      <c r="K26" s="109"/>
      <c r="N26" s="139">
        <f>M2-N2</f>
        <v>0</v>
      </c>
    </row>
    <row r="27" spans="2:16" ht="30.75" customHeight="1">
      <c r="B27" s="134" t="s">
        <v>70</v>
      </c>
      <c r="C27" s="117">
        <v>1328409175</v>
      </c>
      <c r="D27" s="20">
        <f>SUMIFS('15년일입'!$K$7:$K$703,'15년일입'!$B$7:$B$703,'15년총괄표(실국별)'!$B27)</f>
        <v>0</v>
      </c>
      <c r="E27" s="20">
        <f>SUMIFS('15년일입'!$L$7:$L$703,'15년일입'!$B$7:$B$703,'15년총괄표(실국별)'!$B27)</f>
        <v>0</v>
      </c>
      <c r="F27" s="20">
        <f>SUMIFS('15년일출'!$K$7:$K$1362,'15년일출'!$B$7:$B$1362,'15년총괄표(실국별)'!$B27)</f>
        <v>0</v>
      </c>
      <c r="G27" s="20">
        <f>SUMIFS('15년일출'!$L$7:$L$1362,'15년일출'!$B$7:$B$1362,'15년총괄표(실국별)'!$B27)</f>
        <v>0</v>
      </c>
      <c r="H27" s="118">
        <f t="shared" si="1"/>
        <v>1328409175</v>
      </c>
      <c r="J27" s="140"/>
      <c r="K27" s="141"/>
    </row>
    <row r="28" spans="2:16" ht="30.75" customHeight="1">
      <c r="B28" s="134" t="s">
        <v>319</v>
      </c>
      <c r="C28" s="117">
        <v>223863128</v>
      </c>
      <c r="D28" s="20">
        <f>SUMIFS('15년일입'!$K$7:$K$703,'15년일입'!$B$7:$B$703,'15년총괄표(실국별)'!$B28)</f>
        <v>0</v>
      </c>
      <c r="E28" s="20">
        <f>SUMIFS('15년일입'!$L$7:$L$703,'15년일입'!$B$7:$B$703,'15년총괄표(실국별)'!$B28)</f>
        <v>0</v>
      </c>
      <c r="F28" s="20">
        <f>SUMIFS('15년일출'!$K$7:$K$1362,'15년일출'!$B$7:$B$1362,'15년총괄표(실국별)'!$B28)</f>
        <v>0</v>
      </c>
      <c r="G28" s="20">
        <f>SUMIFS('15년일출'!$L$7:$L$1362,'15년일출'!$B$7:$B$1362,'15년총괄표(실국별)'!$B28)</f>
        <v>0</v>
      </c>
      <c r="H28" s="118">
        <f t="shared" si="1"/>
        <v>223863128</v>
      </c>
      <c r="J28" s="142"/>
      <c r="L28" s="143"/>
      <c r="M28" s="143"/>
    </row>
    <row r="29" spans="2:16" ht="30.75" customHeight="1">
      <c r="B29" s="134" t="s">
        <v>334</v>
      </c>
      <c r="C29" s="117">
        <v>506163851</v>
      </c>
      <c r="D29" s="20">
        <f>SUMIFS('15년일입'!$K$7:$K$703,'15년일입'!$B$7:$B$703,'15년총괄표(실국별)'!$B29)</f>
        <v>0</v>
      </c>
      <c r="E29" s="20">
        <f>SUMIFS('15년일입'!$L$7:$L$703,'15년일입'!$B$7:$B$703,'15년총괄표(실국별)'!$B29)</f>
        <v>0</v>
      </c>
      <c r="F29" s="20">
        <f>SUMIFS('15년일출'!$K$7:$K$1362,'15년일출'!$B$7:$B$1362,'15년총괄표(실국별)'!$B29)</f>
        <v>0</v>
      </c>
      <c r="G29" s="20">
        <f>SUMIFS('15년일출'!$L$7:$L$1362,'15년일출'!$B$7:$B$1362,'15년총괄표(실국별)'!$B29)</f>
        <v>0</v>
      </c>
      <c r="H29" s="118">
        <f t="shared" si="1"/>
        <v>506163851</v>
      </c>
      <c r="K29" s="15"/>
      <c r="L29" s="16"/>
      <c r="N29" s="101" t="s">
        <v>44</v>
      </c>
    </row>
    <row r="30" spans="2:16" s="146" customFormat="1" ht="30.75" customHeight="1">
      <c r="B30" s="134" t="s">
        <v>67</v>
      </c>
      <c r="C30" s="144">
        <v>165426798</v>
      </c>
      <c r="D30" s="20">
        <f>SUMIFS('15년일입'!$K$7:$K$703,'15년일입'!$B$7:$B$703,'15년총괄표(실국별)'!$B30)</f>
        <v>0</v>
      </c>
      <c r="E30" s="20">
        <f>SUMIFS('15년일입'!$L$7:$L$703,'15년일입'!$B$7:$B$703,'15년총괄표(실국별)'!$B30)</f>
        <v>0</v>
      </c>
      <c r="F30" s="20">
        <f>SUMIFS('15년일출'!$K$7:$K$1362,'15년일출'!$B$7:$B$1362,'15년총괄표(실국별)'!$B30)</f>
        <v>0</v>
      </c>
      <c r="G30" s="20">
        <f>SUMIFS('15년일출'!$L$7:$L$1362,'15년일출'!$B$7:$B$1362,'15년총괄표(실국별)'!$B30)</f>
        <v>0</v>
      </c>
      <c r="H30" s="118">
        <f t="shared" si="1"/>
        <v>165426798</v>
      </c>
      <c r="I30" s="145"/>
      <c r="J30" s="145"/>
      <c r="K30" s="15"/>
      <c r="L30" s="16"/>
      <c r="M30" s="131"/>
      <c r="N30" s="132">
        <f>N26-K2</f>
        <v>0</v>
      </c>
      <c r="O30" s="145"/>
      <c r="P30" s="145"/>
    </row>
    <row r="31" spans="2:16" ht="30.75" customHeight="1" thickBot="1">
      <c r="B31" s="134" t="s">
        <v>362</v>
      </c>
      <c r="C31" s="117">
        <v>466950444</v>
      </c>
      <c r="D31" s="20">
        <f>SUMIFS('15년일입'!$K$7:$K$703,'15년일입'!$B$7:$B$703,'15년총괄표(실국별)'!$B31)</f>
        <v>0</v>
      </c>
      <c r="E31" s="20">
        <f>SUMIFS('15년일입'!$L$7:$L$703,'15년일입'!$B$7:$B$703,'15년총괄표(실국별)'!$B31)</f>
        <v>0</v>
      </c>
      <c r="F31" s="20">
        <f>SUMIFS('15년일출'!$K$7:$K$1362,'15년일출'!$B$7:$B$1362,'15년총괄표(실국별)'!$B31)</f>
        <v>0</v>
      </c>
      <c r="G31" s="20">
        <f>SUMIFS('15년일출'!$L$7:$L$1362,'15년일출'!$B$7:$B$1362,'15년총괄표(실국별)'!$B31)</f>
        <v>0</v>
      </c>
      <c r="H31" s="118">
        <f t="shared" si="1"/>
        <v>466950444</v>
      </c>
      <c r="I31" s="137" t="e">
        <f>#REF!+#REF!</f>
        <v>#REF!</v>
      </c>
      <c r="J31" s="138" t="e">
        <f>#REF!+#REF!</f>
        <v>#REF!</v>
      </c>
      <c r="K31" s="109"/>
      <c r="N31" s="139" t="e">
        <f>M7-N7</f>
        <v>#REF!</v>
      </c>
    </row>
    <row r="32" spans="2:16" ht="30.75" customHeight="1">
      <c r="B32" s="134" t="s">
        <v>372</v>
      </c>
      <c r="C32" s="117">
        <v>570450422</v>
      </c>
      <c r="D32" s="20">
        <f>SUMIFS('15년일입'!$K$7:$K$703,'15년일입'!$B$7:$B$703,'15년총괄표(실국별)'!$B32)</f>
        <v>0</v>
      </c>
      <c r="E32" s="20">
        <f>SUMIFS('15년일입'!$L$7:$L$703,'15년일입'!$B$7:$B$703,'15년총괄표(실국별)'!$B32)</f>
        <v>0</v>
      </c>
      <c r="F32" s="20">
        <f>SUMIFS('15년일출'!$K$7:$K$1362,'15년일출'!$B$7:$B$1362,'15년총괄표(실국별)'!$B32)</f>
        <v>0</v>
      </c>
      <c r="G32" s="20">
        <f>SUMIFS('15년일출'!$L$7:$L$1362,'15년일출'!$B$7:$B$1362,'15년총괄표(실국별)'!$B32)</f>
        <v>0</v>
      </c>
      <c r="H32" s="118">
        <f t="shared" si="1"/>
        <v>570450422</v>
      </c>
      <c r="J32" s="140"/>
      <c r="K32" s="141"/>
    </row>
    <row r="33" spans="2:16" ht="30.75" customHeight="1" thickBot="1">
      <c r="B33" s="151" t="s">
        <v>398</v>
      </c>
      <c r="C33" s="157">
        <v>48696301</v>
      </c>
      <c r="D33" s="21">
        <f>SUMIFS('15년일입'!$K$7:$K$703,'15년일입'!$B$7:$B$703,'15년총괄표(실국별)'!$B33)</f>
        <v>0</v>
      </c>
      <c r="E33" s="21">
        <f>SUMIFS('15년일입'!$L$7:$L$703,'15년일입'!$B$7:$B$703,'15년총괄표(실국별)'!$B33)</f>
        <v>0</v>
      </c>
      <c r="F33" s="21">
        <f>SUMIFS('15년일출'!$K$7:$K$1362,'15년일출'!$B$7:$B$1362,'15년총괄표(실국별)'!$B33)</f>
        <v>0</v>
      </c>
      <c r="G33" s="21">
        <f>SUMIFS('15년일출'!$L$7:$L$1362,'15년일출'!$B$7:$B$1362,'15년총괄표(실국별)'!$B33)</f>
        <v>0</v>
      </c>
      <c r="H33" s="153">
        <f t="shared" si="1"/>
        <v>48696301</v>
      </c>
      <c r="J33" s="142"/>
      <c r="L33" s="143"/>
      <c r="M33" s="143"/>
    </row>
    <row r="34" spans="2:16" ht="18" customHeight="1">
      <c r="B34" s="107"/>
      <c r="C34" s="107"/>
      <c r="D34" s="107"/>
      <c r="E34" s="107"/>
      <c r="F34" s="107"/>
      <c r="G34" s="107"/>
      <c r="H34" s="107"/>
      <c r="K34" s="15"/>
      <c r="L34" s="16"/>
    </row>
    <row r="35" spans="2:16" ht="20.25" customHeight="1"/>
    <row r="36" spans="2:16" ht="20.25" customHeight="1"/>
    <row r="37" spans="2:16" s="107" customFormat="1">
      <c r="B37" s="221" t="s">
        <v>584</v>
      </c>
      <c r="C37" s="225" t="s">
        <v>583</v>
      </c>
      <c r="D37" s="221" t="s">
        <v>581</v>
      </c>
      <c r="E37" s="221" t="s">
        <v>582</v>
      </c>
      <c r="F37" s="225" t="s">
        <v>54</v>
      </c>
      <c r="G37" s="109"/>
      <c r="H37" s="109"/>
      <c r="I37" s="109"/>
      <c r="J37" s="109"/>
      <c r="K37" s="109"/>
      <c r="L37" s="109"/>
      <c r="M37" s="109"/>
      <c r="N37" s="109"/>
    </row>
    <row r="38" spans="2:16" s="107" customFormat="1">
      <c r="B38" s="221" t="s">
        <v>20</v>
      </c>
      <c r="C38" s="226">
        <f>SUM(C39:C64)</f>
        <v>14504760931</v>
      </c>
      <c r="D38" s="226">
        <f>SUM(D39:D64)</f>
        <v>1174065395</v>
      </c>
      <c r="E38" s="226">
        <f>SUM(E39:E64)</f>
        <v>2139712389</v>
      </c>
      <c r="F38" s="226">
        <f>SUM(C38:E38)</f>
        <v>17818538715</v>
      </c>
      <c r="I38" s="109"/>
      <c r="J38" s="109"/>
      <c r="K38" s="109"/>
      <c r="L38" s="109"/>
      <c r="M38" s="109"/>
      <c r="N38" s="109"/>
      <c r="O38" s="109"/>
      <c r="P38" s="109"/>
    </row>
    <row r="39" spans="2:16" s="107" customFormat="1">
      <c r="B39" s="221" t="s">
        <v>114</v>
      </c>
      <c r="C39" s="227">
        <v>1230140</v>
      </c>
      <c r="D39" s="227"/>
      <c r="E39" s="227"/>
      <c r="F39" s="226">
        <f t="shared" ref="F39:F64" si="2">SUM(C39:E39)</f>
        <v>1230140</v>
      </c>
      <c r="G39" s="109"/>
      <c r="H39" s="109"/>
      <c r="I39" s="109"/>
      <c r="J39" s="109"/>
      <c r="K39" s="109"/>
      <c r="L39" s="109"/>
      <c r="M39" s="109"/>
      <c r="N39" s="109"/>
    </row>
    <row r="40" spans="2:16" s="107" customFormat="1">
      <c r="B40" s="221" t="s">
        <v>106</v>
      </c>
      <c r="C40" s="227">
        <v>3253514147</v>
      </c>
      <c r="D40" s="227"/>
      <c r="E40" s="227">
        <v>1741536684</v>
      </c>
      <c r="F40" s="226">
        <f t="shared" si="2"/>
        <v>4995050831</v>
      </c>
      <c r="H40" s="109"/>
      <c r="I40" s="109"/>
      <c r="J40" s="109"/>
      <c r="K40" s="109"/>
      <c r="L40" s="109"/>
      <c r="M40" s="109"/>
      <c r="N40" s="109"/>
    </row>
    <row r="41" spans="2:16" s="107" customFormat="1">
      <c r="B41" s="221" t="s">
        <v>107</v>
      </c>
      <c r="C41" s="227">
        <v>302743533</v>
      </c>
      <c r="D41" s="227">
        <v>14731912</v>
      </c>
      <c r="E41" s="227">
        <v>33000000</v>
      </c>
      <c r="F41" s="226">
        <f t="shared" si="2"/>
        <v>350475445</v>
      </c>
      <c r="H41" s="109"/>
      <c r="I41" s="109"/>
      <c r="J41" s="109"/>
      <c r="K41" s="109"/>
      <c r="L41" s="109"/>
      <c r="M41" s="109"/>
      <c r="N41" s="109"/>
    </row>
    <row r="42" spans="2:16" s="107" customFormat="1">
      <c r="B42" s="221" t="s">
        <v>108</v>
      </c>
      <c r="C42" s="227">
        <v>489102362</v>
      </c>
      <c r="D42" s="227"/>
      <c r="E42" s="227"/>
      <c r="F42" s="226">
        <f t="shared" si="2"/>
        <v>489102362</v>
      </c>
      <c r="G42" s="109"/>
      <c r="H42" s="109"/>
      <c r="I42" s="109"/>
      <c r="J42" s="109"/>
      <c r="K42" s="109"/>
      <c r="L42" s="109"/>
      <c r="M42" s="109"/>
      <c r="N42" s="109"/>
    </row>
    <row r="43" spans="2:16" s="107" customFormat="1">
      <c r="B43" s="221" t="s">
        <v>181</v>
      </c>
      <c r="C43" s="227">
        <v>1957985774</v>
      </c>
      <c r="D43" s="227">
        <v>166414000</v>
      </c>
      <c r="E43" s="227"/>
      <c r="F43" s="226">
        <f t="shared" si="2"/>
        <v>2124399774</v>
      </c>
      <c r="H43" s="109"/>
      <c r="I43" s="109"/>
      <c r="J43" s="109"/>
      <c r="K43" s="109"/>
      <c r="L43" s="109"/>
      <c r="M43" s="109"/>
      <c r="N43" s="109"/>
    </row>
    <row r="44" spans="2:16" s="107" customFormat="1">
      <c r="B44" s="221" t="s">
        <v>109</v>
      </c>
      <c r="C44" s="227">
        <v>246448826</v>
      </c>
      <c r="D44" s="227"/>
      <c r="E44" s="227">
        <v>62624435</v>
      </c>
      <c r="F44" s="226">
        <f t="shared" si="2"/>
        <v>309073261</v>
      </c>
      <c r="G44" s="109"/>
      <c r="H44" s="109"/>
      <c r="I44" s="109"/>
      <c r="J44" s="109"/>
      <c r="K44" s="109"/>
      <c r="L44" s="109"/>
      <c r="M44" s="109"/>
      <c r="N44" s="109"/>
    </row>
    <row r="45" spans="2:16" s="107" customFormat="1">
      <c r="B45" s="221" t="s">
        <v>65</v>
      </c>
      <c r="C45" s="227">
        <v>255604029</v>
      </c>
      <c r="D45" s="227"/>
      <c r="E45" s="227"/>
      <c r="F45" s="226">
        <f t="shared" si="2"/>
        <v>255604029</v>
      </c>
      <c r="G45" s="109"/>
      <c r="H45" s="109"/>
      <c r="I45" s="109"/>
      <c r="J45" s="109"/>
      <c r="K45" s="109"/>
      <c r="L45" s="109"/>
      <c r="M45" s="109"/>
      <c r="N45" s="109"/>
    </row>
    <row r="46" spans="2:16" s="107" customFormat="1">
      <c r="B46" s="221" t="s">
        <v>210</v>
      </c>
      <c r="C46" s="227">
        <v>205393587</v>
      </c>
      <c r="D46" s="227"/>
      <c r="E46" s="227"/>
      <c r="F46" s="226">
        <f t="shared" si="2"/>
        <v>205393587</v>
      </c>
      <c r="G46" s="109"/>
      <c r="H46" s="109"/>
      <c r="I46" s="109"/>
      <c r="J46" s="109"/>
      <c r="K46" s="109"/>
      <c r="L46" s="109"/>
      <c r="M46" s="109"/>
      <c r="N46" s="109"/>
    </row>
    <row r="47" spans="2:16" s="107" customFormat="1">
      <c r="B47" s="221" t="s">
        <v>217</v>
      </c>
      <c r="C47" s="227">
        <f>635730961+1074501+3040529+54258964</f>
        <v>694104955</v>
      </c>
      <c r="D47" s="227"/>
      <c r="E47" s="227"/>
      <c r="F47" s="226">
        <f t="shared" si="2"/>
        <v>694104955</v>
      </c>
      <c r="I47" s="109"/>
      <c r="J47" s="109"/>
      <c r="K47" s="109"/>
      <c r="L47" s="109"/>
      <c r="M47" s="109"/>
      <c r="N47" s="109"/>
    </row>
    <row r="48" spans="2:16" s="107" customFormat="1">
      <c r="B48" s="224" t="s">
        <v>62</v>
      </c>
      <c r="C48" s="227">
        <v>30412373</v>
      </c>
      <c r="D48" s="227"/>
      <c r="E48" s="227"/>
      <c r="F48" s="226">
        <f t="shared" si="2"/>
        <v>30412373</v>
      </c>
      <c r="G48" s="109"/>
      <c r="H48" s="109"/>
      <c r="I48" s="109"/>
      <c r="J48" s="109"/>
      <c r="K48" s="109"/>
      <c r="L48" s="109"/>
      <c r="M48" s="109"/>
      <c r="N48" s="109"/>
    </row>
    <row r="49" spans="2:16" s="107" customFormat="1">
      <c r="B49" s="221" t="s">
        <v>115</v>
      </c>
      <c r="C49" s="227">
        <v>12731214</v>
      </c>
      <c r="D49" s="227"/>
      <c r="E49" s="227"/>
      <c r="F49" s="226">
        <f t="shared" si="2"/>
        <v>12731214</v>
      </c>
      <c r="G49" s="109"/>
      <c r="H49" s="109"/>
      <c r="I49" s="109"/>
      <c r="J49" s="109"/>
      <c r="K49" s="109"/>
      <c r="L49" s="109"/>
      <c r="M49" s="109"/>
      <c r="N49" s="109"/>
    </row>
    <row r="50" spans="2:16" s="107" customFormat="1">
      <c r="B50" s="221" t="s">
        <v>113</v>
      </c>
      <c r="C50" s="227">
        <v>450511</v>
      </c>
      <c r="D50" s="227"/>
      <c r="E50" s="227"/>
      <c r="F50" s="226">
        <f t="shared" si="2"/>
        <v>450511</v>
      </c>
      <c r="I50" s="109"/>
      <c r="J50" s="109"/>
      <c r="K50" s="109"/>
      <c r="L50" s="109"/>
      <c r="M50" s="109"/>
      <c r="N50" s="109"/>
      <c r="O50" s="109"/>
      <c r="P50" s="109"/>
    </row>
    <row r="51" spans="2:16" s="107" customFormat="1">
      <c r="B51" s="221" t="s">
        <v>110</v>
      </c>
      <c r="C51" s="227">
        <v>1966943221</v>
      </c>
      <c r="D51" s="227">
        <v>836694418</v>
      </c>
      <c r="E51" s="227"/>
      <c r="F51" s="226">
        <f t="shared" si="2"/>
        <v>2803637639</v>
      </c>
      <c r="I51" s="109"/>
      <c r="J51" s="109"/>
      <c r="K51" s="109"/>
      <c r="L51" s="109"/>
      <c r="M51" s="109"/>
      <c r="N51" s="109"/>
      <c r="O51" s="109"/>
      <c r="P51" s="109"/>
    </row>
    <row r="52" spans="2:16" s="107" customFormat="1">
      <c r="B52" s="221" t="s">
        <v>111</v>
      </c>
      <c r="C52" s="227">
        <v>96522924</v>
      </c>
      <c r="D52" s="227"/>
      <c r="E52" s="227"/>
      <c r="F52" s="226">
        <f t="shared" si="2"/>
        <v>96522924</v>
      </c>
      <c r="I52" s="109"/>
      <c r="J52" s="109"/>
      <c r="K52" s="109"/>
      <c r="L52" s="109"/>
      <c r="M52" s="109"/>
      <c r="N52" s="109"/>
      <c r="O52" s="109"/>
      <c r="P52" s="109"/>
    </row>
    <row r="53" spans="2:16" s="107" customFormat="1">
      <c r="B53" s="221" t="s">
        <v>112</v>
      </c>
      <c r="C53" s="227">
        <v>1454395771</v>
      </c>
      <c r="D53" s="227"/>
      <c r="E53" s="227"/>
      <c r="F53" s="226">
        <f t="shared" si="2"/>
        <v>1454395771</v>
      </c>
      <c r="I53" s="109"/>
      <c r="J53" s="109"/>
      <c r="K53" s="109"/>
      <c r="L53" s="109"/>
      <c r="M53" s="109"/>
      <c r="N53" s="109"/>
      <c r="O53" s="109"/>
      <c r="P53" s="109"/>
    </row>
    <row r="54" spans="2:16" s="107" customFormat="1">
      <c r="B54" s="221" t="s">
        <v>380</v>
      </c>
      <c r="C54" s="227">
        <v>35645539</v>
      </c>
      <c r="D54" s="227"/>
      <c r="E54" s="227"/>
      <c r="F54" s="226">
        <f t="shared" si="2"/>
        <v>35645539</v>
      </c>
      <c r="I54" s="109"/>
      <c r="J54" s="109"/>
      <c r="K54" s="109"/>
      <c r="L54" s="109"/>
      <c r="M54" s="109"/>
      <c r="N54" s="109"/>
      <c r="O54" s="109"/>
      <c r="P54" s="109"/>
    </row>
    <row r="55" spans="2:16" s="107" customFormat="1">
      <c r="B55" s="221" t="s">
        <v>387</v>
      </c>
      <c r="C55" s="227">
        <v>10314647</v>
      </c>
      <c r="D55" s="227"/>
      <c r="E55" s="227"/>
      <c r="F55" s="226">
        <f t="shared" si="2"/>
        <v>10314647</v>
      </c>
      <c r="I55" s="109"/>
      <c r="J55" s="109"/>
      <c r="K55" s="109"/>
      <c r="L55" s="109"/>
      <c r="M55" s="109"/>
      <c r="N55" s="109"/>
      <c r="O55" s="109"/>
      <c r="P55" s="109"/>
    </row>
    <row r="56" spans="2:16" s="107" customFormat="1">
      <c r="B56" s="224" t="s">
        <v>389</v>
      </c>
      <c r="C56" s="227">
        <v>8202067</v>
      </c>
      <c r="D56" s="227"/>
      <c r="E56" s="227"/>
      <c r="F56" s="226">
        <f t="shared" si="2"/>
        <v>8202067</v>
      </c>
      <c r="I56" s="109"/>
      <c r="J56" s="109"/>
      <c r="K56" s="109"/>
      <c r="L56" s="109"/>
      <c r="M56" s="109"/>
      <c r="N56" s="109"/>
      <c r="O56" s="109"/>
      <c r="P56" s="109"/>
    </row>
    <row r="57" spans="2:16" s="107" customFormat="1">
      <c r="B57" s="221" t="s">
        <v>396</v>
      </c>
      <c r="C57" s="227">
        <v>627640527</v>
      </c>
      <c r="D57" s="227">
        <v>4191000</v>
      </c>
      <c r="E57" s="227"/>
      <c r="F57" s="226">
        <f t="shared" si="2"/>
        <v>631831527</v>
      </c>
      <c r="I57" s="109"/>
      <c r="J57" s="109"/>
      <c r="K57" s="109"/>
      <c r="L57" s="109"/>
      <c r="M57" s="109"/>
      <c r="N57" s="109"/>
      <c r="O57" s="109"/>
      <c r="P57" s="109"/>
    </row>
    <row r="58" spans="2:16" s="107" customFormat="1">
      <c r="B58" s="221" t="s">
        <v>70</v>
      </c>
      <c r="C58" s="227">
        <v>1328409175</v>
      </c>
      <c r="D58" s="227"/>
      <c r="E58" s="227"/>
      <c r="F58" s="226">
        <f t="shared" si="2"/>
        <v>1328409175</v>
      </c>
      <c r="I58" s="109"/>
      <c r="J58" s="109"/>
      <c r="K58" s="109"/>
      <c r="L58" s="109"/>
      <c r="M58" s="109"/>
      <c r="N58" s="109"/>
      <c r="O58" s="109"/>
      <c r="P58" s="109"/>
    </row>
    <row r="59" spans="2:16" s="107" customFormat="1">
      <c r="B59" s="221" t="s">
        <v>319</v>
      </c>
      <c r="C59" s="227">
        <v>199572128</v>
      </c>
      <c r="D59" s="227">
        <v>24291000</v>
      </c>
      <c r="E59" s="227"/>
      <c r="F59" s="226">
        <f t="shared" si="2"/>
        <v>223863128</v>
      </c>
      <c r="I59" s="109"/>
      <c r="J59" s="109"/>
      <c r="K59" s="109"/>
      <c r="L59" s="109"/>
      <c r="M59" s="109"/>
      <c r="N59" s="109"/>
      <c r="O59" s="109"/>
      <c r="P59" s="109"/>
    </row>
    <row r="60" spans="2:16" s="107" customFormat="1">
      <c r="B60" s="221" t="s">
        <v>334</v>
      </c>
      <c r="C60" s="227">
        <v>203612581</v>
      </c>
      <c r="D60" s="227"/>
      <c r="E60" s="227">
        <v>302551270</v>
      </c>
      <c r="F60" s="226">
        <f t="shared" si="2"/>
        <v>506163851</v>
      </c>
      <c r="I60" s="109"/>
      <c r="J60" s="109"/>
      <c r="K60" s="109"/>
      <c r="L60" s="109"/>
      <c r="M60" s="109"/>
      <c r="N60" s="109"/>
      <c r="O60" s="109"/>
      <c r="P60" s="109"/>
    </row>
    <row r="61" spans="2:16" s="107" customFormat="1">
      <c r="B61" s="221" t="s">
        <v>67</v>
      </c>
      <c r="C61" s="227">
        <v>165426798</v>
      </c>
      <c r="D61" s="227"/>
      <c r="E61" s="227"/>
      <c r="F61" s="226">
        <f t="shared" si="2"/>
        <v>165426798</v>
      </c>
      <c r="I61" s="109"/>
      <c r="J61" s="109"/>
      <c r="K61" s="109"/>
      <c r="L61" s="109"/>
      <c r="M61" s="109"/>
      <c r="N61" s="109"/>
      <c r="O61" s="109"/>
      <c r="P61" s="109"/>
    </row>
    <row r="62" spans="2:16" s="107" customFormat="1">
      <c r="B62" s="221" t="s">
        <v>362</v>
      </c>
      <c r="C62" s="227">
        <v>341380444</v>
      </c>
      <c r="D62" s="227">
        <v>125570000</v>
      </c>
      <c r="E62" s="227"/>
      <c r="F62" s="226">
        <f t="shared" si="2"/>
        <v>466950444</v>
      </c>
      <c r="I62" s="109"/>
      <c r="J62" s="109"/>
      <c r="K62" s="109"/>
      <c r="L62" s="109"/>
      <c r="M62" s="109"/>
      <c r="N62" s="109"/>
      <c r="O62" s="109"/>
      <c r="P62" s="109"/>
    </row>
    <row r="63" spans="2:16" s="107" customFormat="1">
      <c r="B63" s="221" t="s">
        <v>372</v>
      </c>
      <c r="C63" s="227">
        <v>568277357</v>
      </c>
      <c r="D63" s="227">
        <v>2173065</v>
      </c>
      <c r="E63" s="227"/>
      <c r="F63" s="226">
        <f t="shared" si="2"/>
        <v>570450422</v>
      </c>
      <c r="I63" s="109"/>
      <c r="J63" s="109"/>
      <c r="K63" s="109"/>
      <c r="L63" s="109"/>
      <c r="M63" s="109"/>
      <c r="N63" s="109"/>
      <c r="O63" s="109"/>
      <c r="P63" s="109"/>
    </row>
    <row r="64" spans="2:16" s="107" customFormat="1">
      <c r="B64" s="221" t="s">
        <v>398</v>
      </c>
      <c r="C64" s="227">
        <v>48696301</v>
      </c>
      <c r="D64" s="227"/>
      <c r="E64" s="227"/>
      <c r="F64" s="226">
        <f t="shared" si="2"/>
        <v>48696301</v>
      </c>
      <c r="I64" s="109"/>
      <c r="J64" s="109"/>
      <c r="K64" s="109"/>
      <c r="L64" s="109"/>
      <c r="M64" s="109"/>
      <c r="N64" s="109"/>
      <c r="O64" s="109"/>
      <c r="P64" s="109"/>
    </row>
    <row r="164" spans="1:20" s="101" customFormat="1" ht="24">
      <c r="A164" s="58"/>
      <c r="B164" s="58"/>
      <c r="C164" s="58"/>
      <c r="D164" s="58"/>
      <c r="E164" s="58"/>
      <c r="F164" s="58"/>
      <c r="G164" s="58"/>
      <c r="H164" s="58"/>
      <c r="I164" s="141" t="s">
        <v>56</v>
      </c>
      <c r="Q164" s="58"/>
      <c r="R164" s="58"/>
      <c r="S164" s="58"/>
      <c r="T164" s="58"/>
    </row>
    <row r="294" spans="1:20" s="101" customFormat="1">
      <c r="A294" s="58"/>
      <c r="B294" s="58"/>
      <c r="C294" s="58"/>
      <c r="D294" s="58"/>
      <c r="E294" s="58"/>
      <c r="F294" s="58"/>
      <c r="G294" s="58"/>
      <c r="H294" s="58"/>
      <c r="I294" s="165"/>
      <c r="K294" s="101">
        <v>-50000</v>
      </c>
      <c r="Q294" s="58"/>
      <c r="R294" s="58"/>
      <c r="S294" s="58"/>
      <c r="T294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46"/>
  <sheetViews>
    <sheetView topLeftCell="B1" zoomScale="80" zoomScaleNormal="80" workbookViewId="0">
      <selection activeCell="B1" sqref="B1:Z1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  <col min="28" max="28" width="9" style="363"/>
    <col min="29" max="29" width="11.25" bestFit="1" customWidth="1"/>
  </cols>
  <sheetData>
    <row r="1" spans="1:29" ht="25.5">
      <c r="B1" s="527" t="s">
        <v>557</v>
      </c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</row>
    <row r="2" spans="1:29">
      <c r="H2" s="167" t="str">
        <f>IF(H6=T6,"OK","@@")</f>
        <v>OK</v>
      </c>
      <c r="I2" s="167"/>
      <c r="J2" s="167"/>
      <c r="K2" s="167"/>
      <c r="L2" s="167"/>
      <c r="M2" s="167" t="str">
        <f>IF(M6=Y6,"OK","@@")</f>
        <v>OK</v>
      </c>
      <c r="T2" s="167" t="str">
        <f>IF(T6=H6,"OK","@@")</f>
        <v>OK</v>
      </c>
      <c r="U2" s="167"/>
      <c r="V2" s="167"/>
      <c r="W2" s="167"/>
      <c r="X2" s="167"/>
      <c r="Y2" s="167" t="str">
        <f>IF(Y6=M6,"OK","@@")</f>
        <v>OK</v>
      </c>
      <c r="Z2" s="167"/>
    </row>
    <row r="3" spans="1:29" ht="18.75" customHeight="1">
      <c r="B3" s="528" t="s">
        <v>523</v>
      </c>
      <c r="C3" s="529"/>
      <c r="D3" s="534" t="s">
        <v>74</v>
      </c>
      <c r="E3" s="534"/>
      <c r="F3" s="534"/>
      <c r="G3" s="534"/>
      <c r="H3" s="534"/>
      <c r="I3" s="534"/>
      <c r="J3" s="534"/>
      <c r="K3" s="534"/>
      <c r="L3" s="534"/>
      <c r="M3" s="534"/>
      <c r="N3" s="534"/>
      <c r="P3" s="534" t="s">
        <v>75</v>
      </c>
      <c r="Q3" s="534"/>
      <c r="R3" s="534"/>
      <c r="S3" s="534"/>
      <c r="T3" s="534"/>
      <c r="U3" s="534"/>
      <c r="V3" s="534"/>
      <c r="W3" s="534"/>
      <c r="X3" s="534"/>
      <c r="Y3" s="534"/>
      <c r="Z3" s="534"/>
      <c r="AB3" s="363" t="s">
        <v>1759</v>
      </c>
    </row>
    <row r="4" spans="1:29" ht="27.75" customHeight="1">
      <c r="B4" s="530"/>
      <c r="C4" s="531"/>
      <c r="D4" s="535" t="s">
        <v>572</v>
      </c>
      <c r="E4" s="521" t="s">
        <v>573</v>
      </c>
      <c r="F4" s="522"/>
      <c r="G4" s="523" t="s">
        <v>574</v>
      </c>
      <c r="H4" s="537" t="s">
        <v>8</v>
      </c>
      <c r="I4" s="522"/>
      <c r="J4" s="541" t="s">
        <v>575</v>
      </c>
      <c r="K4" s="540"/>
      <c r="L4" s="538" t="s">
        <v>576</v>
      </c>
      <c r="M4" s="540" t="s">
        <v>79</v>
      </c>
      <c r="N4" s="540"/>
      <c r="P4" s="535" t="s">
        <v>572</v>
      </c>
      <c r="Q4" s="521" t="s">
        <v>573</v>
      </c>
      <c r="R4" s="522"/>
      <c r="S4" s="523" t="s">
        <v>574</v>
      </c>
      <c r="T4" s="537" t="s">
        <v>8</v>
      </c>
      <c r="U4" s="522"/>
      <c r="V4" s="541" t="s">
        <v>575</v>
      </c>
      <c r="W4" s="540"/>
      <c r="X4" s="538" t="s">
        <v>576</v>
      </c>
      <c r="Y4" s="540" t="s">
        <v>79</v>
      </c>
      <c r="Z4" s="540"/>
    </row>
    <row r="5" spans="1:29" ht="18.75" customHeight="1">
      <c r="B5" s="532"/>
      <c r="C5" s="533"/>
      <c r="D5" s="536"/>
      <c r="E5" s="99" t="s">
        <v>0</v>
      </c>
      <c r="F5" s="99" t="s">
        <v>1</v>
      </c>
      <c r="G5" s="524"/>
      <c r="H5" s="99" t="s">
        <v>3</v>
      </c>
      <c r="I5" s="99" t="s">
        <v>2</v>
      </c>
      <c r="J5" s="65" t="s">
        <v>0</v>
      </c>
      <c r="K5" s="65" t="s">
        <v>1</v>
      </c>
      <c r="L5" s="539"/>
      <c r="M5" s="65" t="s">
        <v>3</v>
      </c>
      <c r="N5" s="65" t="s">
        <v>2</v>
      </c>
      <c r="P5" s="536"/>
      <c r="Q5" s="216" t="s">
        <v>0</v>
      </c>
      <c r="R5" s="216" t="s">
        <v>1</v>
      </c>
      <c r="S5" s="524"/>
      <c r="T5" s="216" t="s">
        <v>3</v>
      </c>
      <c r="U5" s="216" t="s">
        <v>2</v>
      </c>
      <c r="V5" s="65" t="s">
        <v>0</v>
      </c>
      <c r="W5" s="65" t="s">
        <v>1</v>
      </c>
      <c r="X5" s="539"/>
      <c r="Y5" s="65" t="s">
        <v>3</v>
      </c>
      <c r="Z5" s="65" t="s">
        <v>2</v>
      </c>
    </row>
    <row r="6" spans="1:29">
      <c r="B6" s="525" t="s">
        <v>39</v>
      </c>
      <c r="C6" s="526"/>
      <c r="D6" s="95">
        <f>SUM(D7:D46)/2</f>
        <v>159095680</v>
      </c>
      <c r="E6" s="95">
        <f t="shared" ref="E6:N6" si="0">SUM(E7:E46)/2</f>
        <v>-31527296</v>
      </c>
      <c r="F6" s="95">
        <f t="shared" si="0"/>
        <v>256163995</v>
      </c>
      <c r="G6" s="95">
        <f t="shared" si="0"/>
        <v>383732379</v>
      </c>
      <c r="H6" s="95">
        <f t="shared" si="0"/>
        <v>27108615</v>
      </c>
      <c r="I6" s="95">
        <f t="shared" si="0"/>
        <v>197528084</v>
      </c>
      <c r="J6" s="95">
        <f t="shared" si="0"/>
        <v>0</v>
      </c>
      <c r="K6" s="95">
        <f t="shared" si="0"/>
        <v>0</v>
      </c>
      <c r="L6" s="95">
        <f t="shared" si="0"/>
        <v>159095680</v>
      </c>
      <c r="M6" s="95">
        <f t="shared" si="0"/>
        <v>0</v>
      </c>
      <c r="N6" s="95">
        <f t="shared" si="0"/>
        <v>0</v>
      </c>
      <c r="P6" s="95">
        <f>SUM(P7:P46)/2</f>
        <v>543366419</v>
      </c>
      <c r="Q6" s="95">
        <f t="shared" ref="Q6:Z6" si="1">SUM(Q7:Q46)/2</f>
        <v>-55103817</v>
      </c>
      <c r="R6" s="95">
        <f t="shared" si="1"/>
        <v>395105709</v>
      </c>
      <c r="S6" s="95">
        <f t="shared" si="1"/>
        <v>883368311</v>
      </c>
      <c r="T6" s="95">
        <f t="shared" si="1"/>
        <v>27108615</v>
      </c>
      <c r="U6" s="95">
        <f t="shared" si="1"/>
        <v>313166877</v>
      </c>
      <c r="V6" s="95">
        <f t="shared" si="1"/>
        <v>0</v>
      </c>
      <c r="W6" s="95">
        <f t="shared" si="1"/>
        <v>0</v>
      </c>
      <c r="X6" s="95">
        <f t="shared" si="1"/>
        <v>543366419</v>
      </c>
      <c r="Y6" s="95">
        <f t="shared" si="1"/>
        <v>0</v>
      </c>
      <c r="Z6" s="95">
        <f t="shared" si="1"/>
        <v>0</v>
      </c>
      <c r="AB6" s="364" t="str">
        <f>IF(H6=T6,"OK","@@")</f>
        <v>OK</v>
      </c>
      <c r="AC6" s="365">
        <f>T6-H6</f>
        <v>0</v>
      </c>
    </row>
    <row r="7" spans="1:29" ht="16.5" customHeight="1">
      <c r="A7" s="97"/>
      <c r="B7" s="517" t="s">
        <v>18</v>
      </c>
      <c r="C7" s="518"/>
      <c r="D7" s="89">
        <f>SUM(D8:D10)</f>
        <v>0</v>
      </c>
      <c r="E7" s="89">
        <f t="shared" ref="E7:N7" si="2">SUM(E8:E10)</f>
        <v>0</v>
      </c>
      <c r="F7" s="89">
        <f t="shared" si="2"/>
        <v>0</v>
      </c>
      <c r="G7" s="89">
        <f t="shared" si="2"/>
        <v>0</v>
      </c>
      <c r="H7" s="89">
        <f t="shared" si="2"/>
        <v>0</v>
      </c>
      <c r="I7" s="89">
        <f t="shared" si="2"/>
        <v>0</v>
      </c>
      <c r="J7" s="89">
        <f t="shared" si="2"/>
        <v>0</v>
      </c>
      <c r="K7" s="89">
        <f t="shared" si="2"/>
        <v>0</v>
      </c>
      <c r="L7" s="89">
        <f t="shared" si="2"/>
        <v>0</v>
      </c>
      <c r="M7" s="89">
        <f t="shared" si="2"/>
        <v>0</v>
      </c>
      <c r="N7" s="89">
        <f t="shared" si="2"/>
        <v>0</v>
      </c>
      <c r="P7" s="89">
        <f>SUM(P8:P10)</f>
        <v>9724887</v>
      </c>
      <c r="Q7" s="89">
        <f t="shared" ref="Q7:Z7" si="3">SUM(Q8:Q10)</f>
        <v>-496600</v>
      </c>
      <c r="R7" s="89">
        <f t="shared" si="3"/>
        <v>4313831</v>
      </c>
      <c r="S7" s="89">
        <f t="shared" si="3"/>
        <v>13542118</v>
      </c>
      <c r="T7" s="89">
        <f t="shared" si="3"/>
        <v>0</v>
      </c>
      <c r="U7" s="89">
        <f t="shared" si="3"/>
        <v>3817231</v>
      </c>
      <c r="V7" s="89">
        <f t="shared" si="3"/>
        <v>0</v>
      </c>
      <c r="W7" s="89">
        <f t="shared" si="3"/>
        <v>0</v>
      </c>
      <c r="X7" s="89">
        <f t="shared" si="3"/>
        <v>9724887</v>
      </c>
      <c r="Y7" s="89">
        <f t="shared" si="3"/>
        <v>0</v>
      </c>
      <c r="Z7" s="89">
        <f t="shared" si="3"/>
        <v>0</v>
      </c>
      <c r="AB7" s="364" t="str">
        <f t="shared" ref="AB7:AB46" si="4">IF(H7=T7,"OK","@@")</f>
        <v>OK</v>
      </c>
      <c r="AC7" s="365">
        <f t="shared" ref="AC7:AC46" si="5">T7-H7</f>
        <v>0</v>
      </c>
    </row>
    <row r="8" spans="1:29" ht="16.5" customHeight="1">
      <c r="A8" s="97" t="s">
        <v>524</v>
      </c>
      <c r="B8" s="90"/>
      <c r="C8" s="90" t="s">
        <v>62</v>
      </c>
      <c r="D8" s="91">
        <f>SUMIFS('15년일입'!$G$7:$G$703,'15년일입'!$A$7:$A$703,'15년위원회별'!$A8,'15년일입'!$B$7:$B$703,'15년위원회별'!$C8)</f>
        <v>0</v>
      </c>
      <c r="E8" s="91">
        <f>SUMIFS('15년일입'!$H$7:$H$703,'15년일입'!$A$7:$A$703,'15년위원회별'!$A8,'15년일입'!$B$7:$B$703,'15년위원회별'!$C8)</f>
        <v>0</v>
      </c>
      <c r="F8" s="91">
        <f>SUMIFS('15년일입'!$I$7:$I$703,'15년일입'!$A$7:$A$703,'15년위원회별'!$A8,'15년일입'!$B$7:$B$703,'15년위원회별'!$C8)</f>
        <v>0</v>
      </c>
      <c r="G8" s="91">
        <f>SUMIFS('15년일입'!$J$7:$J$703,'15년일입'!$A$7:$A$703,'15년위원회별'!$A8,'15년일입'!$B$7:$B$703,'15년위원회별'!$C8)</f>
        <v>0</v>
      </c>
      <c r="H8" s="91">
        <f>SUMIFS('15년일입'!$T$7:$T$703,'15년일입'!$A$7:$A$703,'15년위원회별'!$A8,'15년일입'!$B$7:$B$703,'15년위원회별'!$C8)</f>
        <v>0</v>
      </c>
      <c r="I8" s="91">
        <f>SUMIFS('15년일입'!$U$7:$U$703,'15년일입'!$A$7:$A$703,'15년위원회별'!$A8,'15년일입'!$B$7:$B$703,'15년위원회별'!$C8)</f>
        <v>0</v>
      </c>
      <c r="J8" s="91">
        <f>SUMIFS('15년일입'!$K$7:$K$703,'15년일입'!$A$7:$A$703,'15년위원회별'!$A8,'15년일입'!$B$7:$B$703,'15년위원회별'!$C8)</f>
        <v>0</v>
      </c>
      <c r="K8" s="91">
        <f>SUMIFS('15년일입'!$L$7:$L$703,'15년일입'!$A$7:$A$703,'15년위원회별'!$A8,'15년일입'!$B$7:$B$703,'15년위원회별'!$C8)</f>
        <v>0</v>
      </c>
      <c r="L8" s="91">
        <f>SUMIFS('15년일입'!$M$7:$M$703,'15년일입'!$A$7:$A$703,'15년위원회별'!$A8,'15년일입'!$B$7:$B$703,'15년위원회별'!$C8)</f>
        <v>0</v>
      </c>
      <c r="M8" s="91">
        <f>SUMIFS('15년일입'!$Y$7:$Y$703,'15년일입'!$A$7:$A$703,'15년위원회별'!$A8,'15년일입'!$B$7:$B$703,'15년위원회별'!$C8)</f>
        <v>0</v>
      </c>
      <c r="N8" s="91">
        <f>SUMIFS('15년일입'!$Z$7:$Z$703,'15년일입'!$A$7:$A$703,'15년위원회별'!$A8,'15년일입'!$B$7:$B$703,'15년위원회별'!$C8)</f>
        <v>0</v>
      </c>
      <c r="P8" s="91">
        <f>SUMIFS('15년일출'!$G$7:$G$1362,'15년일출'!$A$7:$A$1362,'15년위원회별'!$A8,'15년일출'!$B$7:$B$1362,'15년위원회별'!$C8)</f>
        <v>8927747</v>
      </c>
      <c r="Q8" s="91">
        <f>SUMIFS('15년일출'!$H$7:$H$1362,'15년일출'!$A$7:$A$1362,'15년위원회별'!$A8,'15년일출'!$B$7:$B$1362,'15년위원회별'!$C8)</f>
        <v>-371600</v>
      </c>
      <c r="R8" s="91">
        <f>SUMIFS('15년일출'!$I$7:$I$1362,'15년일출'!$A$7:$A$1362,'15년위원회별'!$A8,'15년일출'!$B$7:$B$1362,'15년위원회별'!$C8)</f>
        <v>4289971</v>
      </c>
      <c r="S8" s="91">
        <f>SUMIFS('15년일출'!$J$7:$J$1362,'15년일출'!$A$7:$A$1362,'15년위원회별'!$A8,'15년일출'!$B$7:$B$1362,'15년위원회별'!$C8)</f>
        <v>12846118</v>
      </c>
      <c r="T8" s="91">
        <f>SUMIFS('15년일출'!$T$7:$T$1362,'15년일출'!$A$7:$A$1362,'15년위원회별'!$A8,'15년일출'!$B$7:$B$1362,'15년위원회별'!$C8)</f>
        <v>0</v>
      </c>
      <c r="U8" s="91">
        <f>SUMIFS('15년일출'!$U$7:$U$1362,'15년일출'!$A$7:$A$1362,'15년위원회별'!$A8,'15년일출'!$B$7:$B$1362,'15년위원회별'!$C8)</f>
        <v>3918371</v>
      </c>
      <c r="V8" s="91">
        <f>SUMIFS('15년일출'!$K$7:$K$1362,'15년일출'!$A$7:$A$1362,'15년위원회별'!$A8,'15년일출'!$B$7:$B$1362,'15년위원회별'!$C8)</f>
        <v>0</v>
      </c>
      <c r="W8" s="91">
        <f>SUMIFS('15년일출'!$L$7:$L$1362,'15년일출'!$A$7:$A$1362,'15년위원회별'!$A8,'15년일출'!$B$7:$B$1362,'15년위원회별'!$C8)</f>
        <v>0</v>
      </c>
      <c r="X8" s="91">
        <f>SUMIFS('15년일출'!$M$7:$M$1362,'15년일출'!$A$7:$A$1362,'15년위원회별'!$A8,'15년일출'!$B$7:$B$1362,'15년위원회별'!$C8)</f>
        <v>8927747</v>
      </c>
      <c r="Y8" s="91">
        <f>SUMIFS('15년일출'!$Y$7:$Y$1362,'15년일출'!$A$7:$A$1362,'15년위원회별'!$A8,'15년일출'!$B$7:$B$1362,'15년위원회별'!$C8)</f>
        <v>0</v>
      </c>
      <c r="Z8" s="91">
        <f>SUMIFS('15년일출'!$Z$7:$Z$1362,'15년일출'!$A$7:$A$1362,'15년위원회별'!$A8,'15년일출'!$B$7:$B$1362,'15년위원회별'!$C8)</f>
        <v>0</v>
      </c>
      <c r="AB8" s="364" t="str">
        <f t="shared" si="4"/>
        <v>OK</v>
      </c>
      <c r="AC8" s="365">
        <f t="shared" si="5"/>
        <v>0</v>
      </c>
    </row>
    <row r="9" spans="1:29" ht="16.5" customHeight="1">
      <c r="A9" s="97" t="s">
        <v>524</v>
      </c>
      <c r="B9" s="90"/>
      <c r="C9" s="90" t="s">
        <v>115</v>
      </c>
      <c r="D9" s="91">
        <f>SUMIFS('15년일입'!$G$7:$G$703,'15년일입'!$A$7:$A$703,'15년위원회별'!$A9,'15년일입'!$B$7:$B$703,'15년위원회별'!$C9)</f>
        <v>0</v>
      </c>
      <c r="E9" s="91">
        <f>SUMIFS('15년일입'!$H$7:$H$703,'15년일입'!$A$7:$A$703,'15년위원회별'!$A9,'15년일입'!$B$7:$B$703,'15년위원회별'!$C9)</f>
        <v>0</v>
      </c>
      <c r="F9" s="91">
        <f>SUMIFS('15년일입'!$I$7:$I$703,'15년일입'!$A$7:$A$703,'15년위원회별'!$A9,'15년일입'!$B$7:$B$703,'15년위원회별'!$C9)</f>
        <v>0</v>
      </c>
      <c r="G9" s="91">
        <f>SUMIFS('15년일입'!$J$7:$J$703,'15년일입'!$A$7:$A$703,'15년위원회별'!$A9,'15년일입'!$B$7:$B$703,'15년위원회별'!$C9)</f>
        <v>0</v>
      </c>
      <c r="H9" s="91">
        <f>SUMIFS('15년일입'!$T$7:$T$703,'15년일입'!$A$7:$A$703,'15년위원회별'!$A9,'15년일입'!$B$7:$B$703,'15년위원회별'!$C9)</f>
        <v>0</v>
      </c>
      <c r="I9" s="91">
        <f>SUMIFS('15년일입'!$U$7:$U$703,'15년일입'!$A$7:$A$703,'15년위원회별'!$A9,'15년일입'!$B$7:$B$703,'15년위원회별'!$C9)</f>
        <v>0</v>
      </c>
      <c r="J9" s="91">
        <f>SUMIFS('15년일입'!$K$7:$K$703,'15년일입'!$A$7:$A$703,'15년위원회별'!$A9,'15년일입'!$B$7:$B$703,'15년위원회별'!$C9)</f>
        <v>0</v>
      </c>
      <c r="K9" s="91">
        <f>SUMIFS('15년일입'!$L$7:$L$703,'15년일입'!$A$7:$A$703,'15년위원회별'!$A9,'15년일입'!$B$7:$B$703,'15년위원회별'!$C9)</f>
        <v>0</v>
      </c>
      <c r="L9" s="91">
        <f>SUMIFS('15년일입'!$M$7:$M$703,'15년일입'!$A$7:$A$703,'15년위원회별'!$A9,'15년일입'!$B$7:$B$703,'15년위원회별'!$C9)</f>
        <v>0</v>
      </c>
      <c r="M9" s="91">
        <f>SUMIFS('15년일입'!$Y$7:$Y$703,'15년일입'!$A$7:$A$703,'15년위원회별'!$A9,'15년일입'!$B$7:$B$703,'15년위원회별'!$C9)</f>
        <v>0</v>
      </c>
      <c r="N9" s="91">
        <f>SUMIFS('15년일입'!$Z$7:$Z$703,'15년일입'!$A$7:$A$703,'15년위원회별'!$A9,'15년일입'!$B$7:$B$703,'15년위원회별'!$C9)</f>
        <v>0</v>
      </c>
      <c r="P9" s="91">
        <f>SUMIFS('15년일출'!$G$7:$G$1362,'15년일출'!$A$7:$A$1362,'15년위원회별'!$A9,'15년일출'!$B$7:$B$1362,'15년위원회별'!$C9)</f>
        <v>793000</v>
      </c>
      <c r="Q9" s="91">
        <f>SUMIFS('15년일출'!$H$7:$H$1362,'15년일출'!$A$7:$A$1362,'15년위원회별'!$A9,'15년일출'!$B$7:$B$1362,'15년위원회별'!$C9)</f>
        <v>-125000</v>
      </c>
      <c r="R9" s="91">
        <f>SUMIFS('15년일출'!$I$7:$I$1362,'15년일출'!$A$7:$A$1362,'15년위원회별'!$A9,'15년일출'!$B$7:$B$1362,'15년위원회별'!$C9)</f>
        <v>12000</v>
      </c>
      <c r="S9" s="91">
        <f>SUMIFS('15년일출'!$J$7:$J$1362,'15년일출'!$A$7:$A$1362,'15년위원회별'!$A9,'15년일출'!$B$7:$B$1362,'15년위원회별'!$C9)</f>
        <v>680000</v>
      </c>
      <c r="T9" s="91">
        <f>SUMIFS('15년일출'!$T$7:$T$1362,'15년일출'!$A$7:$A$1362,'15년위원회별'!$A9,'15년일출'!$B$7:$B$1362,'15년위원회별'!$C9)</f>
        <v>0</v>
      </c>
      <c r="U9" s="91">
        <f>SUMIFS('15년일출'!$U$7:$U$1362,'15년일출'!$A$7:$A$1362,'15년위원회별'!$A9,'15년일출'!$B$7:$B$1362,'15년위원회별'!$C9)</f>
        <v>-113000</v>
      </c>
      <c r="V9" s="91">
        <f>SUMIFS('15년일출'!$K$7:$K$1362,'15년일출'!$A$7:$A$1362,'15년위원회별'!$A9,'15년일출'!$B$7:$B$1362,'15년위원회별'!$C9)</f>
        <v>0</v>
      </c>
      <c r="W9" s="91">
        <f>SUMIFS('15년일출'!$L$7:$L$1362,'15년일출'!$A$7:$A$1362,'15년위원회별'!$A9,'15년일출'!$B$7:$B$1362,'15년위원회별'!$C9)</f>
        <v>0</v>
      </c>
      <c r="X9" s="91">
        <f>SUMIFS('15년일출'!$M$7:$M$1362,'15년일출'!$A$7:$A$1362,'15년위원회별'!$A9,'15년일출'!$B$7:$B$1362,'15년위원회별'!$C9)</f>
        <v>793000</v>
      </c>
      <c r="Y9" s="91">
        <f>SUMIFS('15년일출'!$Y$7:$Y$1362,'15년일출'!$A$7:$A$1362,'15년위원회별'!$A9,'15년일출'!$B$7:$B$1362,'15년위원회별'!$C9)</f>
        <v>0</v>
      </c>
      <c r="Z9" s="91">
        <f>SUMIFS('15년일출'!$Z$7:$Z$1362,'15년일출'!$A$7:$A$1362,'15년위원회별'!$A9,'15년일출'!$B$7:$B$1362,'15년위원회별'!$C9)</f>
        <v>0</v>
      </c>
      <c r="AB9" s="364" t="str">
        <f t="shared" si="4"/>
        <v>OK</v>
      </c>
      <c r="AC9" s="365">
        <f t="shared" si="5"/>
        <v>0</v>
      </c>
    </row>
    <row r="10" spans="1:29" ht="16.5" customHeight="1">
      <c r="A10" s="97" t="s">
        <v>524</v>
      </c>
      <c r="B10" s="90"/>
      <c r="C10" s="90" t="s">
        <v>113</v>
      </c>
      <c r="D10" s="91">
        <f>SUMIFS('15년일입'!$G$7:$G$703,'15년일입'!$A$7:$A$703,'15년위원회별'!$A10,'15년일입'!$B$7:$B$703,'15년위원회별'!$C10)</f>
        <v>0</v>
      </c>
      <c r="E10" s="91">
        <f>SUMIFS('15년일입'!$H$7:$H$703,'15년일입'!$A$7:$A$703,'15년위원회별'!$A10,'15년일입'!$B$7:$B$703,'15년위원회별'!$C10)</f>
        <v>0</v>
      </c>
      <c r="F10" s="91">
        <f>SUMIFS('15년일입'!$I$7:$I$703,'15년일입'!$A$7:$A$703,'15년위원회별'!$A10,'15년일입'!$B$7:$B$703,'15년위원회별'!$C10)</f>
        <v>0</v>
      </c>
      <c r="G10" s="91">
        <f>SUMIFS('15년일입'!$J$7:$J$703,'15년일입'!$A$7:$A$703,'15년위원회별'!$A10,'15년일입'!$B$7:$B$703,'15년위원회별'!$C10)</f>
        <v>0</v>
      </c>
      <c r="H10" s="91">
        <f>SUMIFS('15년일입'!$T$7:$T$703,'15년일입'!$A$7:$A$703,'15년위원회별'!$A10,'15년일입'!$B$7:$B$703,'15년위원회별'!$C10)</f>
        <v>0</v>
      </c>
      <c r="I10" s="91">
        <f>SUMIFS('15년일입'!$U$7:$U$703,'15년일입'!$A$7:$A$703,'15년위원회별'!$A10,'15년일입'!$B$7:$B$703,'15년위원회별'!$C10)</f>
        <v>0</v>
      </c>
      <c r="J10" s="91">
        <f>SUMIFS('15년일입'!$K$7:$K$703,'15년일입'!$A$7:$A$703,'15년위원회별'!$A10,'15년일입'!$B$7:$B$703,'15년위원회별'!$C10)</f>
        <v>0</v>
      </c>
      <c r="K10" s="91">
        <f>SUMIFS('15년일입'!$L$7:$L$703,'15년일입'!$A$7:$A$703,'15년위원회별'!$A10,'15년일입'!$B$7:$B$703,'15년위원회별'!$C10)</f>
        <v>0</v>
      </c>
      <c r="L10" s="91">
        <f>SUMIFS('15년일입'!$M$7:$M$703,'15년일입'!$A$7:$A$703,'15년위원회별'!$A10,'15년일입'!$B$7:$B$703,'15년위원회별'!$C10)</f>
        <v>0</v>
      </c>
      <c r="M10" s="91">
        <f>SUMIFS('15년일입'!$Y$7:$Y$703,'15년일입'!$A$7:$A$703,'15년위원회별'!$A10,'15년일입'!$B$7:$B$703,'15년위원회별'!$C10)</f>
        <v>0</v>
      </c>
      <c r="N10" s="91">
        <f>SUMIFS('15년일입'!$Z$7:$Z$703,'15년일입'!$A$7:$A$703,'15년위원회별'!$A10,'15년일입'!$B$7:$B$703,'15년위원회별'!$C10)</f>
        <v>0</v>
      </c>
      <c r="P10" s="91">
        <f>SUMIFS('15년일출'!$G$7:$G$1362,'15년일출'!$A$7:$A$1362,'15년위원회별'!$A10,'15년일출'!$B$7:$B$1362,'15년위원회별'!$C10)</f>
        <v>4140</v>
      </c>
      <c r="Q10" s="91">
        <f>SUMIFS('15년일출'!$H$7:$H$1362,'15년일출'!$A$7:$A$1362,'15년위원회별'!$A10,'15년일출'!$B$7:$B$1362,'15년위원회별'!$C10)</f>
        <v>0</v>
      </c>
      <c r="R10" s="91">
        <f>SUMIFS('15년일출'!$I$7:$I$1362,'15년일출'!$A$7:$A$1362,'15년위원회별'!$A10,'15년일출'!$B$7:$B$1362,'15년위원회별'!$C10)</f>
        <v>11860</v>
      </c>
      <c r="S10" s="91">
        <f>SUMIFS('15년일출'!$J$7:$J$1362,'15년일출'!$A$7:$A$1362,'15년위원회별'!$A10,'15년일출'!$B$7:$B$1362,'15년위원회별'!$C10)</f>
        <v>16000</v>
      </c>
      <c r="T10" s="91">
        <f>SUMIFS('15년일출'!$T$7:$T$1362,'15년일출'!$A$7:$A$1362,'15년위원회별'!$A10,'15년일출'!$B$7:$B$1362,'15년위원회별'!$C10)</f>
        <v>0</v>
      </c>
      <c r="U10" s="91">
        <f>SUMIFS('15년일출'!$U$7:$U$1362,'15년일출'!$A$7:$A$1362,'15년위원회별'!$A10,'15년일출'!$B$7:$B$1362,'15년위원회별'!$C10)</f>
        <v>11860</v>
      </c>
      <c r="V10" s="91">
        <f>SUMIFS('15년일출'!$K$7:$K$1362,'15년일출'!$A$7:$A$1362,'15년위원회별'!$A10,'15년일출'!$B$7:$B$1362,'15년위원회별'!$C10)</f>
        <v>0</v>
      </c>
      <c r="W10" s="91">
        <f>SUMIFS('15년일출'!$L$7:$L$1362,'15년일출'!$A$7:$A$1362,'15년위원회별'!$A10,'15년일출'!$B$7:$B$1362,'15년위원회별'!$C10)</f>
        <v>0</v>
      </c>
      <c r="X10" s="91">
        <f>SUMIFS('15년일출'!$M$7:$M$1362,'15년일출'!$A$7:$A$1362,'15년위원회별'!$A10,'15년일출'!$B$7:$B$1362,'15년위원회별'!$C10)</f>
        <v>4140</v>
      </c>
      <c r="Y10" s="91">
        <f>SUMIFS('15년일출'!$Y$7:$Y$1362,'15년일출'!$A$7:$A$1362,'15년위원회별'!$A10,'15년일출'!$B$7:$B$1362,'15년위원회별'!$C10)</f>
        <v>0</v>
      </c>
      <c r="Z10" s="91">
        <f>SUMIFS('15년일출'!$Z$7:$Z$1362,'15년일출'!$A$7:$A$1362,'15년위원회별'!$A10,'15년일출'!$B$7:$B$1362,'15년위원회별'!$C10)</f>
        <v>0</v>
      </c>
      <c r="AB10" s="364" t="str">
        <f t="shared" si="4"/>
        <v>OK</v>
      </c>
      <c r="AC10" s="365">
        <f t="shared" si="5"/>
        <v>0</v>
      </c>
    </row>
    <row r="11" spans="1:29" ht="16.5" customHeight="1">
      <c r="B11" s="517" t="s">
        <v>19</v>
      </c>
      <c r="C11" s="518"/>
      <c r="D11" s="89">
        <f>SUM(D12:D14)</f>
        <v>0</v>
      </c>
      <c r="E11" s="89">
        <f t="shared" ref="E11:N11" si="6">SUM(E12:E14)</f>
        <v>0</v>
      </c>
      <c r="F11" s="89">
        <f t="shared" si="6"/>
        <v>0</v>
      </c>
      <c r="G11" s="89">
        <f t="shared" si="6"/>
        <v>0</v>
      </c>
      <c r="H11" s="89">
        <f t="shared" si="6"/>
        <v>0</v>
      </c>
      <c r="I11" s="89">
        <f t="shared" si="6"/>
        <v>0</v>
      </c>
      <c r="J11" s="89">
        <f t="shared" si="6"/>
        <v>0</v>
      </c>
      <c r="K11" s="89">
        <f t="shared" si="6"/>
        <v>0</v>
      </c>
      <c r="L11" s="89">
        <f t="shared" si="6"/>
        <v>0</v>
      </c>
      <c r="M11" s="89">
        <f t="shared" si="6"/>
        <v>0</v>
      </c>
      <c r="N11" s="89">
        <f t="shared" si="6"/>
        <v>0</v>
      </c>
      <c r="P11" s="89">
        <f>SUM(P12:P14)</f>
        <v>0</v>
      </c>
      <c r="Q11" s="89">
        <f t="shared" ref="Q11:Z11" si="7">SUM(Q12:Q14)</f>
        <v>0</v>
      </c>
      <c r="R11" s="89">
        <f t="shared" si="7"/>
        <v>0</v>
      </c>
      <c r="S11" s="89">
        <f t="shared" si="7"/>
        <v>0</v>
      </c>
      <c r="T11" s="89">
        <f t="shared" si="7"/>
        <v>0</v>
      </c>
      <c r="U11" s="89">
        <f t="shared" si="7"/>
        <v>0</v>
      </c>
      <c r="V11" s="89">
        <f t="shared" si="7"/>
        <v>0</v>
      </c>
      <c r="W11" s="89">
        <f t="shared" si="7"/>
        <v>0</v>
      </c>
      <c r="X11" s="89">
        <f t="shared" si="7"/>
        <v>0</v>
      </c>
      <c r="Y11" s="89">
        <f t="shared" si="7"/>
        <v>0</v>
      </c>
      <c r="Z11" s="89">
        <f t="shared" si="7"/>
        <v>0</v>
      </c>
      <c r="AB11" s="364" t="str">
        <f t="shared" si="4"/>
        <v>OK</v>
      </c>
      <c r="AC11" s="365">
        <f t="shared" si="5"/>
        <v>0</v>
      </c>
    </row>
    <row r="12" spans="1:29" ht="16.5" customHeight="1">
      <c r="A12" s="97" t="s">
        <v>525</v>
      </c>
      <c r="B12" s="90"/>
      <c r="C12" s="90" t="s">
        <v>114</v>
      </c>
      <c r="D12" s="91">
        <f>SUMIFS('15년일입'!$G$7:$G$703,'15년일입'!$A$7:$A$703,'15년위원회별'!$A12,'15년일입'!$B$7:$B$703,'15년위원회별'!$C12)</f>
        <v>0</v>
      </c>
      <c r="E12" s="91">
        <f>SUMIFS('15년일입'!$H$7:$H$703,'15년일입'!$A$7:$A$703,'15년위원회별'!$A12,'15년일입'!$B$7:$B$703,'15년위원회별'!$C12)</f>
        <v>0</v>
      </c>
      <c r="F12" s="91">
        <f>SUMIFS('15년일입'!$I$7:$I$703,'15년일입'!$A$7:$A$703,'15년위원회별'!$A12,'15년일입'!$B$7:$B$703,'15년위원회별'!$C12)</f>
        <v>0</v>
      </c>
      <c r="G12" s="91">
        <f>SUMIFS('15년일입'!$J$7:$J$703,'15년일입'!$A$7:$A$703,'15년위원회별'!$A12,'15년일입'!$B$7:$B$703,'15년위원회별'!$C12)</f>
        <v>0</v>
      </c>
      <c r="H12" s="91">
        <f>SUMIFS('15년일입'!$T$7:$T$703,'15년일입'!$A$7:$A$703,'15년위원회별'!$A12,'15년일입'!$B$7:$B$703,'15년위원회별'!$C12)</f>
        <v>0</v>
      </c>
      <c r="I12" s="91">
        <f>SUMIFS('15년일입'!$U$7:$U$703,'15년일입'!$A$7:$A$703,'15년위원회별'!$A12,'15년일입'!$B$7:$B$703,'15년위원회별'!$C12)</f>
        <v>0</v>
      </c>
      <c r="J12" s="91">
        <f>SUMIFS('15년일입'!$K$7:$K$703,'15년일입'!$A$7:$A$703,'15년위원회별'!$A12,'15년일입'!$B$7:$B$703,'15년위원회별'!$C12)</f>
        <v>0</v>
      </c>
      <c r="K12" s="91">
        <f>SUMIFS('15년일입'!$L$7:$L$703,'15년일입'!$A$7:$A$703,'15년위원회별'!$A12,'15년일입'!$B$7:$B$703,'15년위원회별'!$C12)</f>
        <v>0</v>
      </c>
      <c r="L12" s="91">
        <f>SUMIFS('15년일입'!$M$7:$M$703,'15년일입'!$A$7:$A$703,'15년위원회별'!$A12,'15년일입'!$B$7:$B$703,'15년위원회별'!$C12)</f>
        <v>0</v>
      </c>
      <c r="M12" s="91">
        <f>SUMIFS('15년일입'!$Y$7:$Y$703,'15년일입'!$A$7:$A$703,'15년위원회별'!$A12,'15년일입'!$B$7:$B$703,'15년위원회별'!$C12)</f>
        <v>0</v>
      </c>
      <c r="N12" s="91">
        <f>SUMIFS('15년일입'!$Z$7:$Z$703,'15년일입'!$A$7:$A$703,'15년위원회별'!$A12,'15년일입'!$B$7:$B$703,'15년위원회별'!$C12)</f>
        <v>0</v>
      </c>
      <c r="P12" s="91">
        <f>SUMIFS('15년일출'!$G$7:$G$1362,'15년일출'!$A$7:$A$1362,'15년위원회별'!$A12,'15년일출'!$B$7:$B$1362,'15년위원회별'!$C12)</f>
        <v>0</v>
      </c>
      <c r="Q12" s="91">
        <f>SUMIFS('15년일출'!$H$7:$H$1362,'15년일출'!$A$7:$A$1362,'15년위원회별'!$A12,'15년일출'!$B$7:$B$1362,'15년위원회별'!$C12)</f>
        <v>0</v>
      </c>
      <c r="R12" s="91">
        <f>SUMIFS('15년일출'!$I$7:$I$1362,'15년일출'!$A$7:$A$1362,'15년위원회별'!$A12,'15년일출'!$B$7:$B$1362,'15년위원회별'!$C12)</f>
        <v>0</v>
      </c>
      <c r="S12" s="91">
        <f>SUMIFS('15년일출'!$J$7:$J$1362,'15년일출'!$A$7:$A$1362,'15년위원회별'!$A12,'15년일출'!$B$7:$B$1362,'15년위원회별'!$C12)</f>
        <v>0</v>
      </c>
      <c r="T12" s="91">
        <f>SUMIFS('15년일출'!$T$7:$T$1362,'15년일출'!$A$7:$A$1362,'15년위원회별'!$A12,'15년일출'!$B$7:$B$1362,'15년위원회별'!$C12)</f>
        <v>0</v>
      </c>
      <c r="U12" s="91">
        <f>SUMIFS('15년일출'!$U$7:$U$1362,'15년일출'!$A$7:$A$1362,'15년위원회별'!$A12,'15년일출'!$B$7:$B$1362,'15년위원회별'!$C12)</f>
        <v>0</v>
      </c>
      <c r="V12" s="91">
        <f>SUMIFS('15년일출'!$K$7:$K$1362,'15년일출'!$A$7:$A$1362,'15년위원회별'!$A12,'15년일출'!$B$7:$B$1362,'15년위원회별'!$C12)</f>
        <v>0</v>
      </c>
      <c r="W12" s="91">
        <f>SUMIFS('15년일출'!$L$7:$L$1362,'15년일출'!$A$7:$A$1362,'15년위원회별'!$A12,'15년일출'!$B$7:$B$1362,'15년위원회별'!$C12)</f>
        <v>0</v>
      </c>
      <c r="X12" s="91">
        <f>SUMIFS('15년일출'!$M$7:$M$1362,'15년일출'!$A$7:$A$1362,'15년위원회별'!$A12,'15년일출'!$B$7:$B$1362,'15년위원회별'!$C12)</f>
        <v>0</v>
      </c>
      <c r="Y12" s="91">
        <f>SUMIFS('15년일출'!$Y$7:$Y$1362,'15년일출'!$A$7:$A$1362,'15년위원회별'!$A12,'15년일출'!$B$7:$B$1362,'15년위원회별'!$C12)</f>
        <v>0</v>
      </c>
      <c r="Z12" s="91">
        <f>SUMIFS('15년일출'!$Z$7:$Z$1362,'15년일출'!$A$7:$A$1362,'15년위원회별'!$A12,'15년일출'!$B$7:$B$1362,'15년위원회별'!$C12)</f>
        <v>0</v>
      </c>
      <c r="AB12" s="364" t="str">
        <f t="shared" si="4"/>
        <v>OK</v>
      </c>
      <c r="AC12" s="365">
        <f t="shared" si="5"/>
        <v>0</v>
      </c>
    </row>
    <row r="13" spans="1:29" ht="16.5" customHeight="1">
      <c r="A13" s="97" t="s">
        <v>525</v>
      </c>
      <c r="B13" s="90"/>
      <c r="C13" s="90" t="s">
        <v>106</v>
      </c>
      <c r="D13" s="91">
        <f>SUMIFS('15년일입'!$G$7:$G$703,'15년일입'!$A$7:$A$703,'15년위원회별'!$A13,'15년일입'!$B$7:$B$703,'15년위원회별'!$C13)</f>
        <v>0</v>
      </c>
      <c r="E13" s="91">
        <f>SUMIFS('15년일입'!$H$7:$H$703,'15년일입'!$A$7:$A$703,'15년위원회별'!$A13,'15년일입'!$B$7:$B$703,'15년위원회별'!$C13)</f>
        <v>0</v>
      </c>
      <c r="F13" s="91">
        <f>SUMIFS('15년일입'!$I$7:$I$703,'15년일입'!$A$7:$A$703,'15년위원회별'!$A13,'15년일입'!$B$7:$B$703,'15년위원회별'!$C13)</f>
        <v>0</v>
      </c>
      <c r="G13" s="91">
        <f>SUMIFS('15년일입'!$J$7:$J$703,'15년일입'!$A$7:$A$703,'15년위원회별'!$A13,'15년일입'!$B$7:$B$703,'15년위원회별'!$C13)</f>
        <v>0</v>
      </c>
      <c r="H13" s="91">
        <f>SUMIFS('15년일입'!$T$7:$T$703,'15년일입'!$A$7:$A$703,'15년위원회별'!$A13,'15년일입'!$B$7:$B$703,'15년위원회별'!$C13)</f>
        <v>0</v>
      </c>
      <c r="I13" s="91">
        <f>SUMIFS('15년일입'!$U$7:$U$703,'15년일입'!$A$7:$A$703,'15년위원회별'!$A13,'15년일입'!$B$7:$B$703,'15년위원회별'!$C13)</f>
        <v>0</v>
      </c>
      <c r="J13" s="91">
        <f>SUMIFS('15년일입'!$K$7:$K$703,'15년일입'!$A$7:$A$703,'15년위원회별'!$A13,'15년일입'!$B$7:$B$703,'15년위원회별'!$C13)</f>
        <v>0</v>
      </c>
      <c r="K13" s="91">
        <f>SUMIFS('15년일입'!$L$7:$L$703,'15년일입'!$A$7:$A$703,'15년위원회별'!$A13,'15년일입'!$B$7:$B$703,'15년위원회별'!$C13)</f>
        <v>0</v>
      </c>
      <c r="L13" s="91">
        <f>SUMIFS('15년일입'!$M$7:$M$703,'15년일입'!$A$7:$A$703,'15년위원회별'!$A13,'15년일입'!$B$7:$B$703,'15년위원회별'!$C13)</f>
        <v>0</v>
      </c>
      <c r="M13" s="91">
        <f>SUMIFS('15년일입'!$Y$7:$Y$703,'15년일입'!$A$7:$A$703,'15년위원회별'!$A13,'15년일입'!$B$7:$B$703,'15년위원회별'!$C13)</f>
        <v>0</v>
      </c>
      <c r="N13" s="91">
        <f>SUMIFS('15년일입'!$Z$7:$Z$703,'15년일입'!$A$7:$A$703,'15년위원회별'!$A13,'15년일입'!$B$7:$B$703,'15년위원회별'!$C13)</f>
        <v>0</v>
      </c>
      <c r="P13" s="91">
        <f>SUMIFS('15년일출'!$G$7:$G$1362,'15년일출'!$A$7:$A$1362,'15년위원회별'!$A13,'15년일출'!$B$7:$B$1362,'15년위원회별'!$C13)</f>
        <v>0</v>
      </c>
      <c r="Q13" s="91">
        <f>SUMIFS('15년일출'!$H$7:$H$1362,'15년일출'!$A$7:$A$1362,'15년위원회별'!$A13,'15년일출'!$B$7:$B$1362,'15년위원회별'!$C13)</f>
        <v>0</v>
      </c>
      <c r="R13" s="91">
        <f>SUMIFS('15년일출'!$I$7:$I$1362,'15년일출'!$A$7:$A$1362,'15년위원회별'!$A13,'15년일출'!$B$7:$B$1362,'15년위원회별'!$C13)</f>
        <v>0</v>
      </c>
      <c r="S13" s="91">
        <f>SUMIFS('15년일출'!$J$7:$J$1362,'15년일출'!$A$7:$A$1362,'15년위원회별'!$A13,'15년일출'!$B$7:$B$1362,'15년위원회별'!$C13)</f>
        <v>0</v>
      </c>
      <c r="T13" s="91">
        <f>SUMIFS('15년일출'!$T$7:$T$1362,'15년일출'!$A$7:$A$1362,'15년위원회별'!$A13,'15년일출'!$B$7:$B$1362,'15년위원회별'!$C13)</f>
        <v>0</v>
      </c>
      <c r="U13" s="91">
        <f>SUMIFS('15년일출'!$U$7:$U$1362,'15년일출'!$A$7:$A$1362,'15년위원회별'!$A13,'15년일출'!$B$7:$B$1362,'15년위원회별'!$C13)</f>
        <v>0</v>
      </c>
      <c r="V13" s="91">
        <f>SUMIFS('15년일출'!$K$7:$K$1362,'15년일출'!$A$7:$A$1362,'15년위원회별'!$A13,'15년일출'!$B$7:$B$1362,'15년위원회별'!$C13)</f>
        <v>0</v>
      </c>
      <c r="W13" s="91">
        <f>SUMIFS('15년일출'!$L$7:$L$1362,'15년일출'!$A$7:$A$1362,'15년위원회별'!$A13,'15년일출'!$B$7:$B$1362,'15년위원회별'!$C13)</f>
        <v>0</v>
      </c>
      <c r="X13" s="91">
        <f>SUMIFS('15년일출'!$M$7:$M$1362,'15년일출'!$A$7:$A$1362,'15년위원회별'!$A13,'15년일출'!$B$7:$B$1362,'15년위원회별'!$C13)</f>
        <v>0</v>
      </c>
      <c r="Y13" s="91">
        <f>SUMIFS('15년일출'!$Y$7:$Y$1362,'15년일출'!$A$7:$A$1362,'15년위원회별'!$A13,'15년일출'!$B$7:$B$1362,'15년위원회별'!$C13)</f>
        <v>0</v>
      </c>
      <c r="Z13" s="91">
        <f>SUMIFS('15년일출'!$Z$7:$Z$1362,'15년일출'!$A$7:$A$1362,'15년위원회별'!$A13,'15년일출'!$B$7:$B$1362,'15년위원회별'!$C13)</f>
        <v>0</v>
      </c>
      <c r="AB13" s="364" t="str">
        <f t="shared" si="4"/>
        <v>OK</v>
      </c>
      <c r="AC13" s="365">
        <f t="shared" si="5"/>
        <v>0</v>
      </c>
    </row>
    <row r="14" spans="1:29" ht="16.5" customHeight="1">
      <c r="A14" s="97" t="s">
        <v>525</v>
      </c>
      <c r="B14" s="90"/>
      <c r="C14" s="90" t="s">
        <v>319</v>
      </c>
      <c r="D14" s="91">
        <f>SUMIFS('15년일입'!$G$7:$G$703,'15년일입'!$A$7:$A$703,'15년위원회별'!$A14,'15년일입'!$B$7:$B$703,'15년위원회별'!$C14)</f>
        <v>0</v>
      </c>
      <c r="E14" s="91">
        <f>SUMIFS('15년일입'!$H$7:$H$703,'15년일입'!$A$7:$A$703,'15년위원회별'!$A14,'15년일입'!$B$7:$B$703,'15년위원회별'!$C14)</f>
        <v>0</v>
      </c>
      <c r="F14" s="91">
        <f>SUMIFS('15년일입'!$I$7:$I$703,'15년일입'!$A$7:$A$703,'15년위원회별'!$A14,'15년일입'!$B$7:$B$703,'15년위원회별'!$C14)</f>
        <v>0</v>
      </c>
      <c r="G14" s="91">
        <f>SUMIFS('15년일입'!$J$7:$J$703,'15년일입'!$A$7:$A$703,'15년위원회별'!$A14,'15년일입'!$B$7:$B$703,'15년위원회별'!$C14)</f>
        <v>0</v>
      </c>
      <c r="H14" s="91">
        <f>SUMIFS('15년일입'!$T$7:$T$703,'15년일입'!$A$7:$A$703,'15년위원회별'!$A14,'15년일입'!$B$7:$B$703,'15년위원회별'!$C14)</f>
        <v>0</v>
      </c>
      <c r="I14" s="91">
        <f>SUMIFS('15년일입'!$U$7:$U$703,'15년일입'!$A$7:$A$703,'15년위원회별'!$A14,'15년일입'!$B$7:$B$703,'15년위원회별'!$C14)</f>
        <v>0</v>
      </c>
      <c r="J14" s="91">
        <f>SUMIFS('15년일입'!$K$7:$K$703,'15년일입'!$A$7:$A$703,'15년위원회별'!$A14,'15년일입'!$B$7:$B$703,'15년위원회별'!$C14)</f>
        <v>0</v>
      </c>
      <c r="K14" s="91">
        <f>SUMIFS('15년일입'!$L$7:$L$703,'15년일입'!$A$7:$A$703,'15년위원회별'!$A14,'15년일입'!$B$7:$B$703,'15년위원회별'!$C14)</f>
        <v>0</v>
      </c>
      <c r="L14" s="91">
        <f>SUMIFS('15년일입'!$M$7:$M$703,'15년일입'!$A$7:$A$703,'15년위원회별'!$A14,'15년일입'!$B$7:$B$703,'15년위원회별'!$C14)</f>
        <v>0</v>
      </c>
      <c r="M14" s="91">
        <f>SUMIFS('15년일입'!$Y$7:$Y$703,'15년일입'!$A$7:$A$703,'15년위원회별'!$A14,'15년일입'!$B$7:$B$703,'15년위원회별'!$C14)</f>
        <v>0</v>
      </c>
      <c r="N14" s="91">
        <f>SUMIFS('15년일입'!$Z$7:$Z$703,'15년일입'!$A$7:$A$703,'15년위원회별'!$A14,'15년일입'!$B$7:$B$703,'15년위원회별'!$C14)</f>
        <v>0</v>
      </c>
      <c r="P14" s="91">
        <f>SUMIFS('15년일출'!$G$7:$G$1362,'15년일출'!$A$7:$A$1362,'15년위원회별'!$A14,'15년일출'!$B$7:$B$1362,'15년위원회별'!$C14)</f>
        <v>0</v>
      </c>
      <c r="Q14" s="91">
        <f>SUMIFS('15년일출'!$H$7:$H$1362,'15년일출'!$A$7:$A$1362,'15년위원회별'!$A14,'15년일출'!$B$7:$B$1362,'15년위원회별'!$C14)</f>
        <v>0</v>
      </c>
      <c r="R14" s="91">
        <f>SUMIFS('15년일출'!$I$7:$I$1362,'15년일출'!$A$7:$A$1362,'15년위원회별'!$A14,'15년일출'!$B$7:$B$1362,'15년위원회별'!$C14)</f>
        <v>0</v>
      </c>
      <c r="S14" s="91">
        <f>SUMIFS('15년일출'!$J$7:$J$1362,'15년일출'!$A$7:$A$1362,'15년위원회별'!$A14,'15년일출'!$B$7:$B$1362,'15년위원회별'!$C14)</f>
        <v>0</v>
      </c>
      <c r="T14" s="91">
        <f>SUMIFS('15년일출'!$T$7:$T$1362,'15년일출'!$A$7:$A$1362,'15년위원회별'!$A14,'15년일출'!$B$7:$B$1362,'15년위원회별'!$C14)</f>
        <v>0</v>
      </c>
      <c r="U14" s="91">
        <f>SUMIFS('15년일출'!$U$7:$U$1362,'15년일출'!$A$7:$A$1362,'15년위원회별'!$A14,'15년일출'!$B$7:$B$1362,'15년위원회별'!$C14)</f>
        <v>0</v>
      </c>
      <c r="V14" s="91">
        <f>SUMIFS('15년일출'!$K$7:$K$1362,'15년일출'!$A$7:$A$1362,'15년위원회별'!$A14,'15년일출'!$B$7:$B$1362,'15년위원회별'!$C14)</f>
        <v>0</v>
      </c>
      <c r="W14" s="91">
        <f>SUMIFS('15년일출'!$L$7:$L$1362,'15년일출'!$A$7:$A$1362,'15년위원회별'!$A14,'15년일출'!$B$7:$B$1362,'15년위원회별'!$C14)</f>
        <v>0</v>
      </c>
      <c r="X14" s="91">
        <f>SUMIFS('15년일출'!$M$7:$M$1362,'15년일출'!$A$7:$A$1362,'15년위원회별'!$A14,'15년일출'!$B$7:$B$1362,'15년위원회별'!$C14)</f>
        <v>0</v>
      </c>
      <c r="Y14" s="91">
        <f>SUMIFS('15년일출'!$Y$7:$Y$1362,'15년일출'!$A$7:$A$1362,'15년위원회별'!$A14,'15년일출'!$B$7:$B$1362,'15년위원회별'!$C14)</f>
        <v>0</v>
      </c>
      <c r="Z14" s="91">
        <f>SUMIFS('15년일출'!$Z$7:$Z$1362,'15년일출'!$A$7:$A$1362,'15년위원회별'!$A14,'15년일출'!$B$7:$B$1362,'15년위원회별'!$C14)</f>
        <v>0</v>
      </c>
      <c r="AB14" s="364" t="str">
        <f t="shared" si="4"/>
        <v>OK</v>
      </c>
      <c r="AC14" s="365">
        <f t="shared" si="5"/>
        <v>0</v>
      </c>
    </row>
    <row r="15" spans="1:29" ht="16.5" customHeight="1">
      <c r="B15" s="517" t="s">
        <v>526</v>
      </c>
      <c r="C15" s="518"/>
      <c r="D15" s="89">
        <f>SUM(D16)</f>
        <v>0</v>
      </c>
      <c r="E15" s="89">
        <f t="shared" ref="E15:N15" si="8">SUM(E16)</f>
        <v>0</v>
      </c>
      <c r="F15" s="89">
        <f t="shared" si="8"/>
        <v>0</v>
      </c>
      <c r="G15" s="89">
        <f t="shared" si="8"/>
        <v>0</v>
      </c>
      <c r="H15" s="89">
        <f t="shared" si="8"/>
        <v>0</v>
      </c>
      <c r="I15" s="89">
        <f t="shared" si="8"/>
        <v>0</v>
      </c>
      <c r="J15" s="89">
        <f t="shared" si="8"/>
        <v>0</v>
      </c>
      <c r="K15" s="89">
        <f t="shared" si="8"/>
        <v>0</v>
      </c>
      <c r="L15" s="89">
        <f t="shared" si="8"/>
        <v>0</v>
      </c>
      <c r="M15" s="89">
        <f t="shared" si="8"/>
        <v>0</v>
      </c>
      <c r="N15" s="89">
        <f t="shared" si="8"/>
        <v>0</v>
      </c>
      <c r="P15" s="89">
        <f>SUM(P16)</f>
        <v>48280800</v>
      </c>
      <c r="Q15" s="89">
        <f t="shared" ref="Q15:Z15" si="9">SUM(Q16)</f>
        <v>-1420000</v>
      </c>
      <c r="R15" s="89">
        <f t="shared" si="9"/>
        <v>24020837</v>
      </c>
      <c r="S15" s="89">
        <f t="shared" si="9"/>
        <v>70881637</v>
      </c>
      <c r="T15" s="89">
        <f t="shared" si="9"/>
        <v>0</v>
      </c>
      <c r="U15" s="89">
        <f t="shared" si="9"/>
        <v>22600837</v>
      </c>
      <c r="V15" s="89">
        <f t="shared" si="9"/>
        <v>0</v>
      </c>
      <c r="W15" s="89">
        <f t="shared" si="9"/>
        <v>0</v>
      </c>
      <c r="X15" s="89">
        <f t="shared" si="9"/>
        <v>48280800</v>
      </c>
      <c r="Y15" s="89">
        <f t="shared" si="9"/>
        <v>0</v>
      </c>
      <c r="Z15" s="89">
        <f t="shared" si="9"/>
        <v>0</v>
      </c>
      <c r="AB15" s="364" t="str">
        <f t="shared" si="4"/>
        <v>OK</v>
      </c>
      <c r="AC15" s="365">
        <f t="shared" si="5"/>
        <v>0</v>
      </c>
    </row>
    <row r="16" spans="1:29" ht="16.5" customHeight="1">
      <c r="A16" s="97" t="s">
        <v>526</v>
      </c>
      <c r="B16" s="90"/>
      <c r="C16" s="90" t="s">
        <v>334</v>
      </c>
      <c r="D16" s="91">
        <f>SUMIFS('15년일입'!$G$7:$G$703,'15년일입'!$A$7:$A$703,'15년위원회별'!$A16,'15년일입'!$B$7:$B$703,'15년위원회별'!$C16)</f>
        <v>0</v>
      </c>
      <c r="E16" s="91">
        <f>SUMIFS('15년일입'!$H$7:$H$703,'15년일입'!$A$7:$A$703,'15년위원회별'!$A16,'15년일입'!$B$7:$B$703,'15년위원회별'!$C16)</f>
        <v>0</v>
      </c>
      <c r="F16" s="91">
        <f>SUMIFS('15년일입'!$I$7:$I$703,'15년일입'!$A$7:$A$703,'15년위원회별'!$A16,'15년일입'!$B$7:$B$703,'15년위원회별'!$C16)</f>
        <v>0</v>
      </c>
      <c r="G16" s="91">
        <f>SUMIFS('15년일입'!$J$7:$J$703,'15년일입'!$A$7:$A$703,'15년위원회별'!$A16,'15년일입'!$B$7:$B$703,'15년위원회별'!$C16)</f>
        <v>0</v>
      </c>
      <c r="H16" s="91">
        <f>SUMIFS('15년일입'!$T$7:$T$703,'15년일입'!$A$7:$A$703,'15년위원회별'!$A16,'15년일입'!$B$7:$B$703,'15년위원회별'!$C16)</f>
        <v>0</v>
      </c>
      <c r="I16" s="91">
        <f>SUMIFS('15년일입'!$U$7:$U$703,'15년일입'!$A$7:$A$703,'15년위원회별'!$A16,'15년일입'!$B$7:$B$703,'15년위원회별'!$C16)</f>
        <v>0</v>
      </c>
      <c r="J16" s="91">
        <f>SUMIFS('15년일입'!$K$7:$K$703,'15년일입'!$A$7:$A$703,'15년위원회별'!$A16,'15년일입'!$B$7:$B$703,'15년위원회별'!$C16)</f>
        <v>0</v>
      </c>
      <c r="K16" s="91">
        <f>SUMIFS('15년일입'!$L$7:$L$703,'15년일입'!$A$7:$A$703,'15년위원회별'!$A16,'15년일입'!$B$7:$B$703,'15년위원회별'!$C16)</f>
        <v>0</v>
      </c>
      <c r="L16" s="91">
        <f>SUMIFS('15년일입'!$M$7:$M$703,'15년일입'!$A$7:$A$703,'15년위원회별'!$A16,'15년일입'!$B$7:$B$703,'15년위원회별'!$C16)</f>
        <v>0</v>
      </c>
      <c r="M16" s="91">
        <f>SUMIFS('15년일입'!$Y$7:$Y$703,'15년일입'!$A$7:$A$703,'15년위원회별'!$A16,'15년일입'!$B$7:$B$703,'15년위원회별'!$C16)</f>
        <v>0</v>
      </c>
      <c r="N16" s="91">
        <f>SUMIFS('15년일입'!$Z$7:$Z$703,'15년일입'!$A$7:$A$703,'15년위원회별'!$A16,'15년일입'!$B$7:$B$703,'15년위원회별'!$C16)</f>
        <v>0</v>
      </c>
      <c r="P16" s="91">
        <f>SUMIFS('15년일출'!$G$7:$G$1362,'15년일출'!$A$7:$A$1362,'15년위원회별'!$A16,'15년일출'!$B$7:$B$1362,'15년위원회별'!$C16)</f>
        <v>48280800</v>
      </c>
      <c r="Q16" s="91">
        <f>SUMIFS('15년일출'!$H$7:$H$1362,'15년일출'!$A$7:$A$1362,'15년위원회별'!$A16,'15년일출'!$B$7:$B$1362,'15년위원회별'!$C16)</f>
        <v>-1420000</v>
      </c>
      <c r="R16" s="91">
        <f>SUMIFS('15년일출'!$I$7:$I$1362,'15년일출'!$A$7:$A$1362,'15년위원회별'!$A16,'15년일출'!$B$7:$B$1362,'15년위원회별'!$C16)</f>
        <v>24020837</v>
      </c>
      <c r="S16" s="91">
        <f>SUMIFS('15년일출'!$J$7:$J$1362,'15년일출'!$A$7:$A$1362,'15년위원회별'!$A16,'15년일출'!$B$7:$B$1362,'15년위원회별'!$C16)</f>
        <v>70881637</v>
      </c>
      <c r="T16" s="91">
        <f>SUMIFS('15년일출'!$T$7:$T$1362,'15년일출'!$A$7:$A$1362,'15년위원회별'!$A16,'15년일출'!$B$7:$B$1362,'15년위원회별'!$C16)</f>
        <v>0</v>
      </c>
      <c r="U16" s="91">
        <f>SUMIFS('15년일출'!$U$7:$U$1362,'15년일출'!$A$7:$A$1362,'15년위원회별'!$A16,'15년일출'!$B$7:$B$1362,'15년위원회별'!$C16)</f>
        <v>22600837</v>
      </c>
      <c r="V16" s="91">
        <f>SUMIFS('15년일출'!$K$7:$K$1362,'15년일출'!$A$7:$A$1362,'15년위원회별'!$A16,'15년일출'!$B$7:$B$1362,'15년위원회별'!$C16)</f>
        <v>0</v>
      </c>
      <c r="W16" s="91">
        <f>SUMIFS('15년일출'!$L$7:$L$1362,'15년일출'!$A$7:$A$1362,'15년위원회별'!$A16,'15년일출'!$B$7:$B$1362,'15년위원회별'!$C16)</f>
        <v>0</v>
      </c>
      <c r="X16" s="91">
        <f>SUMIFS('15년일출'!$M$7:$M$1362,'15년일출'!$A$7:$A$1362,'15년위원회별'!$A16,'15년일출'!$B$7:$B$1362,'15년위원회별'!$C16)</f>
        <v>48280800</v>
      </c>
      <c r="Y16" s="91">
        <f>SUMIFS('15년일출'!$Y$7:$Y$1362,'15년일출'!$A$7:$A$1362,'15년위원회별'!$A16,'15년일출'!$B$7:$B$1362,'15년위원회별'!$C16)</f>
        <v>0</v>
      </c>
      <c r="Z16" s="91">
        <f>SUMIFS('15년일출'!$Z$7:$Z$1362,'15년일출'!$A$7:$A$1362,'15년위원회별'!$A16,'15년일출'!$B$7:$B$1362,'15년위원회별'!$C16)</f>
        <v>0</v>
      </c>
      <c r="AB16" s="364" t="str">
        <f t="shared" si="4"/>
        <v>OK</v>
      </c>
      <c r="AC16" s="365">
        <f t="shared" si="5"/>
        <v>0</v>
      </c>
    </row>
    <row r="17" spans="1:29" ht="16.5" customHeight="1">
      <c r="B17" s="517" t="s">
        <v>61</v>
      </c>
      <c r="C17" s="518"/>
      <c r="D17" s="89">
        <f>SUM(D18:D21)</f>
        <v>0</v>
      </c>
      <c r="E17" s="89">
        <f t="shared" ref="E17:N17" si="10">SUM(E18:E21)</f>
        <v>0</v>
      </c>
      <c r="F17" s="89">
        <f t="shared" si="10"/>
        <v>0</v>
      </c>
      <c r="G17" s="89">
        <f t="shared" si="10"/>
        <v>0</v>
      </c>
      <c r="H17" s="89">
        <f t="shared" si="10"/>
        <v>0</v>
      </c>
      <c r="I17" s="89">
        <f t="shared" si="10"/>
        <v>0</v>
      </c>
      <c r="J17" s="89">
        <f t="shared" si="10"/>
        <v>0</v>
      </c>
      <c r="K17" s="89">
        <f t="shared" si="10"/>
        <v>0</v>
      </c>
      <c r="L17" s="89">
        <f t="shared" si="10"/>
        <v>0</v>
      </c>
      <c r="M17" s="89">
        <f t="shared" si="10"/>
        <v>0</v>
      </c>
      <c r="N17" s="89">
        <f t="shared" si="10"/>
        <v>0</v>
      </c>
      <c r="P17" s="89">
        <f>SUM(P18:P21)</f>
        <v>9331662</v>
      </c>
      <c r="Q17" s="89">
        <f t="shared" ref="Q17:Z17" si="11">SUM(Q18:Q21)</f>
        <v>-30000</v>
      </c>
      <c r="R17" s="89">
        <f t="shared" si="11"/>
        <v>7989000</v>
      </c>
      <c r="S17" s="89">
        <f t="shared" si="11"/>
        <v>17290662</v>
      </c>
      <c r="T17" s="89">
        <f t="shared" si="11"/>
        <v>0</v>
      </c>
      <c r="U17" s="89">
        <f t="shared" si="11"/>
        <v>7959000</v>
      </c>
      <c r="V17" s="89">
        <f t="shared" si="11"/>
        <v>0</v>
      </c>
      <c r="W17" s="89">
        <f t="shared" si="11"/>
        <v>0</v>
      </c>
      <c r="X17" s="89">
        <f t="shared" si="11"/>
        <v>9331662</v>
      </c>
      <c r="Y17" s="89">
        <f t="shared" si="11"/>
        <v>0</v>
      </c>
      <c r="Z17" s="89">
        <f t="shared" si="11"/>
        <v>0</v>
      </c>
      <c r="AB17" s="364" t="str">
        <f t="shared" si="4"/>
        <v>OK</v>
      </c>
      <c r="AC17" s="365">
        <f t="shared" si="5"/>
        <v>0</v>
      </c>
    </row>
    <row r="18" spans="1:29" ht="16.5" customHeight="1">
      <c r="A18" s="97" t="s">
        <v>61</v>
      </c>
      <c r="B18" s="90"/>
      <c r="C18" s="90" t="s">
        <v>108</v>
      </c>
      <c r="D18" s="91">
        <f>SUMIFS('15년일입'!$G$7:$G$703,'15년일입'!$A$7:$A$703,'15년위원회별'!$A18,'15년일입'!$B$7:$B$703,'15년위원회별'!$C18)</f>
        <v>0</v>
      </c>
      <c r="E18" s="91">
        <f>SUMIFS('15년일입'!$H$7:$H$703,'15년일입'!$A$7:$A$703,'15년위원회별'!$A18,'15년일입'!$B$7:$B$703,'15년위원회별'!$C18)</f>
        <v>0</v>
      </c>
      <c r="F18" s="91">
        <f>SUMIFS('15년일입'!$I$7:$I$703,'15년일입'!$A$7:$A$703,'15년위원회별'!$A18,'15년일입'!$B$7:$B$703,'15년위원회별'!$C18)</f>
        <v>0</v>
      </c>
      <c r="G18" s="91">
        <f>SUMIFS('15년일입'!$J$7:$J$703,'15년일입'!$A$7:$A$703,'15년위원회별'!$A18,'15년일입'!$B$7:$B$703,'15년위원회별'!$C18)</f>
        <v>0</v>
      </c>
      <c r="H18" s="91">
        <f>SUMIFS('15년일입'!$T$7:$T$703,'15년일입'!$A$7:$A$703,'15년위원회별'!$A18,'15년일입'!$B$7:$B$703,'15년위원회별'!$C18)</f>
        <v>0</v>
      </c>
      <c r="I18" s="91">
        <f>SUMIFS('15년일입'!$U$7:$U$703,'15년일입'!$A$7:$A$703,'15년위원회별'!$A18,'15년일입'!$B$7:$B$703,'15년위원회별'!$C18)</f>
        <v>0</v>
      </c>
      <c r="J18" s="91">
        <f>SUMIFS('15년일입'!$K$7:$K$703,'15년일입'!$A$7:$A$703,'15년위원회별'!$A18,'15년일입'!$B$7:$B$703,'15년위원회별'!$C18)</f>
        <v>0</v>
      </c>
      <c r="K18" s="91">
        <f>SUMIFS('15년일입'!$L$7:$L$703,'15년일입'!$A$7:$A$703,'15년위원회별'!$A18,'15년일입'!$B$7:$B$703,'15년위원회별'!$C18)</f>
        <v>0</v>
      </c>
      <c r="L18" s="91">
        <f>SUMIFS('15년일입'!$M$7:$M$703,'15년일입'!$A$7:$A$703,'15년위원회별'!$A18,'15년일입'!$B$7:$B$703,'15년위원회별'!$C18)</f>
        <v>0</v>
      </c>
      <c r="M18" s="91">
        <f>SUMIFS('15년일입'!$Y$7:$Y$703,'15년일입'!$A$7:$A$703,'15년위원회별'!$A18,'15년일입'!$B$7:$B$703,'15년위원회별'!$C18)</f>
        <v>0</v>
      </c>
      <c r="N18" s="91">
        <f>SUMIFS('15년일입'!$Z$7:$Z$703,'15년일입'!$A$7:$A$703,'15년위원회별'!$A18,'15년일입'!$B$7:$B$703,'15년위원회별'!$C18)</f>
        <v>0</v>
      </c>
      <c r="P18" s="91">
        <f>SUMIFS('15년일출'!$G$7:$G$1362,'15년일출'!$A$7:$A$1362,'15년위원회별'!$A18,'15년일출'!$B$7:$B$1362,'15년위원회별'!$C18)</f>
        <v>1405000</v>
      </c>
      <c r="Q18" s="91">
        <f>SUMIFS('15년일출'!$H$7:$H$1362,'15년일출'!$A$7:$A$1362,'15년위원회별'!$A18,'15년일출'!$B$7:$B$1362,'15년위원회별'!$C18)</f>
        <v>0</v>
      </c>
      <c r="R18" s="91">
        <f>SUMIFS('15년일출'!$I$7:$I$1362,'15년일출'!$A$7:$A$1362,'15년위원회별'!$A18,'15년일출'!$B$7:$B$1362,'15년위원회별'!$C18)</f>
        <v>255000</v>
      </c>
      <c r="S18" s="91">
        <f>SUMIFS('15년일출'!$J$7:$J$1362,'15년일출'!$A$7:$A$1362,'15년위원회별'!$A18,'15년일출'!$B$7:$B$1362,'15년위원회별'!$C18)</f>
        <v>1660000</v>
      </c>
      <c r="T18" s="91">
        <f>SUMIFS('15년일출'!$T$7:$T$1362,'15년일출'!$A$7:$A$1362,'15년위원회별'!$A18,'15년일출'!$B$7:$B$1362,'15년위원회별'!$C18)</f>
        <v>0</v>
      </c>
      <c r="U18" s="91">
        <f>SUMIFS('15년일출'!$U$7:$U$1362,'15년일출'!$A$7:$A$1362,'15년위원회별'!$A18,'15년일출'!$B$7:$B$1362,'15년위원회별'!$C18)</f>
        <v>255000</v>
      </c>
      <c r="V18" s="91">
        <f>SUMIFS('15년일출'!$K$7:$K$1362,'15년일출'!$A$7:$A$1362,'15년위원회별'!$A18,'15년일출'!$B$7:$B$1362,'15년위원회별'!$C18)</f>
        <v>0</v>
      </c>
      <c r="W18" s="91">
        <f>SUMIFS('15년일출'!$L$7:$L$1362,'15년일출'!$A$7:$A$1362,'15년위원회별'!$A18,'15년일출'!$B$7:$B$1362,'15년위원회별'!$C18)</f>
        <v>0</v>
      </c>
      <c r="X18" s="91">
        <f>SUMIFS('15년일출'!$M$7:$M$1362,'15년일출'!$A$7:$A$1362,'15년위원회별'!$A18,'15년일출'!$B$7:$B$1362,'15년위원회별'!$C18)</f>
        <v>1405000</v>
      </c>
      <c r="Y18" s="91">
        <f>SUMIFS('15년일출'!$Y$7:$Y$1362,'15년일출'!$A$7:$A$1362,'15년위원회별'!$A18,'15년일출'!$B$7:$B$1362,'15년위원회별'!$C18)</f>
        <v>0</v>
      </c>
      <c r="Z18" s="91">
        <f>SUMIFS('15년일출'!$Z$7:$Z$1362,'15년일출'!$A$7:$A$1362,'15년위원회별'!$A18,'15년일출'!$B$7:$B$1362,'15년위원회별'!$C18)</f>
        <v>0</v>
      </c>
      <c r="AB18" s="364" t="str">
        <f t="shared" si="4"/>
        <v>OK</v>
      </c>
      <c r="AC18" s="365">
        <f t="shared" si="5"/>
        <v>0</v>
      </c>
    </row>
    <row r="19" spans="1:29" ht="16.5" customHeight="1">
      <c r="A19" t="s">
        <v>61</v>
      </c>
      <c r="B19" s="90"/>
      <c r="C19" s="90" t="s">
        <v>217</v>
      </c>
      <c r="D19" s="91">
        <f>SUMIFS('15년일입'!$G$7:$G$703,'15년일입'!$A$7:$A$703,'15년위원회별'!$A19,'15년일입'!$B$7:$B$703,'15년위원회별'!$C19)</f>
        <v>0</v>
      </c>
      <c r="E19" s="91">
        <f>SUMIFS('15년일입'!$H$7:$H$703,'15년일입'!$A$7:$A$703,'15년위원회별'!$A19,'15년일입'!$B$7:$B$703,'15년위원회별'!$C19)</f>
        <v>0</v>
      </c>
      <c r="F19" s="91">
        <f>SUMIFS('15년일입'!$I$7:$I$703,'15년일입'!$A$7:$A$703,'15년위원회별'!$A19,'15년일입'!$B$7:$B$703,'15년위원회별'!$C19)</f>
        <v>0</v>
      </c>
      <c r="G19" s="91">
        <f>SUMIFS('15년일입'!$J$7:$J$703,'15년일입'!$A$7:$A$703,'15년위원회별'!$A19,'15년일입'!$B$7:$B$703,'15년위원회별'!$C19)</f>
        <v>0</v>
      </c>
      <c r="H19" s="91">
        <f>SUMIFS('15년일입'!$T$7:$T$703,'15년일입'!$A$7:$A$703,'15년위원회별'!$A19,'15년일입'!$B$7:$B$703,'15년위원회별'!$C19)</f>
        <v>0</v>
      </c>
      <c r="I19" s="91">
        <f>SUMIFS('15년일입'!$U$7:$U$703,'15년일입'!$A$7:$A$703,'15년위원회별'!$A19,'15년일입'!$B$7:$B$703,'15년위원회별'!$C19)</f>
        <v>0</v>
      </c>
      <c r="J19" s="91">
        <f>SUMIFS('15년일입'!$K$7:$K$703,'15년일입'!$A$7:$A$703,'15년위원회별'!$A19,'15년일입'!$B$7:$B$703,'15년위원회별'!$C19)</f>
        <v>0</v>
      </c>
      <c r="K19" s="91">
        <f>SUMIFS('15년일입'!$L$7:$L$703,'15년일입'!$A$7:$A$703,'15년위원회별'!$A19,'15년일입'!$B$7:$B$703,'15년위원회별'!$C19)</f>
        <v>0</v>
      </c>
      <c r="L19" s="91">
        <f>SUMIFS('15년일입'!$M$7:$M$703,'15년일입'!$A$7:$A$703,'15년위원회별'!$A19,'15년일입'!$B$7:$B$703,'15년위원회별'!$C19)</f>
        <v>0</v>
      </c>
      <c r="M19" s="91">
        <f>SUMIFS('15년일입'!$Y$7:$Y$703,'15년일입'!$A$7:$A$703,'15년위원회별'!$A19,'15년일입'!$B$7:$B$703,'15년위원회별'!$C19)</f>
        <v>0</v>
      </c>
      <c r="N19" s="91">
        <f>SUMIFS('15년일입'!$Z$7:$Z$703,'15년일입'!$A$7:$A$703,'15년위원회별'!$A19,'15년일입'!$B$7:$B$703,'15년위원회별'!$C19)</f>
        <v>0</v>
      </c>
      <c r="P19" s="91">
        <f>SUMIFS('15년일출'!$G$7:$G$1362,'15년일출'!$A$7:$A$1362,'15년위원회별'!$A19,'15년일출'!$B$7:$B$1362,'15년위원회별'!$C19)</f>
        <v>6254140</v>
      </c>
      <c r="Q19" s="91">
        <f>SUMIFS('15년일출'!$H$7:$H$1362,'15년일출'!$A$7:$A$1362,'15년위원회별'!$A19,'15년일출'!$B$7:$B$1362,'15년위원회별'!$C19)</f>
        <v>0</v>
      </c>
      <c r="R19" s="91">
        <f>SUMIFS('15년일출'!$I$7:$I$1362,'15년일출'!$A$7:$A$1362,'15년위원회별'!$A19,'15년일출'!$B$7:$B$1362,'15년위원회별'!$C19)</f>
        <v>7604000</v>
      </c>
      <c r="S19" s="91">
        <f>SUMIFS('15년일출'!$J$7:$J$1362,'15년일출'!$A$7:$A$1362,'15년위원회별'!$A19,'15년일출'!$B$7:$B$1362,'15년위원회별'!$C19)</f>
        <v>13858140</v>
      </c>
      <c r="T19" s="91">
        <f>SUMIFS('15년일출'!$T$7:$T$1362,'15년일출'!$A$7:$A$1362,'15년위원회별'!$A19,'15년일출'!$B$7:$B$1362,'15년위원회별'!$C19)</f>
        <v>0</v>
      </c>
      <c r="U19" s="91">
        <f>SUMIFS('15년일출'!$U$7:$U$1362,'15년일출'!$A$7:$A$1362,'15년위원회별'!$A19,'15년일출'!$B$7:$B$1362,'15년위원회별'!$C19)</f>
        <v>7604000</v>
      </c>
      <c r="V19" s="91">
        <f>SUMIFS('15년일출'!$K$7:$K$1362,'15년일출'!$A$7:$A$1362,'15년위원회별'!$A19,'15년일출'!$B$7:$B$1362,'15년위원회별'!$C19)</f>
        <v>0</v>
      </c>
      <c r="W19" s="91">
        <f>SUMIFS('15년일출'!$L$7:$L$1362,'15년일출'!$A$7:$A$1362,'15년위원회별'!$A19,'15년일출'!$B$7:$B$1362,'15년위원회별'!$C19)</f>
        <v>0</v>
      </c>
      <c r="X19" s="91">
        <f>SUMIFS('15년일출'!$M$7:$M$1362,'15년일출'!$A$7:$A$1362,'15년위원회별'!$A19,'15년일출'!$B$7:$B$1362,'15년위원회별'!$C19)</f>
        <v>6254140</v>
      </c>
      <c r="Y19" s="91">
        <f>SUMIFS('15년일출'!$Y$7:$Y$1362,'15년일출'!$A$7:$A$1362,'15년위원회별'!$A19,'15년일출'!$B$7:$B$1362,'15년위원회별'!$C19)</f>
        <v>0</v>
      </c>
      <c r="Z19" s="91">
        <f>SUMIFS('15년일출'!$Z$7:$Z$1362,'15년일출'!$A$7:$A$1362,'15년위원회별'!$A19,'15년일출'!$B$7:$B$1362,'15년위원회별'!$C19)</f>
        <v>0</v>
      </c>
      <c r="AB19" s="364" t="str">
        <f t="shared" si="4"/>
        <v>OK</v>
      </c>
      <c r="AC19" s="365">
        <f t="shared" si="5"/>
        <v>0</v>
      </c>
    </row>
    <row r="20" spans="1:29" ht="16.5" customHeight="1">
      <c r="A20" s="97" t="s">
        <v>61</v>
      </c>
      <c r="B20" s="92"/>
      <c r="C20" s="92" t="s">
        <v>319</v>
      </c>
      <c r="D20" s="91">
        <f>SUMIFS('15년일입'!$G$7:$G$703,'15년일입'!$A$7:$A$703,'15년위원회별'!$A20,'15년일입'!$B$7:$B$703,'15년위원회별'!$C20)</f>
        <v>0</v>
      </c>
      <c r="E20" s="91">
        <f>SUMIFS('15년일입'!$H$7:$H$703,'15년일입'!$A$7:$A$703,'15년위원회별'!$A20,'15년일입'!$B$7:$B$703,'15년위원회별'!$C20)</f>
        <v>0</v>
      </c>
      <c r="F20" s="91">
        <f>SUMIFS('15년일입'!$I$7:$I$703,'15년일입'!$A$7:$A$703,'15년위원회별'!$A20,'15년일입'!$B$7:$B$703,'15년위원회별'!$C20)</f>
        <v>0</v>
      </c>
      <c r="G20" s="91">
        <f>SUMIFS('15년일입'!$J$7:$J$703,'15년일입'!$A$7:$A$703,'15년위원회별'!$A20,'15년일입'!$B$7:$B$703,'15년위원회별'!$C20)</f>
        <v>0</v>
      </c>
      <c r="H20" s="91">
        <f>SUMIFS('15년일입'!$T$7:$T$703,'15년일입'!$A$7:$A$703,'15년위원회별'!$A20,'15년일입'!$B$7:$B$703,'15년위원회별'!$C20)</f>
        <v>0</v>
      </c>
      <c r="I20" s="91">
        <f>SUMIFS('15년일입'!$U$7:$U$703,'15년일입'!$A$7:$A$703,'15년위원회별'!$A20,'15년일입'!$B$7:$B$703,'15년위원회별'!$C20)</f>
        <v>0</v>
      </c>
      <c r="J20" s="91">
        <f>SUMIFS('15년일입'!$K$7:$K$703,'15년일입'!$A$7:$A$703,'15년위원회별'!$A20,'15년일입'!$B$7:$B$703,'15년위원회별'!$C20)</f>
        <v>0</v>
      </c>
      <c r="K20" s="91">
        <f>SUMIFS('15년일입'!$L$7:$L$703,'15년일입'!$A$7:$A$703,'15년위원회별'!$A20,'15년일입'!$B$7:$B$703,'15년위원회별'!$C20)</f>
        <v>0</v>
      </c>
      <c r="L20" s="91">
        <f>SUMIFS('15년일입'!$M$7:$M$703,'15년일입'!$A$7:$A$703,'15년위원회별'!$A20,'15년일입'!$B$7:$B$703,'15년위원회별'!$C20)</f>
        <v>0</v>
      </c>
      <c r="M20" s="91">
        <f>SUMIFS('15년일입'!$Y$7:$Y$703,'15년일입'!$A$7:$A$703,'15년위원회별'!$A20,'15년일입'!$B$7:$B$703,'15년위원회별'!$C20)</f>
        <v>0</v>
      </c>
      <c r="N20" s="91">
        <f>SUMIFS('15년일입'!$Z$7:$Z$703,'15년일입'!$A$7:$A$703,'15년위원회별'!$A20,'15년일입'!$B$7:$B$703,'15년위원회별'!$C20)</f>
        <v>0</v>
      </c>
      <c r="P20" s="91">
        <f>SUMIFS('15년일출'!$G$7:$G$1362,'15년일출'!$A$7:$A$1362,'15년위원회별'!$A20,'15년일출'!$B$7:$B$1362,'15년위원회별'!$C20)</f>
        <v>300000</v>
      </c>
      <c r="Q20" s="91">
        <f>SUMIFS('15년일출'!$H$7:$H$1362,'15년일출'!$A$7:$A$1362,'15년위원회별'!$A20,'15년일출'!$B$7:$B$1362,'15년위원회별'!$C20)</f>
        <v>0</v>
      </c>
      <c r="R20" s="91">
        <f>SUMIFS('15년일출'!$I$7:$I$1362,'15년일출'!$A$7:$A$1362,'15년위원회별'!$A20,'15년일출'!$B$7:$B$1362,'15년위원회별'!$C20)</f>
        <v>100000</v>
      </c>
      <c r="S20" s="91">
        <f>SUMIFS('15년일출'!$J$7:$J$1362,'15년일출'!$A$7:$A$1362,'15년위원회별'!$A20,'15년일출'!$B$7:$B$1362,'15년위원회별'!$C20)</f>
        <v>400000</v>
      </c>
      <c r="T20" s="91">
        <f>SUMIFS('15년일출'!$T$7:$T$1362,'15년일출'!$A$7:$A$1362,'15년위원회별'!$A20,'15년일출'!$B$7:$B$1362,'15년위원회별'!$C20)</f>
        <v>0</v>
      </c>
      <c r="U20" s="91">
        <f>SUMIFS('15년일출'!$U$7:$U$1362,'15년일출'!$A$7:$A$1362,'15년위원회별'!$A20,'15년일출'!$B$7:$B$1362,'15년위원회별'!$C20)</f>
        <v>100000</v>
      </c>
      <c r="V20" s="91">
        <f>SUMIFS('15년일출'!$K$7:$K$1362,'15년일출'!$A$7:$A$1362,'15년위원회별'!$A20,'15년일출'!$B$7:$B$1362,'15년위원회별'!$C20)</f>
        <v>0</v>
      </c>
      <c r="W20" s="91">
        <f>SUMIFS('15년일출'!$L$7:$L$1362,'15년일출'!$A$7:$A$1362,'15년위원회별'!$A20,'15년일출'!$B$7:$B$1362,'15년위원회별'!$C20)</f>
        <v>0</v>
      </c>
      <c r="X20" s="91">
        <f>SUMIFS('15년일출'!$M$7:$M$1362,'15년일출'!$A$7:$A$1362,'15년위원회별'!$A20,'15년일출'!$B$7:$B$1362,'15년위원회별'!$C20)</f>
        <v>300000</v>
      </c>
      <c r="Y20" s="91">
        <f>SUMIFS('15년일출'!$Y$7:$Y$1362,'15년일출'!$A$7:$A$1362,'15년위원회별'!$A20,'15년일출'!$B$7:$B$1362,'15년위원회별'!$C20)</f>
        <v>0</v>
      </c>
      <c r="Z20" s="91">
        <f>SUMIFS('15년일출'!$Z$7:$Z$1362,'15년일출'!$A$7:$A$1362,'15년위원회별'!$A20,'15년일출'!$B$7:$B$1362,'15년위원회별'!$C20)</f>
        <v>0</v>
      </c>
      <c r="AB20" s="364" t="str">
        <f t="shared" si="4"/>
        <v>OK</v>
      </c>
      <c r="AC20" s="365">
        <f t="shared" si="5"/>
        <v>0</v>
      </c>
    </row>
    <row r="21" spans="1:29" ht="16.5" customHeight="1">
      <c r="A21" t="s">
        <v>61</v>
      </c>
      <c r="B21" s="90"/>
      <c r="C21" s="90" t="s">
        <v>387</v>
      </c>
      <c r="D21" s="91">
        <f>SUMIFS('15년일입'!$G$7:$G$703,'15년일입'!$A$7:$A$703,'15년위원회별'!$A21,'15년일입'!$B$7:$B$703,'15년위원회별'!$C21)</f>
        <v>0</v>
      </c>
      <c r="E21" s="91">
        <f>SUMIFS('15년일입'!$H$7:$H$703,'15년일입'!$A$7:$A$703,'15년위원회별'!$A21,'15년일입'!$B$7:$B$703,'15년위원회별'!$C21)</f>
        <v>0</v>
      </c>
      <c r="F21" s="91">
        <f>SUMIFS('15년일입'!$I$7:$I$703,'15년일입'!$A$7:$A$703,'15년위원회별'!$A21,'15년일입'!$B$7:$B$703,'15년위원회별'!$C21)</f>
        <v>0</v>
      </c>
      <c r="G21" s="91">
        <f>SUMIFS('15년일입'!$J$7:$J$703,'15년일입'!$A$7:$A$703,'15년위원회별'!$A21,'15년일입'!$B$7:$B$703,'15년위원회별'!$C21)</f>
        <v>0</v>
      </c>
      <c r="H21" s="91">
        <f>SUMIFS('15년일입'!$T$7:$T$703,'15년일입'!$A$7:$A$703,'15년위원회별'!$A21,'15년일입'!$B$7:$B$703,'15년위원회별'!$C21)</f>
        <v>0</v>
      </c>
      <c r="I21" s="91">
        <f>SUMIFS('15년일입'!$U$7:$U$703,'15년일입'!$A$7:$A$703,'15년위원회별'!$A21,'15년일입'!$B$7:$B$703,'15년위원회별'!$C21)</f>
        <v>0</v>
      </c>
      <c r="J21" s="91">
        <f>SUMIFS('15년일입'!$K$7:$K$703,'15년일입'!$A$7:$A$703,'15년위원회별'!$A21,'15년일입'!$B$7:$B$703,'15년위원회별'!$C21)</f>
        <v>0</v>
      </c>
      <c r="K21" s="91">
        <f>SUMIFS('15년일입'!$L$7:$L$703,'15년일입'!$A$7:$A$703,'15년위원회별'!$A21,'15년일입'!$B$7:$B$703,'15년위원회별'!$C21)</f>
        <v>0</v>
      </c>
      <c r="L21" s="91">
        <f>SUMIFS('15년일입'!$M$7:$M$703,'15년일입'!$A$7:$A$703,'15년위원회별'!$A21,'15년일입'!$B$7:$B$703,'15년위원회별'!$C21)</f>
        <v>0</v>
      </c>
      <c r="M21" s="91">
        <f>SUMIFS('15년일입'!$Y$7:$Y$703,'15년일입'!$A$7:$A$703,'15년위원회별'!$A21,'15년일입'!$B$7:$B$703,'15년위원회별'!$C21)</f>
        <v>0</v>
      </c>
      <c r="N21" s="91">
        <f>SUMIFS('15년일입'!$Z$7:$Z$703,'15년일입'!$A$7:$A$703,'15년위원회별'!$A21,'15년일입'!$B$7:$B$703,'15년위원회별'!$C21)</f>
        <v>0</v>
      </c>
      <c r="P21" s="91">
        <f>SUMIFS('15년일출'!$G$7:$G$1362,'15년일출'!$A$7:$A$1362,'15년위원회별'!$A21,'15년일출'!$B$7:$B$1362,'15년위원회별'!$C21)</f>
        <v>1372522</v>
      </c>
      <c r="Q21" s="91">
        <f>SUMIFS('15년일출'!$H$7:$H$1362,'15년일출'!$A$7:$A$1362,'15년위원회별'!$A21,'15년일출'!$B$7:$B$1362,'15년위원회별'!$C21)</f>
        <v>-30000</v>
      </c>
      <c r="R21" s="91">
        <f>SUMIFS('15년일출'!$I$7:$I$1362,'15년일출'!$A$7:$A$1362,'15년위원회별'!$A21,'15년일출'!$B$7:$B$1362,'15년위원회별'!$C21)</f>
        <v>30000</v>
      </c>
      <c r="S21" s="91">
        <f>SUMIFS('15년일출'!$J$7:$J$1362,'15년일출'!$A$7:$A$1362,'15년위원회별'!$A21,'15년일출'!$B$7:$B$1362,'15년위원회별'!$C21)</f>
        <v>1372522</v>
      </c>
      <c r="T21" s="91">
        <f>SUMIFS('15년일출'!$T$7:$T$1362,'15년일출'!$A$7:$A$1362,'15년위원회별'!$A21,'15년일출'!$B$7:$B$1362,'15년위원회별'!$C21)</f>
        <v>0</v>
      </c>
      <c r="U21" s="91">
        <f>SUMIFS('15년일출'!$U$7:$U$1362,'15년일출'!$A$7:$A$1362,'15년위원회별'!$A21,'15년일출'!$B$7:$B$1362,'15년위원회별'!$C21)</f>
        <v>0</v>
      </c>
      <c r="V21" s="91">
        <f>SUMIFS('15년일출'!$K$7:$K$1362,'15년일출'!$A$7:$A$1362,'15년위원회별'!$A21,'15년일출'!$B$7:$B$1362,'15년위원회별'!$C21)</f>
        <v>0</v>
      </c>
      <c r="W21" s="91">
        <f>SUMIFS('15년일출'!$L$7:$L$1362,'15년일출'!$A$7:$A$1362,'15년위원회별'!$A21,'15년일출'!$B$7:$B$1362,'15년위원회별'!$C21)</f>
        <v>0</v>
      </c>
      <c r="X21" s="91">
        <f>SUMIFS('15년일출'!$M$7:$M$1362,'15년일출'!$A$7:$A$1362,'15년위원회별'!$A21,'15년일출'!$B$7:$B$1362,'15년위원회별'!$C21)</f>
        <v>1372522</v>
      </c>
      <c r="Y21" s="91">
        <f>SUMIFS('15년일출'!$Y$7:$Y$1362,'15년일출'!$A$7:$A$1362,'15년위원회별'!$A21,'15년일출'!$B$7:$B$1362,'15년위원회별'!$C21)</f>
        <v>0</v>
      </c>
      <c r="Z21" s="91">
        <f>SUMIFS('15년일출'!$Z$7:$Z$1362,'15년일출'!$A$7:$A$1362,'15년위원회별'!$A21,'15년일출'!$B$7:$B$1362,'15년위원회별'!$C21)</f>
        <v>0</v>
      </c>
      <c r="AB21" s="364" t="str">
        <f t="shared" si="4"/>
        <v>OK</v>
      </c>
      <c r="AC21" s="365">
        <f t="shared" si="5"/>
        <v>0</v>
      </c>
    </row>
    <row r="22" spans="1:29" ht="16.5" customHeight="1">
      <c r="A22" s="97"/>
      <c r="B22" s="517" t="s">
        <v>14</v>
      </c>
      <c r="C22" s="518"/>
      <c r="D22" s="89">
        <f>SUM(D23)</f>
        <v>470000</v>
      </c>
      <c r="E22" s="89">
        <f t="shared" ref="E22:N22" si="12">SUM(E23)</f>
        <v>-11000</v>
      </c>
      <c r="F22" s="89">
        <f t="shared" si="12"/>
        <v>591000</v>
      </c>
      <c r="G22" s="89">
        <f t="shared" si="12"/>
        <v>1050000</v>
      </c>
      <c r="H22" s="89">
        <f t="shared" si="12"/>
        <v>580000</v>
      </c>
      <c r="I22" s="89">
        <f t="shared" si="12"/>
        <v>0</v>
      </c>
      <c r="J22" s="89">
        <f t="shared" si="12"/>
        <v>0</v>
      </c>
      <c r="K22" s="89">
        <f t="shared" si="12"/>
        <v>0</v>
      </c>
      <c r="L22" s="89">
        <f t="shared" si="12"/>
        <v>470000</v>
      </c>
      <c r="M22" s="89">
        <f t="shared" si="12"/>
        <v>0</v>
      </c>
      <c r="N22" s="89">
        <f t="shared" si="12"/>
        <v>0</v>
      </c>
      <c r="P22" s="89">
        <f>SUM(P23)</f>
        <v>86948810</v>
      </c>
      <c r="Q22" s="89">
        <f t="shared" ref="Q22:Z22" si="13">SUM(Q23)</f>
        <v>-9714234</v>
      </c>
      <c r="R22" s="89">
        <f t="shared" si="13"/>
        <v>8544000</v>
      </c>
      <c r="S22" s="89">
        <f t="shared" si="13"/>
        <v>85778576</v>
      </c>
      <c r="T22" s="89">
        <f t="shared" si="13"/>
        <v>580000</v>
      </c>
      <c r="U22" s="89">
        <f t="shared" si="13"/>
        <v>-1750234</v>
      </c>
      <c r="V22" s="89">
        <f t="shared" si="13"/>
        <v>0</v>
      </c>
      <c r="W22" s="89">
        <f t="shared" si="13"/>
        <v>0</v>
      </c>
      <c r="X22" s="89">
        <f t="shared" si="13"/>
        <v>86948810</v>
      </c>
      <c r="Y22" s="89">
        <f t="shared" si="13"/>
        <v>0</v>
      </c>
      <c r="Z22" s="89">
        <f t="shared" si="13"/>
        <v>0</v>
      </c>
      <c r="AB22" s="364" t="str">
        <f t="shared" si="4"/>
        <v>OK</v>
      </c>
      <c r="AC22" s="365">
        <f t="shared" si="5"/>
        <v>0</v>
      </c>
    </row>
    <row r="23" spans="1:29" ht="16.5" customHeight="1">
      <c r="A23" t="s">
        <v>529</v>
      </c>
      <c r="B23" s="90"/>
      <c r="C23" s="90" t="s">
        <v>528</v>
      </c>
      <c r="D23" s="91">
        <f>SUMIFS('15년일입'!$G$7:$G$703,'15년일입'!$A$7:$A$703,'15년위원회별'!$A23,'15년일입'!$B$7:$B$703,'15년위원회별'!$C23)</f>
        <v>470000</v>
      </c>
      <c r="E23" s="91">
        <f>SUMIFS('15년일입'!$H$7:$H$703,'15년일입'!$A$7:$A$703,'15년위원회별'!$A23,'15년일입'!$B$7:$B$703,'15년위원회별'!$C23)</f>
        <v>-11000</v>
      </c>
      <c r="F23" s="91">
        <f>SUMIFS('15년일입'!$I$7:$I$703,'15년일입'!$A$7:$A$703,'15년위원회별'!$A23,'15년일입'!$B$7:$B$703,'15년위원회별'!$C23)</f>
        <v>591000</v>
      </c>
      <c r="G23" s="91">
        <f>SUMIFS('15년일입'!$J$7:$J$703,'15년일입'!$A$7:$A$703,'15년위원회별'!$A23,'15년일입'!$B$7:$B$703,'15년위원회별'!$C23)</f>
        <v>1050000</v>
      </c>
      <c r="H23" s="91">
        <f>SUMIFS('15년일입'!$T$7:$T$703,'15년일입'!$A$7:$A$703,'15년위원회별'!$A23,'15년일입'!$B$7:$B$703,'15년위원회별'!$C23)</f>
        <v>580000</v>
      </c>
      <c r="I23" s="91">
        <f>SUMIFS('15년일입'!$U$7:$U$703,'15년일입'!$A$7:$A$703,'15년위원회별'!$A23,'15년일입'!$B$7:$B$703,'15년위원회별'!$C23)</f>
        <v>0</v>
      </c>
      <c r="J23" s="91">
        <f>SUMIFS('15년일입'!$K$7:$K$703,'15년일입'!$A$7:$A$703,'15년위원회별'!$A23,'15년일입'!$B$7:$B$703,'15년위원회별'!$C23)</f>
        <v>0</v>
      </c>
      <c r="K23" s="91">
        <f>SUMIFS('15년일입'!$L$7:$L$703,'15년일입'!$A$7:$A$703,'15년위원회별'!$A23,'15년일입'!$B$7:$B$703,'15년위원회별'!$C23)</f>
        <v>0</v>
      </c>
      <c r="L23" s="91">
        <f>SUMIFS('15년일입'!$M$7:$M$703,'15년일입'!$A$7:$A$703,'15년위원회별'!$A23,'15년일입'!$B$7:$B$703,'15년위원회별'!$C23)</f>
        <v>470000</v>
      </c>
      <c r="M23" s="91">
        <f>SUMIFS('15년일입'!$Y$7:$Y$703,'15년일입'!$A$7:$A$703,'15년위원회별'!$A23,'15년일입'!$B$7:$B$703,'15년위원회별'!$C23)</f>
        <v>0</v>
      </c>
      <c r="N23" s="91">
        <f>SUMIFS('15년일입'!$Z$7:$Z$703,'15년일입'!$A$7:$A$703,'15년위원회별'!$A23,'15년일입'!$B$7:$B$703,'15년위원회별'!$C23)</f>
        <v>0</v>
      </c>
      <c r="P23" s="91">
        <f>SUMIFS('15년일출'!$G$7:$G$1362,'15년일출'!$A$7:$A$1362,'15년위원회별'!$A23,'15년일출'!$B$7:$B$1362,'15년위원회별'!$C23)</f>
        <v>86948810</v>
      </c>
      <c r="Q23" s="91">
        <f>SUMIFS('15년일출'!$H$7:$H$1362,'15년일출'!$A$7:$A$1362,'15년위원회별'!$A23,'15년일출'!$B$7:$B$1362,'15년위원회별'!$C23)</f>
        <v>-9714234</v>
      </c>
      <c r="R23" s="91">
        <f>SUMIFS('15년일출'!$I$7:$I$1362,'15년일출'!$A$7:$A$1362,'15년위원회별'!$A23,'15년일출'!$B$7:$B$1362,'15년위원회별'!$C23)</f>
        <v>8544000</v>
      </c>
      <c r="S23" s="91">
        <f>SUMIFS('15년일출'!$J$7:$J$1362,'15년일출'!$A$7:$A$1362,'15년위원회별'!$A23,'15년일출'!$B$7:$B$1362,'15년위원회별'!$C23)</f>
        <v>85778576</v>
      </c>
      <c r="T23" s="91">
        <f>SUMIFS('15년일출'!$T$7:$T$1362,'15년일출'!$A$7:$A$1362,'15년위원회별'!$A23,'15년일출'!$B$7:$B$1362,'15년위원회별'!$C23)</f>
        <v>580000</v>
      </c>
      <c r="U23" s="91">
        <f>SUMIFS('15년일출'!$U$7:$U$1362,'15년일출'!$A$7:$A$1362,'15년위원회별'!$A23,'15년일출'!$B$7:$B$1362,'15년위원회별'!$C23)</f>
        <v>-1750234</v>
      </c>
      <c r="V23" s="91">
        <f>SUMIFS('15년일출'!$K$7:$K$1362,'15년일출'!$A$7:$A$1362,'15년위원회별'!$A23,'15년일출'!$B$7:$B$1362,'15년위원회별'!$C23)</f>
        <v>0</v>
      </c>
      <c r="W23" s="91">
        <f>SUMIFS('15년일출'!$L$7:$L$1362,'15년일출'!$A$7:$A$1362,'15년위원회별'!$A23,'15년일출'!$B$7:$B$1362,'15년위원회별'!$C23)</f>
        <v>0</v>
      </c>
      <c r="X23" s="91">
        <f>SUMIFS('15년일출'!$M$7:$M$1362,'15년일출'!$A$7:$A$1362,'15년위원회별'!$A23,'15년일출'!$B$7:$B$1362,'15년위원회별'!$C23)</f>
        <v>86948810</v>
      </c>
      <c r="Y23" s="91">
        <f>SUMIFS('15년일출'!$Y$7:$Y$1362,'15년일출'!$A$7:$A$1362,'15년위원회별'!$A23,'15년일출'!$B$7:$B$1362,'15년위원회별'!$C23)</f>
        <v>0</v>
      </c>
      <c r="Z23" s="91">
        <f>SUMIFS('15년일출'!$Z$7:$Z$1362,'15년일출'!$A$7:$A$1362,'15년위원회별'!$A23,'15년일출'!$B$7:$B$1362,'15년위원회별'!$C23)</f>
        <v>0</v>
      </c>
      <c r="AB23" s="364" t="str">
        <f t="shared" si="4"/>
        <v>OK</v>
      </c>
      <c r="AC23" s="365">
        <f t="shared" si="5"/>
        <v>0</v>
      </c>
    </row>
    <row r="24" spans="1:29" ht="16.5" customHeight="1">
      <c r="B24" s="517" t="s">
        <v>64</v>
      </c>
      <c r="C24" s="518"/>
      <c r="D24" s="89">
        <f>SUM(D25:D27)</f>
        <v>48768016</v>
      </c>
      <c r="E24" s="89">
        <f t="shared" ref="E24:N24" si="14">SUM(E25:E27)</f>
        <v>-1939060</v>
      </c>
      <c r="F24" s="89">
        <f t="shared" si="14"/>
        <v>24831746</v>
      </c>
      <c r="G24" s="89">
        <f t="shared" si="14"/>
        <v>71660702</v>
      </c>
      <c r="H24" s="89">
        <f t="shared" si="14"/>
        <v>19909686</v>
      </c>
      <c r="I24" s="89">
        <f t="shared" si="14"/>
        <v>2983000</v>
      </c>
      <c r="J24" s="89">
        <f t="shared" si="14"/>
        <v>0</v>
      </c>
      <c r="K24" s="89">
        <f t="shared" si="14"/>
        <v>0</v>
      </c>
      <c r="L24" s="89">
        <f t="shared" si="14"/>
        <v>48768016</v>
      </c>
      <c r="M24" s="89">
        <f t="shared" si="14"/>
        <v>0</v>
      </c>
      <c r="N24" s="89">
        <f t="shared" si="14"/>
        <v>0</v>
      </c>
      <c r="P24" s="89">
        <f>SUM(P25:P27)</f>
        <v>55144872</v>
      </c>
      <c r="Q24" s="89">
        <f t="shared" ref="Q24:Z24" si="15">SUM(Q25:Q27)</f>
        <v>-5660736</v>
      </c>
      <c r="R24" s="89">
        <f t="shared" si="15"/>
        <v>57349414</v>
      </c>
      <c r="S24" s="89">
        <f t="shared" si="15"/>
        <v>106833550</v>
      </c>
      <c r="T24" s="89">
        <f t="shared" si="15"/>
        <v>19916864</v>
      </c>
      <c r="U24" s="89">
        <f t="shared" si="15"/>
        <v>32045414</v>
      </c>
      <c r="V24" s="89">
        <f t="shared" si="15"/>
        <v>0</v>
      </c>
      <c r="W24" s="89">
        <f t="shared" si="15"/>
        <v>0</v>
      </c>
      <c r="X24" s="89">
        <f t="shared" si="15"/>
        <v>55144872</v>
      </c>
      <c r="Y24" s="89">
        <f t="shared" si="15"/>
        <v>0</v>
      </c>
      <c r="Z24" s="89">
        <f t="shared" si="15"/>
        <v>0</v>
      </c>
      <c r="AB24" s="364" t="str">
        <f t="shared" si="4"/>
        <v>@@</v>
      </c>
      <c r="AC24" s="365">
        <f t="shared" si="5"/>
        <v>7178</v>
      </c>
    </row>
    <row r="25" spans="1:29" ht="16.5" customHeight="1">
      <c r="A25" t="s">
        <v>96</v>
      </c>
      <c r="B25" s="90"/>
      <c r="C25" s="90" t="s">
        <v>65</v>
      </c>
      <c r="D25" s="91">
        <f>SUMIFS('15년일입'!$G$7:$G$703,'15년일입'!$A$7:$A$703,'15년위원회별'!$A25,'15년일입'!$B$7:$B$703,'15년위원회별'!$C25)</f>
        <v>15968631</v>
      </c>
      <c r="E25" s="91">
        <f>SUMIFS('15년일입'!$H$7:$H$703,'15년일입'!$A$7:$A$703,'15년위원회별'!$A25,'15년일입'!$B$7:$B$703,'15년위원회별'!$C25)</f>
        <v>-1851780</v>
      </c>
      <c r="F25" s="91">
        <f>SUMIFS('15년일입'!$I$7:$I$703,'15년일입'!$A$7:$A$703,'15년위원회별'!$A25,'15년일입'!$B$7:$B$703,'15년위원회별'!$C25)</f>
        <v>3295648</v>
      </c>
      <c r="G25" s="91">
        <f>SUMIFS('15년일입'!$J$7:$J$703,'15년일입'!$A$7:$A$703,'15년위원회별'!$A25,'15년일입'!$B$7:$B$703,'15년위원회별'!$C25)</f>
        <v>17412499</v>
      </c>
      <c r="H25" s="91">
        <f>SUMIFS('15년일입'!$T$7:$T$703,'15년일입'!$A$7:$A$703,'15년위원회별'!$A25,'15년일입'!$B$7:$B$703,'15년위원회별'!$C25)</f>
        <v>-556132</v>
      </c>
      <c r="I25" s="91">
        <f>SUMIFS('15년일입'!$U$7:$U$703,'15년일입'!$A$7:$A$703,'15년위원회별'!$A25,'15년일입'!$B$7:$B$703,'15년위원회별'!$C25)</f>
        <v>2000000</v>
      </c>
      <c r="J25" s="91">
        <f>SUMIFS('15년일입'!$K$7:$K$703,'15년일입'!$A$7:$A$703,'15년위원회별'!$A25,'15년일입'!$B$7:$B$703,'15년위원회별'!$C25)</f>
        <v>0</v>
      </c>
      <c r="K25" s="91">
        <f>SUMIFS('15년일입'!$L$7:$L$703,'15년일입'!$A$7:$A$703,'15년위원회별'!$A25,'15년일입'!$B$7:$B$703,'15년위원회별'!$C25)</f>
        <v>0</v>
      </c>
      <c r="L25" s="91">
        <f>SUMIFS('15년일입'!$M$7:$M$703,'15년일입'!$A$7:$A$703,'15년위원회별'!$A25,'15년일입'!$B$7:$B$703,'15년위원회별'!$C25)</f>
        <v>15968631</v>
      </c>
      <c r="M25" s="91">
        <f>SUMIFS('15년일입'!$Y$7:$Y$703,'15년일입'!$A$7:$A$703,'15년위원회별'!$A25,'15년일입'!$B$7:$B$703,'15년위원회별'!$C25)</f>
        <v>0</v>
      </c>
      <c r="N25" s="91">
        <f>SUMIFS('15년일입'!$Z$7:$Z$703,'15년일입'!$A$7:$A$703,'15년위원회별'!$A25,'15년일입'!$B$7:$B$703,'15년위원회별'!$C25)</f>
        <v>0</v>
      </c>
      <c r="P25" s="91">
        <f>SUMIFS('15년일출'!$G$7:$G$1362,'15년일출'!$A$7:$A$1362,'15년위원회별'!$A25,'15년일출'!$B$7:$B$1362,'15년위원회별'!$C25)</f>
        <v>22566435</v>
      </c>
      <c r="Q25" s="91">
        <f>SUMIFS('15년일출'!$H$7:$H$1362,'15년일출'!$A$7:$A$1362,'15년위원회별'!$A25,'15년일출'!$B$7:$B$1362,'15년위원회별'!$C25)</f>
        <v>-2817264</v>
      </c>
      <c r="R25" s="91">
        <f>SUMIFS('15년일출'!$I$7:$I$1362,'15년일출'!$A$7:$A$1362,'15년위원회별'!$A25,'15년일출'!$B$7:$B$1362,'15년위원회별'!$C25)</f>
        <v>24263498</v>
      </c>
      <c r="S25" s="91">
        <f>SUMIFS('15년일출'!$J$7:$J$1362,'15년일출'!$A$7:$A$1362,'15년위원회별'!$A25,'15년일출'!$B$7:$B$1362,'15년위원회별'!$C25)</f>
        <v>44012669</v>
      </c>
      <c r="T25" s="91">
        <f>SUMIFS('15년일출'!$T$7:$T$1362,'15년일출'!$A$7:$A$1362,'15년위원회별'!$A25,'15년일출'!$B$7:$B$1362,'15년위원회별'!$C25)</f>
        <v>-556132</v>
      </c>
      <c r="U25" s="91">
        <f>SUMIFS('15년일출'!$U$7:$U$1362,'15년일출'!$A$7:$A$1362,'15년위원회별'!$A25,'15년일출'!$B$7:$B$1362,'15년위원회별'!$C25)</f>
        <v>22275966</v>
      </c>
      <c r="V25" s="91">
        <f>SUMIFS('15년일출'!$K$7:$K$1362,'15년일출'!$A$7:$A$1362,'15년위원회별'!$A25,'15년일출'!$B$7:$B$1362,'15년위원회별'!$C25)</f>
        <v>0</v>
      </c>
      <c r="W25" s="91">
        <f>SUMIFS('15년일출'!$L$7:$L$1362,'15년일출'!$A$7:$A$1362,'15년위원회별'!$A25,'15년일출'!$B$7:$B$1362,'15년위원회별'!$C25)</f>
        <v>0</v>
      </c>
      <c r="X25" s="91">
        <f>SUMIFS('15년일출'!$M$7:$M$1362,'15년일출'!$A$7:$A$1362,'15년위원회별'!$A25,'15년일출'!$B$7:$B$1362,'15년위원회별'!$C25)</f>
        <v>22566435</v>
      </c>
      <c r="Y25" s="91">
        <f>SUMIFS('15년일출'!$Y$7:$Y$1362,'15년일출'!$A$7:$A$1362,'15년위원회별'!$A25,'15년일출'!$B$7:$B$1362,'15년위원회별'!$C25)</f>
        <v>0</v>
      </c>
      <c r="Z25" s="91">
        <f>SUMIFS('15년일출'!$Z$7:$Z$1362,'15년일출'!$A$7:$A$1362,'15년위원회별'!$A25,'15년일출'!$B$7:$B$1362,'15년위원회별'!$C25)</f>
        <v>0</v>
      </c>
      <c r="AB25" s="364" t="str">
        <f t="shared" si="4"/>
        <v>OK</v>
      </c>
      <c r="AC25" s="365">
        <f t="shared" si="5"/>
        <v>0</v>
      </c>
    </row>
    <row r="26" spans="1:29" ht="16.5" customHeight="1">
      <c r="A26" t="s">
        <v>96</v>
      </c>
      <c r="B26" s="90"/>
      <c r="C26" s="90" t="s">
        <v>67</v>
      </c>
      <c r="D26" s="91">
        <f>SUMIFS('15년일입'!$G$7:$G$703,'15년일입'!$A$7:$A$703,'15년위원회별'!$A26,'15년일입'!$B$7:$B$703,'15년위원회별'!$C26)</f>
        <v>29633525</v>
      </c>
      <c r="E26" s="91">
        <f>SUMIFS('15년일입'!$H$7:$H$703,'15년일입'!$A$7:$A$703,'15년위원회별'!$A26,'15년일입'!$B$7:$B$703,'15년위원회별'!$C26)</f>
        <v>-87280</v>
      </c>
      <c r="F26" s="91">
        <f>SUMIFS('15년일입'!$I$7:$I$703,'15년일입'!$A$7:$A$703,'15년위원회별'!$A26,'15년일입'!$B$7:$B$703,'15년위원회별'!$C26)</f>
        <v>21191098</v>
      </c>
      <c r="G26" s="91">
        <f>SUMIFS('15년일입'!$J$7:$J$703,'15년일입'!$A$7:$A$703,'15년위원회별'!$A26,'15년일입'!$B$7:$B$703,'15년위원회별'!$C26)</f>
        <v>50737343</v>
      </c>
      <c r="H26" s="91">
        <f>SUMIFS('15년일입'!$T$7:$T$703,'15년일입'!$A$7:$A$703,'15년위원회별'!$A26,'15년일입'!$B$7:$B$703,'15년위원회별'!$C26)</f>
        <v>20120818</v>
      </c>
      <c r="I26" s="91">
        <f>SUMIFS('15년일입'!$U$7:$U$703,'15년일입'!$A$7:$A$703,'15년위원회별'!$A26,'15년일입'!$B$7:$B$703,'15년위원회별'!$C26)</f>
        <v>983000</v>
      </c>
      <c r="J26" s="91">
        <f>SUMIFS('15년일입'!$K$7:$K$703,'15년일입'!$A$7:$A$703,'15년위원회별'!$A26,'15년일입'!$B$7:$B$703,'15년위원회별'!$C26)</f>
        <v>0</v>
      </c>
      <c r="K26" s="91">
        <f>SUMIFS('15년일입'!$L$7:$L$703,'15년일입'!$A$7:$A$703,'15년위원회별'!$A26,'15년일입'!$B$7:$B$703,'15년위원회별'!$C26)</f>
        <v>0</v>
      </c>
      <c r="L26" s="91">
        <f>SUMIFS('15년일입'!$M$7:$M$703,'15년일입'!$A$7:$A$703,'15년위원회별'!$A26,'15년일입'!$B$7:$B$703,'15년위원회별'!$C26)</f>
        <v>29633525</v>
      </c>
      <c r="M26" s="91">
        <f>SUMIFS('15년일입'!$Y$7:$Y$703,'15년일입'!$A$7:$A$703,'15년위원회별'!$A26,'15년일입'!$B$7:$B$703,'15년위원회별'!$C26)</f>
        <v>0</v>
      </c>
      <c r="N26" s="91">
        <f>SUMIFS('15년일입'!$Z$7:$Z$703,'15년일입'!$A$7:$A$703,'15년위원회별'!$A26,'15년일입'!$B$7:$B$703,'15년위원회별'!$C26)</f>
        <v>0</v>
      </c>
      <c r="P26" s="91">
        <f>SUMIFS('15년일출'!$G$7:$G$1362,'15년일출'!$A$7:$A$1362,'15년위원회별'!$A26,'15년일출'!$B$7:$B$1362,'15년위원회별'!$C26)</f>
        <v>31213518</v>
      </c>
      <c r="Q26" s="91">
        <f>SUMIFS('15년일출'!$H$7:$H$1362,'15년일출'!$A$7:$A$1362,'15년위원회별'!$A26,'15년일출'!$B$7:$B$1362,'15년위원회별'!$C26)</f>
        <v>-2837472</v>
      </c>
      <c r="R26" s="91">
        <f>SUMIFS('15년일출'!$I$7:$I$1362,'15년일출'!$A$7:$A$1362,'15년위원회별'!$A26,'15년일출'!$B$7:$B$1362,'15년위원회별'!$C26)</f>
        <v>26886871</v>
      </c>
      <c r="S26" s="91">
        <f>SUMIFS('15년일출'!$J$7:$J$1362,'15년일출'!$A$7:$A$1362,'15년위원회별'!$A26,'15년일출'!$B$7:$B$1362,'15년위원회별'!$C26)</f>
        <v>55262917</v>
      </c>
      <c r="T26" s="91">
        <f>SUMIFS('15년일출'!$T$7:$T$1362,'15년일출'!$A$7:$A$1362,'15년위원회별'!$A26,'15년일출'!$B$7:$B$1362,'15년위원회별'!$C26)</f>
        <v>20127996</v>
      </c>
      <c r="U26" s="91">
        <f>SUMIFS('15년일출'!$U$7:$U$1362,'15년일출'!$A$7:$A$1362,'15년위원회별'!$A26,'15년일출'!$B$7:$B$1362,'15년위원회별'!$C26)</f>
        <v>3921403</v>
      </c>
      <c r="V26" s="91">
        <f>SUMIFS('15년일출'!$K$7:$K$1362,'15년일출'!$A$7:$A$1362,'15년위원회별'!$A26,'15년일출'!$B$7:$B$1362,'15년위원회별'!$C26)</f>
        <v>0</v>
      </c>
      <c r="W26" s="91">
        <f>SUMIFS('15년일출'!$L$7:$L$1362,'15년일출'!$A$7:$A$1362,'15년위원회별'!$A26,'15년일출'!$B$7:$B$1362,'15년위원회별'!$C26)</f>
        <v>0</v>
      </c>
      <c r="X26" s="91">
        <f>SUMIFS('15년일출'!$M$7:$M$1362,'15년일출'!$A$7:$A$1362,'15년위원회별'!$A26,'15년일출'!$B$7:$B$1362,'15년위원회별'!$C26)</f>
        <v>31213518</v>
      </c>
      <c r="Y26" s="91">
        <f>SUMIFS('15년일출'!$Y$7:$Y$1362,'15년일출'!$A$7:$A$1362,'15년위원회별'!$A26,'15년일출'!$B$7:$B$1362,'15년위원회별'!$C26)</f>
        <v>0</v>
      </c>
      <c r="Z26" s="91">
        <f>SUMIFS('15년일출'!$Z$7:$Z$1362,'15년일출'!$A$7:$A$1362,'15년위원회별'!$A26,'15년일출'!$B$7:$B$1362,'15년위원회별'!$C26)</f>
        <v>0</v>
      </c>
      <c r="AB26" s="364" t="str">
        <f t="shared" si="4"/>
        <v>@@</v>
      </c>
      <c r="AC26" s="365">
        <f t="shared" si="5"/>
        <v>7178</v>
      </c>
    </row>
    <row r="27" spans="1:29" ht="16.5" customHeight="1">
      <c r="A27" t="s">
        <v>96</v>
      </c>
      <c r="B27" s="90"/>
      <c r="C27" s="90" t="s">
        <v>380</v>
      </c>
      <c r="D27" s="91">
        <f>SUMIFS('15년일입'!$G$7:$G$703,'15년일입'!$A$7:$A$703,'15년위원회별'!$A27,'15년일입'!$B$7:$B$703,'15년위원회별'!$C27)</f>
        <v>3165860</v>
      </c>
      <c r="E27" s="91">
        <f>SUMIFS('15년일입'!$H$7:$H$703,'15년일입'!$A$7:$A$703,'15년위원회별'!$A27,'15년일입'!$B$7:$B$703,'15년위원회별'!$C27)</f>
        <v>0</v>
      </c>
      <c r="F27" s="91">
        <f>SUMIFS('15년일입'!$I$7:$I$703,'15년일입'!$A$7:$A$703,'15년위원회별'!$A27,'15년일입'!$B$7:$B$703,'15년위원회별'!$C27)</f>
        <v>345000</v>
      </c>
      <c r="G27" s="91">
        <f>SUMIFS('15년일입'!$J$7:$J$703,'15년일입'!$A$7:$A$703,'15년위원회별'!$A27,'15년일입'!$B$7:$B$703,'15년위원회별'!$C27)</f>
        <v>3510860</v>
      </c>
      <c r="H27" s="91">
        <f>SUMIFS('15년일입'!$T$7:$T$703,'15년일입'!$A$7:$A$703,'15년위원회별'!$A27,'15년일입'!$B$7:$B$703,'15년위원회별'!$C27)</f>
        <v>345000</v>
      </c>
      <c r="I27" s="91">
        <f>SUMIFS('15년일입'!$U$7:$U$703,'15년일입'!$A$7:$A$703,'15년위원회별'!$A27,'15년일입'!$B$7:$B$703,'15년위원회별'!$C27)</f>
        <v>0</v>
      </c>
      <c r="J27" s="91">
        <f>SUMIFS('15년일입'!$K$7:$K$703,'15년일입'!$A$7:$A$703,'15년위원회별'!$A27,'15년일입'!$B$7:$B$703,'15년위원회별'!$C27)</f>
        <v>0</v>
      </c>
      <c r="K27" s="91">
        <f>SUMIFS('15년일입'!$L$7:$L$703,'15년일입'!$A$7:$A$703,'15년위원회별'!$A27,'15년일입'!$B$7:$B$703,'15년위원회별'!$C27)</f>
        <v>0</v>
      </c>
      <c r="L27" s="91">
        <f>SUMIFS('15년일입'!$M$7:$M$703,'15년일입'!$A$7:$A$703,'15년위원회별'!$A27,'15년일입'!$B$7:$B$703,'15년위원회별'!$C27)</f>
        <v>3165860</v>
      </c>
      <c r="M27" s="91">
        <f>SUMIFS('15년일입'!$Y$7:$Y$703,'15년일입'!$A$7:$A$703,'15년위원회별'!$A27,'15년일입'!$B$7:$B$703,'15년위원회별'!$C27)</f>
        <v>0</v>
      </c>
      <c r="N27" s="91">
        <f>SUMIFS('15년일입'!$Z$7:$Z$703,'15년일입'!$A$7:$A$703,'15년위원회별'!$A27,'15년일입'!$B$7:$B$703,'15년위원회별'!$C27)</f>
        <v>0</v>
      </c>
      <c r="P27" s="91">
        <f>SUMIFS('15년일출'!$G$7:$G$1362,'15년일출'!$A$7:$A$1362,'15년위원회별'!$A27,'15년일출'!$B$7:$B$1362,'15년위원회별'!$C27)</f>
        <v>1364919</v>
      </c>
      <c r="Q27" s="91">
        <f>SUMIFS('15년일출'!$H$7:$H$1362,'15년일출'!$A$7:$A$1362,'15년위원회별'!$A27,'15년일출'!$B$7:$B$1362,'15년위원회별'!$C27)</f>
        <v>-6000</v>
      </c>
      <c r="R27" s="91">
        <f>SUMIFS('15년일출'!$I$7:$I$1362,'15년일출'!$A$7:$A$1362,'15년위원회별'!$A27,'15년일출'!$B$7:$B$1362,'15년위원회별'!$C27)</f>
        <v>6199045</v>
      </c>
      <c r="S27" s="91">
        <f>SUMIFS('15년일출'!$J$7:$J$1362,'15년일출'!$A$7:$A$1362,'15년위원회별'!$A27,'15년일출'!$B$7:$B$1362,'15년위원회별'!$C27)</f>
        <v>7557964</v>
      </c>
      <c r="T27" s="91">
        <f>SUMIFS('15년일출'!$T$7:$T$1362,'15년일출'!$A$7:$A$1362,'15년위원회별'!$A27,'15년일출'!$B$7:$B$1362,'15년위원회별'!$C27)</f>
        <v>345000</v>
      </c>
      <c r="U27" s="91">
        <f>SUMIFS('15년일출'!$U$7:$U$1362,'15년일출'!$A$7:$A$1362,'15년위원회별'!$A27,'15년일출'!$B$7:$B$1362,'15년위원회별'!$C27)</f>
        <v>5848045</v>
      </c>
      <c r="V27" s="91">
        <f>SUMIFS('15년일출'!$K$7:$K$1362,'15년일출'!$A$7:$A$1362,'15년위원회별'!$A27,'15년일출'!$B$7:$B$1362,'15년위원회별'!$C27)</f>
        <v>0</v>
      </c>
      <c r="W27" s="91">
        <f>SUMIFS('15년일출'!$L$7:$L$1362,'15년일출'!$A$7:$A$1362,'15년위원회별'!$A27,'15년일출'!$B$7:$B$1362,'15년위원회별'!$C27)</f>
        <v>0</v>
      </c>
      <c r="X27" s="91">
        <f>SUMIFS('15년일출'!$M$7:$M$1362,'15년일출'!$A$7:$A$1362,'15년위원회별'!$A27,'15년일출'!$B$7:$B$1362,'15년위원회별'!$C27)</f>
        <v>1364919</v>
      </c>
      <c r="Y27" s="91">
        <f>SUMIFS('15년일출'!$Y$7:$Y$1362,'15년일출'!$A$7:$A$1362,'15년위원회별'!$A27,'15년일출'!$B$7:$B$1362,'15년위원회별'!$C27)</f>
        <v>0</v>
      </c>
      <c r="Z27" s="91">
        <f>SUMIFS('15년일출'!$Z$7:$Z$1362,'15년일출'!$A$7:$A$1362,'15년위원회별'!$A27,'15년일출'!$B$7:$B$1362,'15년위원회별'!$C27)</f>
        <v>0</v>
      </c>
      <c r="AB27" s="364" t="str">
        <f t="shared" si="4"/>
        <v>OK</v>
      </c>
      <c r="AC27" s="365">
        <f t="shared" si="5"/>
        <v>0</v>
      </c>
    </row>
    <row r="28" spans="1:29" ht="16.5" customHeight="1">
      <c r="B28" s="519" t="s">
        <v>406</v>
      </c>
      <c r="C28" s="520"/>
      <c r="D28" s="89">
        <f>SUM(D29:D31)</f>
        <v>64916382</v>
      </c>
      <c r="E28" s="89">
        <f t="shared" ref="E28:N28" si="16">SUM(E29:E31)</f>
        <v>-4443907</v>
      </c>
      <c r="F28" s="89">
        <f t="shared" si="16"/>
        <v>4283253</v>
      </c>
      <c r="G28" s="89">
        <f t="shared" si="16"/>
        <v>64755728</v>
      </c>
      <c r="H28" s="89">
        <f t="shared" si="16"/>
        <v>-160654</v>
      </c>
      <c r="I28" s="89">
        <f t="shared" si="16"/>
        <v>0</v>
      </c>
      <c r="J28" s="89">
        <f t="shared" si="16"/>
        <v>0</v>
      </c>
      <c r="K28" s="89">
        <f t="shared" si="16"/>
        <v>0</v>
      </c>
      <c r="L28" s="89">
        <f t="shared" si="16"/>
        <v>64916382</v>
      </c>
      <c r="M28" s="89">
        <f t="shared" si="16"/>
        <v>0</v>
      </c>
      <c r="N28" s="89">
        <f t="shared" si="16"/>
        <v>0</v>
      </c>
      <c r="P28" s="89">
        <f>SUM(P29:P31)</f>
        <v>116789844</v>
      </c>
      <c r="Q28" s="89">
        <f t="shared" ref="Q28:Z28" si="17">SUM(Q29:Q31)</f>
        <v>-21178359</v>
      </c>
      <c r="R28" s="89">
        <f t="shared" si="17"/>
        <v>9575018</v>
      </c>
      <c r="S28" s="89">
        <f t="shared" si="17"/>
        <v>105186503</v>
      </c>
      <c r="T28" s="89">
        <f t="shared" si="17"/>
        <v>-160654</v>
      </c>
      <c r="U28" s="89">
        <f t="shared" si="17"/>
        <v>-11442687</v>
      </c>
      <c r="V28" s="89">
        <f t="shared" si="17"/>
        <v>0</v>
      </c>
      <c r="W28" s="89">
        <f t="shared" si="17"/>
        <v>0</v>
      </c>
      <c r="X28" s="89">
        <f t="shared" si="17"/>
        <v>116789844</v>
      </c>
      <c r="Y28" s="89">
        <f t="shared" si="17"/>
        <v>0</v>
      </c>
      <c r="Z28" s="89">
        <f t="shared" si="17"/>
        <v>0</v>
      </c>
      <c r="AB28" s="364" t="str">
        <f t="shared" si="4"/>
        <v>OK</v>
      </c>
      <c r="AC28" s="365">
        <f t="shared" si="5"/>
        <v>0</v>
      </c>
    </row>
    <row r="29" spans="1:29" ht="16.5" customHeight="1">
      <c r="A29" t="s">
        <v>97</v>
      </c>
      <c r="B29" s="93"/>
      <c r="C29" s="93" t="s">
        <v>110</v>
      </c>
      <c r="D29" s="91">
        <f>SUMIFS('15년일입'!$G$7:$G$703,'15년일입'!$A$7:$A$703,'15년위원회별'!$A29,'15년일입'!$B$7:$B$703,'15년위원회별'!$C29)</f>
        <v>64854159</v>
      </c>
      <c r="E29" s="91">
        <f>SUMIFS('15년일입'!$H$7:$H$703,'15년일입'!$A$7:$A$703,'15년위원회별'!$A29,'15년일입'!$B$7:$B$703,'15년위원회별'!$C29)</f>
        <v>-4443907</v>
      </c>
      <c r="F29" s="91">
        <f>SUMIFS('15년일입'!$I$7:$I$703,'15년일입'!$A$7:$A$703,'15년위원회별'!$A29,'15년일입'!$B$7:$B$703,'15년위원회별'!$C29)</f>
        <v>4282921</v>
      </c>
      <c r="G29" s="91">
        <f>SUMIFS('15년일입'!$J$7:$J$703,'15년일입'!$A$7:$A$703,'15년위원회별'!$A29,'15년일입'!$B$7:$B$703,'15년위원회별'!$C29)</f>
        <v>64693173</v>
      </c>
      <c r="H29" s="91">
        <f>SUMIFS('15년일입'!$T$7:$T$703,'15년일입'!$A$7:$A$703,'15년위원회별'!$A29,'15년일입'!$B$7:$B$703,'15년위원회별'!$C29)</f>
        <v>-160986</v>
      </c>
      <c r="I29" s="91">
        <f>SUMIFS('15년일입'!$U$7:$U$703,'15년일입'!$A$7:$A$703,'15년위원회별'!$A29,'15년일입'!$B$7:$B$703,'15년위원회별'!$C29)</f>
        <v>0</v>
      </c>
      <c r="J29" s="91">
        <f>SUMIFS('15년일입'!$K$7:$K$703,'15년일입'!$A$7:$A$703,'15년위원회별'!$A29,'15년일입'!$B$7:$B$703,'15년위원회별'!$C29)</f>
        <v>0</v>
      </c>
      <c r="K29" s="91">
        <f>SUMIFS('15년일입'!$L$7:$L$703,'15년일입'!$A$7:$A$703,'15년위원회별'!$A29,'15년일입'!$B$7:$B$703,'15년위원회별'!$C29)</f>
        <v>0</v>
      </c>
      <c r="L29" s="91">
        <f>SUMIFS('15년일입'!$M$7:$M$703,'15년일입'!$A$7:$A$703,'15년위원회별'!$A29,'15년일입'!$B$7:$B$703,'15년위원회별'!$C29)</f>
        <v>64854159</v>
      </c>
      <c r="M29" s="91">
        <f>SUMIFS('15년일입'!$Y$7:$Y$703,'15년일입'!$A$7:$A$703,'15년위원회별'!$A29,'15년일입'!$B$7:$B$703,'15년위원회별'!$C29)</f>
        <v>0</v>
      </c>
      <c r="N29" s="91">
        <f>SUMIFS('15년일입'!$Z$7:$Z$703,'15년일입'!$A$7:$A$703,'15년위원회별'!$A29,'15년일입'!$B$7:$B$703,'15년위원회별'!$C29)</f>
        <v>0</v>
      </c>
      <c r="P29" s="91">
        <f>SUMIFS('15년일출'!$G$7:$G$1362,'15년일출'!$A$7:$A$1362,'15년위원회별'!$A29,'15년일출'!$B$7:$B$1362,'15년위원회별'!$C29)</f>
        <v>92626941</v>
      </c>
      <c r="Q29" s="91">
        <f>SUMIFS('15년일출'!$H$7:$H$1362,'15년일출'!$A$7:$A$1362,'15년위원회별'!$A29,'15년일출'!$B$7:$B$1362,'15년위원회별'!$C29)</f>
        <v>-20474508</v>
      </c>
      <c r="R29" s="91">
        <f>SUMIFS('15년일출'!$I$7:$I$1362,'15년일출'!$A$7:$A$1362,'15년위원회별'!$A29,'15년일출'!$B$7:$B$1362,'15년위원회별'!$C29)</f>
        <v>6333029</v>
      </c>
      <c r="S29" s="91">
        <f>SUMIFS('15년일출'!$J$7:$J$1362,'15년일출'!$A$7:$A$1362,'15년위원회별'!$A29,'15년일출'!$B$7:$B$1362,'15년위원회별'!$C29)</f>
        <v>78485462</v>
      </c>
      <c r="T29" s="91">
        <f>SUMIFS('15년일출'!$T$7:$T$1362,'15년일출'!$A$7:$A$1362,'15년위원회별'!$A29,'15년일출'!$B$7:$B$1362,'15년위원회별'!$C29)</f>
        <v>-1567252</v>
      </c>
      <c r="U29" s="91">
        <f>SUMIFS('15년일출'!$U$7:$U$1362,'15년일출'!$A$7:$A$1362,'15년위원회별'!$A29,'15년일출'!$B$7:$B$1362,'15년위원회별'!$C29)</f>
        <v>-12574227</v>
      </c>
      <c r="V29" s="91">
        <f>SUMIFS('15년일출'!$K$7:$K$1362,'15년일출'!$A$7:$A$1362,'15년위원회별'!$A29,'15년일출'!$B$7:$B$1362,'15년위원회별'!$C29)</f>
        <v>0</v>
      </c>
      <c r="W29" s="91">
        <f>SUMIFS('15년일출'!$L$7:$L$1362,'15년일출'!$A$7:$A$1362,'15년위원회별'!$A29,'15년일출'!$B$7:$B$1362,'15년위원회별'!$C29)</f>
        <v>0</v>
      </c>
      <c r="X29" s="91">
        <f>SUMIFS('15년일출'!$M$7:$M$1362,'15년일출'!$A$7:$A$1362,'15년위원회별'!$A29,'15년일출'!$B$7:$B$1362,'15년위원회별'!$C29)</f>
        <v>92626941</v>
      </c>
      <c r="Y29" s="91">
        <f>SUMIFS('15년일출'!$Y$7:$Y$1362,'15년일출'!$A$7:$A$1362,'15년위원회별'!$A29,'15년일출'!$B$7:$B$1362,'15년위원회별'!$C29)</f>
        <v>0</v>
      </c>
      <c r="Z29" s="91">
        <f>SUMIFS('15년일출'!$Z$7:$Z$1362,'15년일출'!$A$7:$A$1362,'15년위원회별'!$A29,'15년일출'!$B$7:$B$1362,'15년위원회별'!$C29)</f>
        <v>0</v>
      </c>
      <c r="AB29" s="364" t="str">
        <f t="shared" si="4"/>
        <v>@@</v>
      </c>
      <c r="AC29" s="365">
        <f t="shared" si="5"/>
        <v>-1406266</v>
      </c>
    </row>
    <row r="30" spans="1:29" ht="16.5" customHeight="1">
      <c r="A30" t="s">
        <v>97</v>
      </c>
      <c r="B30" s="90"/>
      <c r="C30" s="90" t="s">
        <v>70</v>
      </c>
      <c r="D30" s="91">
        <f>SUMIFS('15년일입'!$G$7:$G$703,'15년일입'!$A$7:$A$703,'15년위원회별'!$A30,'15년일입'!$B$7:$B$703,'15년위원회별'!$C30)</f>
        <v>0</v>
      </c>
      <c r="E30" s="91">
        <f>SUMIFS('15년일입'!$H$7:$H$703,'15년일입'!$A$7:$A$703,'15년위원회별'!$A30,'15년일입'!$B$7:$B$703,'15년위원회별'!$C30)</f>
        <v>0</v>
      </c>
      <c r="F30" s="91">
        <f>SUMIFS('15년일입'!$I$7:$I$703,'15년일입'!$A$7:$A$703,'15년위원회별'!$A30,'15년일입'!$B$7:$B$703,'15년위원회별'!$C30)</f>
        <v>0</v>
      </c>
      <c r="G30" s="91">
        <f>SUMIFS('15년일입'!$J$7:$J$703,'15년일입'!$A$7:$A$703,'15년위원회별'!$A30,'15년일입'!$B$7:$B$703,'15년위원회별'!$C30)</f>
        <v>0</v>
      </c>
      <c r="H30" s="91">
        <f>SUMIFS('15년일입'!$T$7:$T$703,'15년일입'!$A$7:$A$703,'15년위원회별'!$A30,'15년일입'!$B$7:$B$703,'15년위원회별'!$C30)</f>
        <v>0</v>
      </c>
      <c r="I30" s="91">
        <f>SUMIFS('15년일입'!$U$7:$U$703,'15년일입'!$A$7:$A$703,'15년위원회별'!$A30,'15년일입'!$B$7:$B$703,'15년위원회별'!$C30)</f>
        <v>0</v>
      </c>
      <c r="J30" s="91">
        <f>SUMIFS('15년일입'!$K$7:$K$703,'15년일입'!$A$7:$A$703,'15년위원회별'!$A30,'15년일입'!$B$7:$B$703,'15년위원회별'!$C30)</f>
        <v>0</v>
      </c>
      <c r="K30" s="91">
        <f>SUMIFS('15년일입'!$L$7:$L$703,'15년일입'!$A$7:$A$703,'15년위원회별'!$A30,'15년일입'!$B$7:$B$703,'15년위원회별'!$C30)</f>
        <v>0</v>
      </c>
      <c r="L30" s="91">
        <f>SUMIFS('15년일입'!$M$7:$M$703,'15년일입'!$A$7:$A$703,'15년위원회별'!$A30,'15년일입'!$B$7:$B$703,'15년위원회별'!$C30)</f>
        <v>0</v>
      </c>
      <c r="M30" s="91">
        <f>SUMIFS('15년일입'!$Y$7:$Y$703,'15년일입'!$A$7:$A$703,'15년위원회별'!$A30,'15년일입'!$B$7:$B$703,'15년위원회별'!$C30)</f>
        <v>0</v>
      </c>
      <c r="N30" s="91">
        <f>SUMIFS('15년일입'!$Z$7:$Z$703,'15년일입'!$A$7:$A$703,'15년위원회별'!$A30,'15년일입'!$B$7:$B$703,'15년위원회별'!$C30)</f>
        <v>0</v>
      </c>
      <c r="P30" s="91">
        <f>SUMIFS('15년일출'!$G$7:$G$1362,'15년일출'!$A$7:$A$1362,'15년위원회별'!$A30,'15년일출'!$B$7:$B$1362,'15년위원회별'!$C30)</f>
        <v>24064878</v>
      </c>
      <c r="Q30" s="91">
        <f>SUMIFS('15년일출'!$H$7:$H$1362,'15년일출'!$A$7:$A$1362,'15년위원회별'!$A30,'15년일출'!$B$7:$B$1362,'15년위원회별'!$C30)</f>
        <v>-703851</v>
      </c>
      <c r="R30" s="91">
        <f>SUMIFS('15년일출'!$I$7:$I$1362,'15년일출'!$A$7:$A$1362,'15년위원회별'!$A30,'15년일출'!$B$7:$B$1362,'15년위원회별'!$C30)</f>
        <v>2487319</v>
      </c>
      <c r="S30" s="91">
        <f>SUMIFS('15년일출'!$J$7:$J$1362,'15년일출'!$A$7:$A$1362,'15년위원회별'!$A30,'15년일출'!$B$7:$B$1362,'15년위원회별'!$C30)</f>
        <v>25848346</v>
      </c>
      <c r="T30" s="91">
        <f>SUMIFS('15년일출'!$T$7:$T$1362,'15년일출'!$A$7:$A$1362,'15년위원회별'!$A30,'15년일출'!$B$7:$B$1362,'15년위원회별'!$C30)</f>
        <v>1406266</v>
      </c>
      <c r="U30" s="91">
        <f>SUMIFS('15년일출'!$U$7:$U$1362,'15년일출'!$A$7:$A$1362,'15년위원회별'!$A30,'15년일출'!$B$7:$B$1362,'15년위원회별'!$C30)</f>
        <v>377202</v>
      </c>
      <c r="V30" s="91">
        <f>SUMIFS('15년일출'!$K$7:$K$1362,'15년일출'!$A$7:$A$1362,'15년위원회별'!$A30,'15년일출'!$B$7:$B$1362,'15년위원회별'!$C30)</f>
        <v>0</v>
      </c>
      <c r="W30" s="91">
        <f>SUMIFS('15년일출'!$L$7:$L$1362,'15년일출'!$A$7:$A$1362,'15년위원회별'!$A30,'15년일출'!$B$7:$B$1362,'15년위원회별'!$C30)</f>
        <v>0</v>
      </c>
      <c r="X30" s="91">
        <f>SUMIFS('15년일출'!$M$7:$M$1362,'15년일출'!$A$7:$A$1362,'15년위원회별'!$A30,'15년일출'!$B$7:$B$1362,'15년위원회별'!$C30)</f>
        <v>24064878</v>
      </c>
      <c r="Y30" s="91">
        <f>SUMIFS('15년일출'!$Y$7:$Y$1362,'15년일출'!$A$7:$A$1362,'15년위원회별'!$A30,'15년일출'!$B$7:$B$1362,'15년위원회별'!$C30)</f>
        <v>0</v>
      </c>
      <c r="Z30" s="91">
        <f>SUMIFS('15년일출'!$Z$7:$Z$1362,'15년일출'!$A$7:$A$1362,'15년위원회별'!$A30,'15년일출'!$B$7:$B$1362,'15년위원회별'!$C30)</f>
        <v>0</v>
      </c>
      <c r="AB30" s="364" t="str">
        <f t="shared" si="4"/>
        <v>@@</v>
      </c>
      <c r="AC30" s="365">
        <f t="shared" si="5"/>
        <v>1406266</v>
      </c>
    </row>
    <row r="31" spans="1:29" ht="16.5" customHeight="1">
      <c r="A31" t="s">
        <v>97</v>
      </c>
      <c r="B31" s="90"/>
      <c r="C31" s="90" t="s">
        <v>389</v>
      </c>
      <c r="D31" s="91">
        <f>SUMIFS('15년일입'!$G$7:$G$703,'15년일입'!$A$7:$A$703,'15년위원회별'!$A31,'15년일입'!$B$7:$B$703,'15년위원회별'!$C31)</f>
        <v>62223</v>
      </c>
      <c r="E31" s="91">
        <f>SUMIFS('15년일입'!$H$7:$H$703,'15년일입'!$A$7:$A$703,'15년위원회별'!$A31,'15년일입'!$B$7:$B$703,'15년위원회별'!$C31)</f>
        <v>0</v>
      </c>
      <c r="F31" s="91">
        <f>SUMIFS('15년일입'!$I$7:$I$703,'15년일입'!$A$7:$A$703,'15년위원회별'!$A31,'15년일입'!$B$7:$B$703,'15년위원회별'!$C31)</f>
        <v>332</v>
      </c>
      <c r="G31" s="91">
        <f>SUMIFS('15년일입'!$J$7:$J$703,'15년일입'!$A$7:$A$703,'15년위원회별'!$A31,'15년일입'!$B$7:$B$703,'15년위원회별'!$C31)</f>
        <v>62555</v>
      </c>
      <c r="H31" s="91">
        <f>SUMIFS('15년일입'!$T$7:$T$703,'15년일입'!$A$7:$A$703,'15년위원회별'!$A31,'15년일입'!$B$7:$B$703,'15년위원회별'!$C31)</f>
        <v>332</v>
      </c>
      <c r="I31" s="91">
        <f>SUMIFS('15년일입'!$U$7:$U$703,'15년일입'!$A$7:$A$703,'15년위원회별'!$A31,'15년일입'!$B$7:$B$703,'15년위원회별'!$C31)</f>
        <v>0</v>
      </c>
      <c r="J31" s="91">
        <f>SUMIFS('15년일입'!$K$7:$K$703,'15년일입'!$A$7:$A$703,'15년위원회별'!$A31,'15년일입'!$B$7:$B$703,'15년위원회별'!$C31)</f>
        <v>0</v>
      </c>
      <c r="K31" s="91">
        <f>SUMIFS('15년일입'!$L$7:$L$703,'15년일입'!$A$7:$A$703,'15년위원회별'!$A31,'15년일입'!$B$7:$B$703,'15년위원회별'!$C31)</f>
        <v>0</v>
      </c>
      <c r="L31" s="91">
        <f>SUMIFS('15년일입'!$M$7:$M$703,'15년일입'!$A$7:$A$703,'15년위원회별'!$A31,'15년일입'!$B$7:$B$703,'15년위원회별'!$C31)</f>
        <v>62223</v>
      </c>
      <c r="M31" s="91">
        <f>SUMIFS('15년일입'!$Y$7:$Y$703,'15년일입'!$A$7:$A$703,'15년위원회별'!$A31,'15년일입'!$B$7:$B$703,'15년위원회별'!$C31)</f>
        <v>0</v>
      </c>
      <c r="N31" s="91">
        <f>SUMIFS('15년일입'!$Z$7:$Z$703,'15년일입'!$A$7:$A$703,'15년위원회별'!$A31,'15년일입'!$B$7:$B$703,'15년위원회별'!$C31)</f>
        <v>0</v>
      </c>
      <c r="P31" s="91">
        <f>SUMIFS('15년일출'!$G$7:$G$1362,'15년일출'!$A$7:$A$1362,'15년위원회별'!$A31,'15년일출'!$B$7:$B$1362,'15년위원회별'!$C31)</f>
        <v>98025</v>
      </c>
      <c r="Q31" s="91">
        <f>SUMIFS('15년일출'!$H$7:$H$1362,'15년일출'!$A$7:$A$1362,'15년위원회별'!$A31,'15년일출'!$B$7:$B$1362,'15년위원회별'!$C31)</f>
        <v>0</v>
      </c>
      <c r="R31" s="91">
        <f>SUMIFS('15년일출'!$I$7:$I$1362,'15년일출'!$A$7:$A$1362,'15년위원회별'!$A31,'15년일출'!$B$7:$B$1362,'15년위원회별'!$C31)</f>
        <v>754670</v>
      </c>
      <c r="S31" s="91">
        <f>SUMIFS('15년일출'!$J$7:$J$1362,'15년일출'!$A$7:$A$1362,'15년위원회별'!$A31,'15년일출'!$B$7:$B$1362,'15년위원회별'!$C31)</f>
        <v>852695</v>
      </c>
      <c r="T31" s="91">
        <f>SUMIFS('15년일출'!$T$7:$T$1362,'15년일출'!$A$7:$A$1362,'15년위원회별'!$A31,'15년일출'!$B$7:$B$1362,'15년위원회별'!$C31)</f>
        <v>332</v>
      </c>
      <c r="U31" s="91">
        <f>SUMIFS('15년일출'!$U$7:$U$1362,'15년일출'!$A$7:$A$1362,'15년위원회별'!$A31,'15년일출'!$B$7:$B$1362,'15년위원회별'!$C31)</f>
        <v>754338</v>
      </c>
      <c r="V31" s="91">
        <f>SUMIFS('15년일출'!$K$7:$K$1362,'15년일출'!$A$7:$A$1362,'15년위원회별'!$A31,'15년일출'!$B$7:$B$1362,'15년위원회별'!$C31)</f>
        <v>0</v>
      </c>
      <c r="W31" s="91">
        <f>SUMIFS('15년일출'!$L$7:$L$1362,'15년일출'!$A$7:$A$1362,'15년위원회별'!$A31,'15년일출'!$B$7:$B$1362,'15년위원회별'!$C31)</f>
        <v>0</v>
      </c>
      <c r="X31" s="91">
        <f>SUMIFS('15년일출'!$M$7:$M$1362,'15년일출'!$A$7:$A$1362,'15년위원회별'!$A31,'15년일출'!$B$7:$B$1362,'15년위원회별'!$C31)</f>
        <v>98025</v>
      </c>
      <c r="Y31" s="91">
        <f>SUMIFS('15년일출'!$Y$7:$Y$1362,'15년일출'!$A$7:$A$1362,'15년위원회별'!$A31,'15년일출'!$B$7:$B$1362,'15년위원회별'!$C31)</f>
        <v>0</v>
      </c>
      <c r="Z31" s="91">
        <f>SUMIFS('15년일출'!$Z$7:$Z$1362,'15년일출'!$A$7:$A$1362,'15년위원회별'!$A31,'15년일출'!$B$7:$B$1362,'15년위원회별'!$C31)</f>
        <v>0</v>
      </c>
      <c r="AB31" s="364" t="str">
        <f t="shared" si="4"/>
        <v>OK</v>
      </c>
      <c r="AC31" s="365">
        <f t="shared" si="5"/>
        <v>0</v>
      </c>
    </row>
    <row r="32" spans="1:29" ht="16.5" customHeight="1">
      <c r="B32" s="517" t="s">
        <v>11</v>
      </c>
      <c r="C32" s="518"/>
      <c r="D32" s="89">
        <f>SUM(D33:D36)</f>
        <v>21000000</v>
      </c>
      <c r="E32" s="89">
        <f t="shared" ref="E32:N32" si="18">SUM(E33:E36)</f>
        <v>-21000000</v>
      </c>
      <c r="F32" s="89">
        <f t="shared" si="18"/>
        <v>0</v>
      </c>
      <c r="G32" s="89">
        <f t="shared" si="18"/>
        <v>0</v>
      </c>
      <c r="H32" s="89">
        <f t="shared" si="18"/>
        <v>0</v>
      </c>
      <c r="I32" s="89">
        <f t="shared" si="18"/>
        <v>-21000000</v>
      </c>
      <c r="J32" s="89">
        <f t="shared" si="18"/>
        <v>0</v>
      </c>
      <c r="K32" s="89">
        <f t="shared" si="18"/>
        <v>0</v>
      </c>
      <c r="L32" s="89">
        <f t="shared" si="18"/>
        <v>21000000</v>
      </c>
      <c r="M32" s="89">
        <f t="shared" si="18"/>
        <v>0</v>
      </c>
      <c r="N32" s="89">
        <f t="shared" si="18"/>
        <v>0</v>
      </c>
      <c r="P32" s="89">
        <f>SUM(P33:P36)</f>
        <v>90188425</v>
      </c>
      <c r="Q32" s="89">
        <f t="shared" ref="Q32:Z32" si="19">SUM(Q33:Q36)</f>
        <v>-5925781</v>
      </c>
      <c r="R32" s="89">
        <f t="shared" si="19"/>
        <v>25660500</v>
      </c>
      <c r="S32" s="89">
        <f t="shared" si="19"/>
        <v>109923144</v>
      </c>
      <c r="T32" s="89">
        <f t="shared" si="19"/>
        <v>0</v>
      </c>
      <c r="U32" s="89">
        <f t="shared" si="19"/>
        <v>19734719</v>
      </c>
      <c r="V32" s="89">
        <f t="shared" si="19"/>
        <v>0</v>
      </c>
      <c r="W32" s="89">
        <f t="shared" si="19"/>
        <v>0</v>
      </c>
      <c r="X32" s="89">
        <f t="shared" si="19"/>
        <v>90188425</v>
      </c>
      <c r="Y32" s="89">
        <f t="shared" si="19"/>
        <v>0</v>
      </c>
      <c r="Z32" s="89">
        <f t="shared" si="19"/>
        <v>0</v>
      </c>
      <c r="AB32" s="364" t="str">
        <f t="shared" si="4"/>
        <v>OK</v>
      </c>
      <c r="AC32" s="365">
        <f t="shared" si="5"/>
        <v>0</v>
      </c>
    </row>
    <row r="33" spans="1:29" ht="16.5" customHeight="1">
      <c r="A33" t="s">
        <v>532</v>
      </c>
      <c r="B33" s="90"/>
      <c r="C33" s="90" t="s">
        <v>210</v>
      </c>
      <c r="D33" s="91">
        <f>SUMIFS('15년일입'!$G$7:$G$703,'15년일입'!$A$7:$A$703,'15년위원회별'!$A33,'15년일입'!$B$7:$B$703,'15년위원회별'!$C33)</f>
        <v>0</v>
      </c>
      <c r="E33" s="91">
        <f>SUMIFS('15년일입'!$H$7:$H$703,'15년일입'!$A$7:$A$703,'15년위원회별'!$A33,'15년일입'!$B$7:$B$703,'15년위원회별'!$C33)</f>
        <v>0</v>
      </c>
      <c r="F33" s="91">
        <f>SUMIFS('15년일입'!$I$7:$I$703,'15년일입'!$A$7:$A$703,'15년위원회별'!$A33,'15년일입'!$B$7:$B$703,'15년위원회별'!$C33)</f>
        <v>0</v>
      </c>
      <c r="G33" s="91">
        <f>SUMIFS('15년일입'!$J$7:$J$703,'15년일입'!$A$7:$A$703,'15년위원회별'!$A33,'15년일입'!$B$7:$B$703,'15년위원회별'!$C33)</f>
        <v>0</v>
      </c>
      <c r="H33" s="91">
        <f>SUMIFS('15년일입'!$T$7:$T$703,'15년일입'!$A$7:$A$703,'15년위원회별'!$A33,'15년일입'!$B$7:$B$703,'15년위원회별'!$C33)</f>
        <v>0</v>
      </c>
      <c r="I33" s="91">
        <f>SUMIFS('15년일입'!$U$7:$U$703,'15년일입'!$A$7:$A$703,'15년위원회별'!$A33,'15년일입'!$B$7:$B$703,'15년위원회별'!$C33)</f>
        <v>0</v>
      </c>
      <c r="J33" s="91">
        <f>SUMIFS('15년일입'!$K$7:$K$703,'15년일입'!$A$7:$A$703,'15년위원회별'!$A33,'15년일입'!$B$7:$B$703,'15년위원회별'!$C33)</f>
        <v>0</v>
      </c>
      <c r="K33" s="91">
        <f>SUMIFS('15년일입'!$L$7:$L$703,'15년일입'!$A$7:$A$703,'15년위원회별'!$A33,'15년일입'!$B$7:$B$703,'15년위원회별'!$C33)</f>
        <v>0</v>
      </c>
      <c r="L33" s="91">
        <f>SUMIFS('15년일입'!$M$7:$M$703,'15년일입'!$A$7:$A$703,'15년위원회별'!$A33,'15년일입'!$B$7:$B$703,'15년위원회별'!$C33)</f>
        <v>0</v>
      </c>
      <c r="M33" s="91">
        <f>SUMIFS('15년일입'!$Y$7:$Y$703,'15년일입'!$A$7:$A$703,'15년위원회별'!$A33,'15년일입'!$B$7:$B$703,'15년위원회별'!$C33)</f>
        <v>0</v>
      </c>
      <c r="N33" s="91">
        <f>SUMIFS('15년일입'!$Z$7:$Z$703,'15년일입'!$A$7:$A$703,'15년위원회별'!$A33,'15년일입'!$B$7:$B$703,'15년위원회별'!$C33)</f>
        <v>0</v>
      </c>
      <c r="P33" s="91">
        <f>SUMIFS('15년일출'!$G$7:$G$1362,'15년일출'!$A$7:$A$1362,'15년위원회별'!$A33,'15년일출'!$B$7:$B$1362,'15년위원회별'!$C33)</f>
        <v>1889000</v>
      </c>
      <c r="Q33" s="91">
        <f>SUMIFS('15년일출'!$H$7:$H$1362,'15년일출'!$A$7:$A$1362,'15년위원회별'!$A33,'15년일출'!$B$7:$B$1362,'15년위원회별'!$C33)</f>
        <v>0</v>
      </c>
      <c r="R33" s="91">
        <f>SUMIFS('15년일출'!$I$7:$I$1362,'15년일출'!$A$7:$A$1362,'15년위원회별'!$A33,'15년일출'!$B$7:$B$1362,'15년위원회별'!$C33)</f>
        <v>1171000</v>
      </c>
      <c r="S33" s="91">
        <f>SUMIFS('15년일출'!$J$7:$J$1362,'15년일출'!$A$7:$A$1362,'15년위원회별'!$A33,'15년일출'!$B$7:$B$1362,'15년위원회별'!$C33)</f>
        <v>3060000</v>
      </c>
      <c r="T33" s="91">
        <f>SUMIFS('15년일출'!$T$7:$T$1362,'15년일출'!$A$7:$A$1362,'15년위원회별'!$A33,'15년일출'!$B$7:$B$1362,'15년위원회별'!$C33)</f>
        <v>0</v>
      </c>
      <c r="U33" s="91">
        <f>SUMIFS('15년일출'!$U$7:$U$1362,'15년일출'!$A$7:$A$1362,'15년위원회별'!$A33,'15년일출'!$B$7:$B$1362,'15년위원회별'!$C33)</f>
        <v>1171000</v>
      </c>
      <c r="V33" s="91">
        <f>SUMIFS('15년일출'!$K$7:$K$1362,'15년일출'!$A$7:$A$1362,'15년위원회별'!$A33,'15년일출'!$B$7:$B$1362,'15년위원회별'!$C33)</f>
        <v>0</v>
      </c>
      <c r="W33" s="91">
        <f>SUMIFS('15년일출'!$L$7:$L$1362,'15년일출'!$A$7:$A$1362,'15년위원회별'!$A33,'15년일출'!$B$7:$B$1362,'15년위원회별'!$C33)</f>
        <v>0</v>
      </c>
      <c r="X33" s="91">
        <f>SUMIFS('15년일출'!$M$7:$M$1362,'15년일출'!$A$7:$A$1362,'15년위원회별'!$A33,'15년일출'!$B$7:$B$1362,'15년위원회별'!$C33)</f>
        <v>1889000</v>
      </c>
      <c r="Y33" s="91">
        <f>SUMIFS('15년일출'!$Y$7:$Y$1362,'15년일출'!$A$7:$A$1362,'15년위원회별'!$A33,'15년일출'!$B$7:$B$1362,'15년위원회별'!$C33)</f>
        <v>0</v>
      </c>
      <c r="Z33" s="91">
        <f>SUMIFS('15년일출'!$Z$7:$Z$1362,'15년일출'!$A$7:$A$1362,'15년위원회별'!$A33,'15년일출'!$B$7:$B$1362,'15년위원회별'!$C33)</f>
        <v>0</v>
      </c>
      <c r="AB33" s="364" t="str">
        <f t="shared" si="4"/>
        <v>OK</v>
      </c>
      <c r="AC33" s="365">
        <f t="shared" si="5"/>
        <v>0</v>
      </c>
    </row>
    <row r="34" spans="1:29" ht="16.5" customHeight="1">
      <c r="A34" t="s">
        <v>532</v>
      </c>
      <c r="B34" s="90"/>
      <c r="C34" s="90" t="s">
        <v>362</v>
      </c>
      <c r="D34" s="91">
        <f>SUMIFS('15년일입'!$G$7:$G$703,'15년일입'!$A$7:$A$703,'15년위원회별'!$A34,'15년일입'!$B$7:$B$703,'15년위원회별'!$C34)</f>
        <v>0</v>
      </c>
      <c r="E34" s="91">
        <f>SUMIFS('15년일입'!$H$7:$H$703,'15년일입'!$A$7:$A$703,'15년위원회별'!$A34,'15년일입'!$B$7:$B$703,'15년위원회별'!$C34)</f>
        <v>0</v>
      </c>
      <c r="F34" s="91">
        <f>SUMIFS('15년일입'!$I$7:$I$703,'15년일입'!$A$7:$A$703,'15년위원회별'!$A34,'15년일입'!$B$7:$B$703,'15년위원회별'!$C34)</f>
        <v>0</v>
      </c>
      <c r="G34" s="91">
        <f>SUMIFS('15년일입'!$J$7:$J$703,'15년일입'!$A$7:$A$703,'15년위원회별'!$A34,'15년일입'!$B$7:$B$703,'15년위원회별'!$C34)</f>
        <v>0</v>
      </c>
      <c r="H34" s="91">
        <f>SUMIFS('15년일입'!$T$7:$T$703,'15년일입'!$A$7:$A$703,'15년위원회별'!$A34,'15년일입'!$B$7:$B$703,'15년위원회별'!$C34)</f>
        <v>0</v>
      </c>
      <c r="I34" s="91">
        <f>SUMIFS('15년일입'!$U$7:$U$703,'15년일입'!$A$7:$A$703,'15년위원회별'!$A34,'15년일입'!$B$7:$B$703,'15년위원회별'!$C34)</f>
        <v>0</v>
      </c>
      <c r="J34" s="91">
        <f>SUMIFS('15년일입'!$K$7:$K$703,'15년일입'!$A$7:$A$703,'15년위원회별'!$A34,'15년일입'!$B$7:$B$703,'15년위원회별'!$C34)</f>
        <v>0</v>
      </c>
      <c r="K34" s="91">
        <f>SUMIFS('15년일입'!$L$7:$L$703,'15년일입'!$A$7:$A$703,'15년위원회별'!$A34,'15년일입'!$B$7:$B$703,'15년위원회별'!$C34)</f>
        <v>0</v>
      </c>
      <c r="L34" s="91">
        <f>SUMIFS('15년일입'!$M$7:$M$703,'15년일입'!$A$7:$A$703,'15년위원회별'!$A34,'15년일입'!$B$7:$B$703,'15년위원회별'!$C34)</f>
        <v>0</v>
      </c>
      <c r="M34" s="91">
        <f>SUMIFS('15년일입'!$Y$7:$Y$703,'15년일입'!$A$7:$A$703,'15년위원회별'!$A34,'15년일입'!$B$7:$B$703,'15년위원회별'!$C34)</f>
        <v>0</v>
      </c>
      <c r="N34" s="91">
        <f>SUMIFS('15년일입'!$Z$7:$Z$703,'15년일입'!$A$7:$A$703,'15년위원회별'!$A34,'15년일입'!$B$7:$B$703,'15년위원회별'!$C34)</f>
        <v>0</v>
      </c>
      <c r="P34" s="91">
        <f>SUMIFS('15년일출'!$G$7:$G$1362,'15년일출'!$A$7:$A$1362,'15년위원회별'!$A34,'15년일출'!$B$7:$B$1362,'15년위원회별'!$C34)</f>
        <v>7064925</v>
      </c>
      <c r="Q34" s="91">
        <f>SUMIFS('15년일출'!$H$7:$H$1362,'15년일출'!$A$7:$A$1362,'15년위원회별'!$A34,'15년일출'!$B$7:$B$1362,'15년위원회별'!$C34)</f>
        <v>-925781</v>
      </c>
      <c r="R34" s="91">
        <f>SUMIFS('15년일출'!$I$7:$I$1362,'15년일출'!$A$7:$A$1362,'15년위원회별'!$A34,'15년일출'!$B$7:$B$1362,'15년위원회별'!$C34)</f>
        <v>220000</v>
      </c>
      <c r="S34" s="91">
        <f>SUMIFS('15년일출'!$J$7:$J$1362,'15년일출'!$A$7:$A$1362,'15년위원회별'!$A34,'15년일출'!$B$7:$B$1362,'15년위원회별'!$C34)</f>
        <v>6359144</v>
      </c>
      <c r="T34" s="91">
        <f>SUMIFS('15년일출'!$T$7:$T$1362,'15년일출'!$A$7:$A$1362,'15년위원회별'!$A34,'15년일출'!$B$7:$B$1362,'15년위원회별'!$C34)</f>
        <v>0</v>
      </c>
      <c r="U34" s="91">
        <f>SUMIFS('15년일출'!$U$7:$U$1362,'15년일출'!$A$7:$A$1362,'15년위원회별'!$A34,'15년일출'!$B$7:$B$1362,'15년위원회별'!$C34)</f>
        <v>-705781</v>
      </c>
      <c r="V34" s="91">
        <f>SUMIFS('15년일출'!$K$7:$K$1362,'15년일출'!$A$7:$A$1362,'15년위원회별'!$A34,'15년일출'!$B$7:$B$1362,'15년위원회별'!$C34)</f>
        <v>0</v>
      </c>
      <c r="W34" s="91">
        <f>SUMIFS('15년일출'!$L$7:$L$1362,'15년일출'!$A$7:$A$1362,'15년위원회별'!$A34,'15년일출'!$B$7:$B$1362,'15년위원회별'!$C34)</f>
        <v>0</v>
      </c>
      <c r="X34" s="91">
        <f>SUMIFS('15년일출'!$M$7:$M$1362,'15년일출'!$A$7:$A$1362,'15년위원회별'!$A34,'15년일출'!$B$7:$B$1362,'15년위원회별'!$C34)</f>
        <v>7064925</v>
      </c>
      <c r="Y34" s="91">
        <f>SUMIFS('15년일출'!$Y$7:$Y$1362,'15년일출'!$A$7:$A$1362,'15년위원회별'!$A34,'15년일출'!$B$7:$B$1362,'15년위원회별'!$C34)</f>
        <v>0</v>
      </c>
      <c r="Z34" s="91">
        <f>SUMIFS('15년일출'!$Z$7:$Z$1362,'15년일출'!$A$7:$A$1362,'15년위원회별'!$A34,'15년일출'!$B$7:$B$1362,'15년위원회별'!$C34)</f>
        <v>0</v>
      </c>
      <c r="AB34" s="364" t="str">
        <f t="shared" si="4"/>
        <v>OK</v>
      </c>
      <c r="AC34" s="365">
        <f t="shared" si="5"/>
        <v>0</v>
      </c>
    </row>
    <row r="35" spans="1:29" ht="16.5" customHeight="1">
      <c r="A35" t="s">
        <v>11</v>
      </c>
      <c r="B35" s="90"/>
      <c r="C35" s="90" t="s">
        <v>372</v>
      </c>
      <c r="D35" s="91">
        <f>SUMIFS('15년일입'!$G$7:$G$703,'15년일입'!$A$7:$A$703,'15년위원회별'!$A35,'15년일입'!$B$7:$B$703,'15년위원회별'!$C35)</f>
        <v>0</v>
      </c>
      <c r="E35" s="91">
        <f>SUMIFS('15년일입'!$H$7:$H$703,'15년일입'!$A$7:$A$703,'15년위원회별'!$A35,'15년일입'!$B$7:$B$703,'15년위원회별'!$C35)</f>
        <v>0</v>
      </c>
      <c r="F35" s="91">
        <f>SUMIFS('15년일입'!$I$7:$I$703,'15년일입'!$A$7:$A$703,'15년위원회별'!$A35,'15년일입'!$B$7:$B$703,'15년위원회별'!$C35)</f>
        <v>0</v>
      </c>
      <c r="G35" s="91">
        <f>SUMIFS('15년일입'!$J$7:$J$703,'15년일입'!$A$7:$A$703,'15년위원회별'!$A35,'15년일입'!$B$7:$B$703,'15년위원회별'!$C35)</f>
        <v>0</v>
      </c>
      <c r="H35" s="91">
        <f>SUMIFS('15년일입'!$T$7:$T$703,'15년일입'!$A$7:$A$703,'15년위원회별'!$A35,'15년일입'!$B$7:$B$703,'15년위원회별'!$C35)</f>
        <v>0</v>
      </c>
      <c r="I35" s="91">
        <f>SUMIFS('15년일입'!$U$7:$U$703,'15년일입'!$A$7:$A$703,'15년위원회별'!$A35,'15년일입'!$B$7:$B$703,'15년위원회별'!$C35)</f>
        <v>0</v>
      </c>
      <c r="J35" s="91">
        <f>SUMIFS('15년일입'!$K$7:$K$703,'15년일입'!$A$7:$A$703,'15년위원회별'!$A35,'15년일입'!$B$7:$B$703,'15년위원회별'!$C35)</f>
        <v>0</v>
      </c>
      <c r="K35" s="91">
        <f>SUMIFS('15년일입'!$L$7:$L$703,'15년일입'!$A$7:$A$703,'15년위원회별'!$A35,'15년일입'!$B$7:$B$703,'15년위원회별'!$C35)</f>
        <v>0</v>
      </c>
      <c r="L35" s="91">
        <f>SUMIFS('15년일입'!$M$7:$M$703,'15년일입'!$A$7:$A$703,'15년위원회별'!$A35,'15년일입'!$B$7:$B$703,'15년위원회별'!$C35)</f>
        <v>0</v>
      </c>
      <c r="M35" s="91">
        <f>SUMIFS('15년일입'!$Y$7:$Y$703,'15년일입'!$A$7:$A$703,'15년위원회별'!$A35,'15년일입'!$B$7:$B$703,'15년위원회별'!$C35)</f>
        <v>0</v>
      </c>
      <c r="N35" s="91">
        <f>SUMIFS('15년일입'!$Z$7:$Z$703,'15년일입'!$A$7:$A$703,'15년위원회별'!$A35,'15년일입'!$B$7:$B$703,'15년위원회별'!$C35)</f>
        <v>0</v>
      </c>
      <c r="P35" s="91">
        <f>SUMIFS('15년일출'!$G$7:$G$1362,'15년일출'!$A$7:$A$1362,'15년위원회별'!$A35,'15년일출'!$B$7:$B$1362,'15년위원회별'!$C35)</f>
        <v>40390000</v>
      </c>
      <c r="Q35" s="91">
        <f>SUMIFS('15년일출'!$H$7:$H$1362,'15년일출'!$A$7:$A$1362,'15년위원회별'!$A35,'15년일출'!$B$7:$B$1362,'15년위원회별'!$C35)</f>
        <v>-5000000</v>
      </c>
      <c r="R35" s="91">
        <f>SUMIFS('15년일출'!$I$7:$I$1362,'15년일출'!$A$7:$A$1362,'15년위원회별'!$A35,'15년일출'!$B$7:$B$1362,'15년위원회별'!$C35)</f>
        <v>18400000</v>
      </c>
      <c r="S35" s="91">
        <f>SUMIFS('15년일출'!$J$7:$J$1362,'15년일출'!$A$7:$A$1362,'15년위원회별'!$A35,'15년일출'!$B$7:$B$1362,'15년위원회별'!$C35)</f>
        <v>53790000</v>
      </c>
      <c r="T35" s="91">
        <f>SUMIFS('15년일출'!$T$7:$T$1362,'15년일출'!$A$7:$A$1362,'15년위원회별'!$A35,'15년일출'!$B$7:$B$1362,'15년위원회별'!$C35)</f>
        <v>0</v>
      </c>
      <c r="U35" s="91">
        <f>SUMIFS('15년일출'!$U$7:$U$1362,'15년일출'!$A$7:$A$1362,'15년위원회별'!$A35,'15년일출'!$B$7:$B$1362,'15년위원회별'!$C35)</f>
        <v>13400000</v>
      </c>
      <c r="V35" s="91">
        <f>SUMIFS('15년일출'!$K$7:$K$1362,'15년일출'!$A$7:$A$1362,'15년위원회별'!$A35,'15년일출'!$B$7:$B$1362,'15년위원회별'!$C35)</f>
        <v>0</v>
      </c>
      <c r="W35" s="91">
        <f>SUMIFS('15년일출'!$L$7:$L$1362,'15년일출'!$A$7:$A$1362,'15년위원회별'!$A35,'15년일출'!$B$7:$B$1362,'15년위원회별'!$C35)</f>
        <v>0</v>
      </c>
      <c r="X35" s="91">
        <f>SUMIFS('15년일출'!$M$7:$M$1362,'15년일출'!$A$7:$A$1362,'15년위원회별'!$A35,'15년일출'!$B$7:$B$1362,'15년위원회별'!$C35)</f>
        <v>40390000</v>
      </c>
      <c r="Y35" s="91">
        <f>SUMIFS('15년일출'!$Y$7:$Y$1362,'15년일출'!$A$7:$A$1362,'15년위원회별'!$A35,'15년일출'!$B$7:$B$1362,'15년위원회별'!$C35)</f>
        <v>0</v>
      </c>
      <c r="Z35" s="91">
        <f>SUMIFS('15년일출'!$Z$7:$Z$1362,'15년일출'!$A$7:$A$1362,'15년위원회별'!$A35,'15년일출'!$B$7:$B$1362,'15년위원회별'!$C35)</f>
        <v>0</v>
      </c>
      <c r="AB35" s="364" t="str">
        <f t="shared" si="4"/>
        <v>OK</v>
      </c>
      <c r="AC35" s="365">
        <f t="shared" si="5"/>
        <v>0</v>
      </c>
    </row>
    <row r="36" spans="1:29" ht="16.5" customHeight="1">
      <c r="A36" t="s">
        <v>532</v>
      </c>
      <c r="B36" s="90"/>
      <c r="C36" s="90" t="s">
        <v>398</v>
      </c>
      <c r="D36" s="91">
        <f>SUMIFS('15년일입'!$G$7:$G$703,'15년일입'!$A$7:$A$703,'15년위원회별'!$A36,'15년일입'!$B$7:$B$703,'15년위원회별'!$C36)</f>
        <v>21000000</v>
      </c>
      <c r="E36" s="91">
        <f>SUMIFS('15년일입'!$H$7:$H$703,'15년일입'!$A$7:$A$703,'15년위원회별'!$A36,'15년일입'!$B$7:$B$703,'15년위원회별'!$C36)</f>
        <v>-21000000</v>
      </c>
      <c r="F36" s="91">
        <f>SUMIFS('15년일입'!$I$7:$I$703,'15년일입'!$A$7:$A$703,'15년위원회별'!$A36,'15년일입'!$B$7:$B$703,'15년위원회별'!$C36)</f>
        <v>0</v>
      </c>
      <c r="G36" s="91">
        <f>SUMIFS('15년일입'!$J$7:$J$703,'15년일입'!$A$7:$A$703,'15년위원회별'!$A36,'15년일입'!$B$7:$B$703,'15년위원회별'!$C36)</f>
        <v>0</v>
      </c>
      <c r="H36" s="91">
        <f>SUMIFS('15년일입'!$T$7:$T$703,'15년일입'!$A$7:$A$703,'15년위원회별'!$A36,'15년일입'!$B$7:$B$703,'15년위원회별'!$C36)</f>
        <v>0</v>
      </c>
      <c r="I36" s="91">
        <f>SUMIFS('15년일입'!$U$7:$U$703,'15년일입'!$A$7:$A$703,'15년위원회별'!$A36,'15년일입'!$B$7:$B$703,'15년위원회별'!$C36)</f>
        <v>-21000000</v>
      </c>
      <c r="J36" s="91">
        <f>SUMIFS('15년일입'!$K$7:$K$703,'15년일입'!$A$7:$A$703,'15년위원회별'!$A36,'15년일입'!$B$7:$B$703,'15년위원회별'!$C36)</f>
        <v>0</v>
      </c>
      <c r="K36" s="91">
        <f>SUMIFS('15년일입'!$L$7:$L$703,'15년일입'!$A$7:$A$703,'15년위원회별'!$A36,'15년일입'!$B$7:$B$703,'15년위원회별'!$C36)</f>
        <v>0</v>
      </c>
      <c r="L36" s="91">
        <f>SUMIFS('15년일입'!$M$7:$M$703,'15년일입'!$A$7:$A$703,'15년위원회별'!$A36,'15년일입'!$B$7:$B$703,'15년위원회별'!$C36)</f>
        <v>21000000</v>
      </c>
      <c r="M36" s="91">
        <f>SUMIFS('15년일입'!$Y$7:$Y$703,'15년일입'!$A$7:$A$703,'15년위원회별'!$A36,'15년일입'!$B$7:$B$703,'15년위원회별'!$C36)</f>
        <v>0</v>
      </c>
      <c r="N36" s="91">
        <f>SUMIFS('15년일입'!$Z$7:$Z$703,'15년일입'!$A$7:$A$703,'15년위원회별'!$A36,'15년일입'!$B$7:$B$703,'15년위원회별'!$C36)</f>
        <v>0</v>
      </c>
      <c r="P36" s="91">
        <f>SUMIFS('15년일출'!$G$7:$G$1362,'15년일출'!$A$7:$A$1362,'15년위원회별'!$A36,'15년일출'!$B$7:$B$1362,'15년위원회별'!$C36)</f>
        <v>40844500</v>
      </c>
      <c r="Q36" s="91">
        <f>SUMIFS('15년일출'!$H$7:$H$1362,'15년일출'!$A$7:$A$1362,'15년위원회별'!$A36,'15년일출'!$B$7:$B$1362,'15년위원회별'!$C36)</f>
        <v>0</v>
      </c>
      <c r="R36" s="91">
        <f>SUMIFS('15년일출'!$I$7:$I$1362,'15년일출'!$A$7:$A$1362,'15년위원회별'!$A36,'15년일출'!$B$7:$B$1362,'15년위원회별'!$C36)</f>
        <v>5869500</v>
      </c>
      <c r="S36" s="91">
        <f>SUMIFS('15년일출'!$J$7:$J$1362,'15년일출'!$A$7:$A$1362,'15년위원회별'!$A36,'15년일출'!$B$7:$B$1362,'15년위원회별'!$C36)</f>
        <v>46714000</v>
      </c>
      <c r="T36" s="91">
        <f>SUMIFS('15년일출'!$T$7:$T$1362,'15년일출'!$A$7:$A$1362,'15년위원회별'!$A36,'15년일출'!$B$7:$B$1362,'15년위원회별'!$C36)</f>
        <v>0</v>
      </c>
      <c r="U36" s="91">
        <f>SUMIFS('15년일출'!$U$7:$U$1362,'15년일출'!$A$7:$A$1362,'15년위원회별'!$A36,'15년일출'!$B$7:$B$1362,'15년위원회별'!$C36)</f>
        <v>5869500</v>
      </c>
      <c r="V36" s="91">
        <f>SUMIFS('15년일출'!$K$7:$K$1362,'15년일출'!$A$7:$A$1362,'15년위원회별'!$A36,'15년일출'!$B$7:$B$1362,'15년위원회별'!$C36)</f>
        <v>0</v>
      </c>
      <c r="W36" s="91">
        <f>SUMIFS('15년일출'!$L$7:$L$1362,'15년일출'!$A$7:$A$1362,'15년위원회별'!$A36,'15년일출'!$B$7:$B$1362,'15년위원회별'!$C36)</f>
        <v>0</v>
      </c>
      <c r="X36" s="91">
        <f>SUMIFS('15년일출'!$M$7:$M$1362,'15년일출'!$A$7:$A$1362,'15년위원회별'!$A36,'15년일출'!$B$7:$B$1362,'15년위원회별'!$C36)</f>
        <v>40844500</v>
      </c>
      <c r="Y36" s="91">
        <f>SUMIFS('15년일출'!$Y$7:$Y$1362,'15년일출'!$A$7:$A$1362,'15년위원회별'!$A36,'15년일출'!$B$7:$B$1362,'15년위원회별'!$C36)</f>
        <v>0</v>
      </c>
      <c r="Z36" s="91">
        <f>SUMIFS('15년일출'!$Z$7:$Z$1362,'15년일출'!$A$7:$A$1362,'15년위원회별'!$A36,'15년일출'!$B$7:$B$1362,'15년위원회별'!$C36)</f>
        <v>0</v>
      </c>
      <c r="AB36" s="364" t="str">
        <f t="shared" si="4"/>
        <v>OK</v>
      </c>
      <c r="AC36" s="365">
        <f t="shared" si="5"/>
        <v>0</v>
      </c>
    </row>
    <row r="37" spans="1:29" ht="16.5" customHeight="1">
      <c r="B37" s="517" t="s">
        <v>12</v>
      </c>
      <c r="C37" s="518"/>
      <c r="D37" s="89">
        <f>SUM(D38:D42)</f>
        <v>9216000</v>
      </c>
      <c r="E37" s="89">
        <f t="shared" ref="E37:N37" si="20">SUM(E38:E42)</f>
        <v>-376000</v>
      </c>
      <c r="F37" s="89">
        <f t="shared" si="20"/>
        <v>10781000</v>
      </c>
      <c r="G37" s="89">
        <f t="shared" si="20"/>
        <v>19621000</v>
      </c>
      <c r="H37" s="89">
        <f t="shared" si="20"/>
        <v>10405000</v>
      </c>
      <c r="I37" s="89">
        <f t="shared" si="20"/>
        <v>0</v>
      </c>
      <c r="J37" s="89">
        <f t="shared" si="20"/>
        <v>0</v>
      </c>
      <c r="K37" s="89">
        <f t="shared" si="20"/>
        <v>0</v>
      </c>
      <c r="L37" s="89">
        <f t="shared" si="20"/>
        <v>9216000</v>
      </c>
      <c r="M37" s="89">
        <f t="shared" si="20"/>
        <v>0</v>
      </c>
      <c r="N37" s="89">
        <f t="shared" si="20"/>
        <v>0</v>
      </c>
      <c r="P37" s="89">
        <f>SUM(P38:P42)</f>
        <v>105524807</v>
      </c>
      <c r="Q37" s="89">
        <f t="shared" ref="Q37:Z37" si="21">SUM(Q38:Q42)</f>
        <v>-3909178</v>
      </c>
      <c r="R37" s="89">
        <f t="shared" si="21"/>
        <v>29429040</v>
      </c>
      <c r="S37" s="89">
        <f t="shared" si="21"/>
        <v>131044669</v>
      </c>
      <c r="T37" s="89">
        <f t="shared" si="21"/>
        <v>10397822</v>
      </c>
      <c r="U37" s="89">
        <f t="shared" si="21"/>
        <v>15122040</v>
      </c>
      <c r="V37" s="89">
        <f t="shared" si="21"/>
        <v>0</v>
      </c>
      <c r="W37" s="89">
        <f t="shared" si="21"/>
        <v>0</v>
      </c>
      <c r="X37" s="89">
        <f t="shared" si="21"/>
        <v>105524807</v>
      </c>
      <c r="Y37" s="89">
        <f t="shared" si="21"/>
        <v>0</v>
      </c>
      <c r="Z37" s="89">
        <f t="shared" si="21"/>
        <v>0</v>
      </c>
      <c r="AB37" s="364" t="str">
        <f t="shared" si="4"/>
        <v>@@</v>
      </c>
      <c r="AC37" s="365">
        <f t="shared" si="5"/>
        <v>-7178</v>
      </c>
    </row>
    <row r="38" spans="1:29" ht="16.5" customHeight="1">
      <c r="A38" t="s">
        <v>533</v>
      </c>
      <c r="B38" s="90"/>
      <c r="C38" s="90" t="s">
        <v>107</v>
      </c>
      <c r="D38" s="91">
        <f>SUMIFS('15년일입'!$G$7:$G$703,'15년일입'!$A$7:$A$703,'15년위원회별'!$A38,'15년일입'!$B$7:$B$703,'15년위원회별'!$C38)</f>
        <v>7915000</v>
      </c>
      <c r="E38" s="91">
        <f>SUMIFS('15년일입'!$H$7:$H$703,'15년일입'!$A$7:$A$703,'15년위원회별'!$A38,'15년일입'!$B$7:$B$703,'15년위원회별'!$C38)</f>
        <v>0</v>
      </c>
      <c r="F38" s="91">
        <f>SUMIFS('15년일입'!$I$7:$I$703,'15년일입'!$A$7:$A$703,'15년위원회별'!$A38,'15년일입'!$B$7:$B$703,'15년위원회별'!$C38)</f>
        <v>10781000</v>
      </c>
      <c r="G38" s="91">
        <f>SUMIFS('15년일입'!$J$7:$J$703,'15년일입'!$A$7:$A$703,'15년위원회별'!$A38,'15년일입'!$B$7:$B$703,'15년위원회별'!$C38)</f>
        <v>18696000</v>
      </c>
      <c r="H38" s="91">
        <f>SUMIFS('15년일입'!$T$7:$T$703,'15년일입'!$A$7:$A$703,'15년위원회별'!$A38,'15년일입'!$B$7:$B$703,'15년위원회별'!$C38)</f>
        <v>10781000</v>
      </c>
      <c r="I38" s="91">
        <f>SUMIFS('15년일입'!$U$7:$U$703,'15년일입'!$A$7:$A$703,'15년위원회별'!$A38,'15년일입'!$B$7:$B$703,'15년위원회별'!$C38)</f>
        <v>0</v>
      </c>
      <c r="J38" s="91">
        <f>SUMIFS('15년일입'!$K$7:$K$703,'15년일입'!$A$7:$A$703,'15년위원회별'!$A38,'15년일입'!$B$7:$B$703,'15년위원회별'!$C38)</f>
        <v>0</v>
      </c>
      <c r="K38" s="91">
        <f>SUMIFS('15년일입'!$L$7:$L$703,'15년일입'!$A$7:$A$703,'15년위원회별'!$A38,'15년일입'!$B$7:$B$703,'15년위원회별'!$C38)</f>
        <v>0</v>
      </c>
      <c r="L38" s="91">
        <f>SUMIFS('15년일입'!$M$7:$M$703,'15년일입'!$A$7:$A$703,'15년위원회별'!$A38,'15년일입'!$B$7:$B$703,'15년위원회별'!$C38)</f>
        <v>7915000</v>
      </c>
      <c r="M38" s="91">
        <f>SUMIFS('15년일입'!$Y$7:$Y$703,'15년일입'!$A$7:$A$703,'15년위원회별'!$A38,'15년일입'!$B$7:$B$703,'15년위원회별'!$C38)</f>
        <v>0</v>
      </c>
      <c r="N38" s="91">
        <f>SUMIFS('15년일입'!$Z$7:$Z$703,'15년일입'!$A$7:$A$703,'15년위원회별'!$A38,'15년일입'!$B$7:$B$703,'15년위원회별'!$C38)</f>
        <v>0</v>
      </c>
      <c r="P38" s="91">
        <f>SUMIFS('15년일출'!$G$7:$G$1362,'15년일출'!$A$7:$A$1362,'15년위원회별'!$A38,'15년일출'!$B$7:$B$1362,'15년위원회별'!$C38)</f>
        <v>31060800</v>
      </c>
      <c r="Q38" s="91">
        <f>SUMIFS('15년일출'!$H$7:$H$1362,'15년일출'!$A$7:$A$1362,'15년위원회별'!$A38,'15년일출'!$B$7:$B$1362,'15년위원회별'!$C38)</f>
        <v>-110000</v>
      </c>
      <c r="R38" s="91">
        <f>SUMIFS('15년일출'!$I$7:$I$1362,'15년일출'!$A$7:$A$1362,'15년위원회별'!$A38,'15년일출'!$B$7:$B$1362,'15년위원회별'!$C38)</f>
        <v>16798705</v>
      </c>
      <c r="S38" s="91">
        <f>SUMIFS('15년일출'!$J$7:$J$1362,'15년일출'!$A$7:$A$1362,'15년위원회별'!$A38,'15년일출'!$B$7:$B$1362,'15년위원회별'!$C38)</f>
        <v>47749505</v>
      </c>
      <c r="T38" s="91">
        <f>SUMIFS('15년일출'!$T$7:$T$1362,'15년일출'!$A$7:$A$1362,'15년위원회별'!$A38,'15년일출'!$B$7:$B$1362,'15년위원회별'!$C38)</f>
        <v>9281000</v>
      </c>
      <c r="U38" s="91">
        <f>SUMIFS('15년일출'!$U$7:$U$1362,'15년일출'!$A$7:$A$1362,'15년위원회별'!$A38,'15년일출'!$B$7:$B$1362,'15년위원회별'!$C38)</f>
        <v>7407705</v>
      </c>
      <c r="V38" s="91">
        <f>SUMIFS('15년일출'!$K$7:$K$1362,'15년일출'!$A$7:$A$1362,'15년위원회별'!$A38,'15년일출'!$B$7:$B$1362,'15년위원회별'!$C38)</f>
        <v>0</v>
      </c>
      <c r="W38" s="91">
        <f>SUMIFS('15년일출'!$L$7:$L$1362,'15년일출'!$A$7:$A$1362,'15년위원회별'!$A38,'15년일출'!$B$7:$B$1362,'15년위원회별'!$C38)</f>
        <v>0</v>
      </c>
      <c r="X38" s="91">
        <f>SUMIFS('15년일출'!$M$7:$M$1362,'15년일출'!$A$7:$A$1362,'15년위원회별'!$A38,'15년일출'!$B$7:$B$1362,'15년위원회별'!$C38)</f>
        <v>31060800</v>
      </c>
      <c r="Y38" s="91">
        <f>SUMIFS('15년일출'!$Y$7:$Y$1362,'15년일출'!$A$7:$A$1362,'15년위원회별'!$A38,'15년일출'!$B$7:$B$1362,'15년위원회별'!$C38)</f>
        <v>0</v>
      </c>
      <c r="Z38" s="91">
        <f>SUMIFS('15년일출'!$Z$7:$Z$1362,'15년일출'!$A$7:$A$1362,'15년위원회별'!$A38,'15년일출'!$B$7:$B$1362,'15년위원회별'!$C38)</f>
        <v>0</v>
      </c>
      <c r="AB38" s="364" t="str">
        <f t="shared" si="4"/>
        <v>@@</v>
      </c>
      <c r="AC38" s="365">
        <f t="shared" si="5"/>
        <v>-1500000</v>
      </c>
    </row>
    <row r="39" spans="1:29" ht="16.5" customHeight="1">
      <c r="A39" t="s">
        <v>533</v>
      </c>
      <c r="B39" s="90"/>
      <c r="C39" s="90" t="s">
        <v>111</v>
      </c>
      <c r="D39" s="91">
        <f>SUMIFS('15년일입'!$G$7:$G$703,'15년일입'!$A$7:$A$703,'15년위원회별'!$A39,'15년일입'!$B$7:$B$703,'15년위원회별'!$C39)</f>
        <v>0</v>
      </c>
      <c r="E39" s="91">
        <f>SUMIFS('15년일입'!$H$7:$H$703,'15년일입'!$A$7:$A$703,'15년위원회별'!$A39,'15년일입'!$B$7:$B$703,'15년위원회별'!$C39)</f>
        <v>0</v>
      </c>
      <c r="F39" s="91">
        <f>SUMIFS('15년일입'!$I$7:$I$703,'15년일입'!$A$7:$A$703,'15년위원회별'!$A39,'15년일입'!$B$7:$B$703,'15년위원회별'!$C39)</f>
        <v>0</v>
      </c>
      <c r="G39" s="91">
        <f>SUMIFS('15년일입'!$J$7:$J$703,'15년일입'!$A$7:$A$703,'15년위원회별'!$A39,'15년일입'!$B$7:$B$703,'15년위원회별'!$C39)</f>
        <v>0</v>
      </c>
      <c r="H39" s="91">
        <f>SUMIFS('15년일입'!$T$7:$T$703,'15년일입'!$A$7:$A$703,'15년위원회별'!$A39,'15년일입'!$B$7:$B$703,'15년위원회별'!$C39)</f>
        <v>0</v>
      </c>
      <c r="I39" s="91">
        <f>SUMIFS('15년일입'!$U$7:$U$703,'15년일입'!$A$7:$A$703,'15년위원회별'!$A39,'15년일입'!$B$7:$B$703,'15년위원회별'!$C39)</f>
        <v>0</v>
      </c>
      <c r="J39" s="91">
        <f>SUMIFS('15년일입'!$K$7:$K$703,'15년일입'!$A$7:$A$703,'15년위원회별'!$A39,'15년일입'!$B$7:$B$703,'15년위원회별'!$C39)</f>
        <v>0</v>
      </c>
      <c r="K39" s="91">
        <f>SUMIFS('15년일입'!$L$7:$L$703,'15년일입'!$A$7:$A$703,'15년위원회별'!$A39,'15년일입'!$B$7:$B$703,'15년위원회별'!$C39)</f>
        <v>0</v>
      </c>
      <c r="L39" s="91">
        <f>SUMIFS('15년일입'!$M$7:$M$703,'15년일입'!$A$7:$A$703,'15년위원회별'!$A39,'15년일입'!$B$7:$B$703,'15년위원회별'!$C39)</f>
        <v>0</v>
      </c>
      <c r="M39" s="91">
        <f>SUMIFS('15년일입'!$Y$7:$Y$703,'15년일입'!$A$7:$A$703,'15년위원회별'!$A39,'15년일입'!$B$7:$B$703,'15년위원회별'!$C39)</f>
        <v>0</v>
      </c>
      <c r="N39" s="91">
        <f>SUMIFS('15년일입'!$Z$7:$Z$703,'15년일입'!$A$7:$A$703,'15년위원회별'!$A39,'15년일입'!$B$7:$B$703,'15년위원회별'!$C39)</f>
        <v>0</v>
      </c>
      <c r="P39" s="91">
        <f>SUMIFS('15년일출'!$G$7:$G$1362,'15년일출'!$A$7:$A$1362,'15년위원회별'!$A39,'15년일출'!$B$7:$B$1362,'15년위원회별'!$C39)</f>
        <v>2667473</v>
      </c>
      <c r="Q39" s="91">
        <f>SUMIFS('15년일출'!$H$7:$H$1362,'15년일출'!$A$7:$A$1362,'15년위원회별'!$A39,'15년일출'!$B$7:$B$1362,'15년위원회별'!$C39)</f>
        <v>-205000</v>
      </c>
      <c r="R39" s="91">
        <f>SUMIFS('15년일출'!$I$7:$I$1362,'15년일출'!$A$7:$A$1362,'15년위원회별'!$A39,'15년일출'!$B$7:$B$1362,'15년위원회별'!$C39)</f>
        <v>1011380</v>
      </c>
      <c r="S39" s="91">
        <f>SUMIFS('15년일출'!$J$7:$J$1362,'15년일출'!$A$7:$A$1362,'15년위원회별'!$A39,'15년일출'!$B$7:$B$1362,'15년위원회별'!$C39)</f>
        <v>3473853</v>
      </c>
      <c r="T39" s="91">
        <f>SUMIFS('15년일출'!$T$7:$T$1362,'15년일출'!$A$7:$A$1362,'15년위원회별'!$A39,'15년일출'!$B$7:$B$1362,'15년위원회별'!$C39)</f>
        <v>0</v>
      </c>
      <c r="U39" s="91">
        <f>SUMIFS('15년일출'!$U$7:$U$1362,'15년일출'!$A$7:$A$1362,'15년위원회별'!$A39,'15년일출'!$B$7:$B$1362,'15년위원회별'!$C39)</f>
        <v>806380</v>
      </c>
      <c r="V39" s="91">
        <f>SUMIFS('15년일출'!$K$7:$K$1362,'15년일출'!$A$7:$A$1362,'15년위원회별'!$A39,'15년일출'!$B$7:$B$1362,'15년위원회별'!$C39)</f>
        <v>0</v>
      </c>
      <c r="W39" s="91">
        <f>SUMIFS('15년일출'!$L$7:$L$1362,'15년일출'!$A$7:$A$1362,'15년위원회별'!$A39,'15년일출'!$B$7:$B$1362,'15년위원회별'!$C39)</f>
        <v>0</v>
      </c>
      <c r="X39" s="91">
        <f>SUMIFS('15년일출'!$M$7:$M$1362,'15년일출'!$A$7:$A$1362,'15년위원회별'!$A39,'15년일출'!$B$7:$B$1362,'15년위원회별'!$C39)</f>
        <v>2667473</v>
      </c>
      <c r="Y39" s="91">
        <f>SUMIFS('15년일출'!$Y$7:$Y$1362,'15년일출'!$A$7:$A$1362,'15년위원회별'!$A39,'15년일출'!$B$7:$B$1362,'15년위원회별'!$C39)</f>
        <v>0</v>
      </c>
      <c r="Z39" s="91">
        <f>SUMIFS('15년일출'!$Z$7:$Z$1362,'15년일출'!$A$7:$A$1362,'15년위원회별'!$A39,'15년일출'!$B$7:$B$1362,'15년위원회별'!$C39)</f>
        <v>0</v>
      </c>
      <c r="AB39" s="364" t="str">
        <f t="shared" si="4"/>
        <v>OK</v>
      </c>
      <c r="AC39" s="365">
        <f t="shared" si="5"/>
        <v>0</v>
      </c>
    </row>
    <row r="40" spans="1:29" ht="16.5" customHeight="1">
      <c r="A40" t="s">
        <v>533</v>
      </c>
      <c r="B40" s="90"/>
      <c r="C40" s="90" t="s">
        <v>67</v>
      </c>
      <c r="D40" s="91">
        <f>SUMIFS('15년일입'!$G$7:$G$703,'15년일입'!$A$7:$A$703,'15년위원회별'!$A40,'15년일입'!$B$7:$B$703,'15년위원회별'!$C40)</f>
        <v>1301000</v>
      </c>
      <c r="E40" s="91">
        <f>SUMIFS('15년일입'!$H$7:$H$703,'15년일입'!$A$7:$A$703,'15년위원회별'!$A40,'15년일입'!$B$7:$B$703,'15년위원회별'!$C40)</f>
        <v>-376000</v>
      </c>
      <c r="F40" s="91">
        <f>SUMIFS('15년일입'!$I$7:$I$703,'15년일입'!$A$7:$A$703,'15년위원회별'!$A40,'15년일입'!$B$7:$B$703,'15년위원회별'!$C40)</f>
        <v>0</v>
      </c>
      <c r="G40" s="91">
        <f>SUMIFS('15년일입'!$J$7:$J$703,'15년일입'!$A$7:$A$703,'15년위원회별'!$A40,'15년일입'!$B$7:$B$703,'15년위원회별'!$C40)</f>
        <v>925000</v>
      </c>
      <c r="H40" s="91">
        <f>SUMIFS('15년일입'!$T$7:$T$703,'15년일입'!$A$7:$A$703,'15년위원회별'!$A40,'15년일입'!$B$7:$B$703,'15년위원회별'!$C40)</f>
        <v>-376000</v>
      </c>
      <c r="I40" s="91">
        <f>SUMIFS('15년일입'!$U$7:$U$703,'15년일입'!$A$7:$A$703,'15년위원회별'!$A40,'15년일입'!$B$7:$B$703,'15년위원회별'!$C40)</f>
        <v>0</v>
      </c>
      <c r="J40" s="91">
        <f>SUMIFS('15년일입'!$K$7:$K$703,'15년일입'!$A$7:$A$703,'15년위원회별'!$A40,'15년일입'!$B$7:$B$703,'15년위원회별'!$C40)</f>
        <v>0</v>
      </c>
      <c r="K40" s="91">
        <f>SUMIFS('15년일입'!$L$7:$L$703,'15년일입'!$A$7:$A$703,'15년위원회별'!$A40,'15년일입'!$B$7:$B$703,'15년위원회별'!$C40)</f>
        <v>0</v>
      </c>
      <c r="L40" s="91">
        <f>SUMIFS('15년일입'!$M$7:$M$703,'15년일입'!$A$7:$A$703,'15년위원회별'!$A40,'15년일입'!$B$7:$B$703,'15년위원회별'!$C40)</f>
        <v>1301000</v>
      </c>
      <c r="M40" s="91">
        <f>SUMIFS('15년일입'!$Y$7:$Y$703,'15년일입'!$A$7:$A$703,'15년위원회별'!$A40,'15년일입'!$B$7:$B$703,'15년위원회별'!$C40)</f>
        <v>0</v>
      </c>
      <c r="N40" s="91">
        <f>SUMIFS('15년일입'!$Z$7:$Z$703,'15년일입'!$A$7:$A$703,'15년위원회별'!$A40,'15년일입'!$B$7:$B$703,'15년위원회별'!$C40)</f>
        <v>0</v>
      </c>
      <c r="P40" s="91">
        <f>SUMIFS('15년일출'!$G$7:$G$1362,'15년일출'!$A$7:$A$1362,'15년위원회별'!$A40,'15년일출'!$B$7:$B$1362,'15년위원회별'!$C40)</f>
        <v>1505994</v>
      </c>
      <c r="Q40" s="91">
        <f>SUMIFS('15년일출'!$H$7:$H$1362,'15년일출'!$A$7:$A$1362,'15년위원회별'!$A40,'15년일출'!$B$7:$B$1362,'15년위원회별'!$C40)</f>
        <v>-383178</v>
      </c>
      <c r="R40" s="91">
        <f>SUMIFS('15년일출'!$I$7:$I$1362,'15년일출'!$A$7:$A$1362,'15년위원회별'!$A40,'15년일출'!$B$7:$B$1362,'15년위원회별'!$C40)</f>
        <v>7520000</v>
      </c>
      <c r="S40" s="91">
        <f>SUMIFS('15년일출'!$J$7:$J$1362,'15년일출'!$A$7:$A$1362,'15년위원회별'!$A40,'15년일출'!$B$7:$B$1362,'15년위원회별'!$C40)</f>
        <v>8642816</v>
      </c>
      <c r="T40" s="91">
        <f>SUMIFS('15년일출'!$T$7:$T$1362,'15년일출'!$A$7:$A$1362,'15년위원회별'!$A40,'15년일출'!$B$7:$B$1362,'15년위원회별'!$C40)</f>
        <v>1116822</v>
      </c>
      <c r="U40" s="91">
        <f>SUMIFS('15년일출'!$U$7:$U$1362,'15년일출'!$A$7:$A$1362,'15년위원회별'!$A40,'15년일출'!$B$7:$B$1362,'15년위원회별'!$C40)</f>
        <v>6020000</v>
      </c>
      <c r="V40" s="91">
        <f>SUMIFS('15년일출'!$K$7:$K$1362,'15년일출'!$A$7:$A$1362,'15년위원회별'!$A40,'15년일출'!$B$7:$B$1362,'15년위원회별'!$C40)</f>
        <v>0</v>
      </c>
      <c r="W40" s="91">
        <f>SUMIFS('15년일출'!$L$7:$L$1362,'15년일출'!$A$7:$A$1362,'15년위원회별'!$A40,'15년일출'!$B$7:$B$1362,'15년위원회별'!$C40)</f>
        <v>0</v>
      </c>
      <c r="X40" s="91">
        <f>SUMIFS('15년일출'!$M$7:$M$1362,'15년일출'!$A$7:$A$1362,'15년위원회별'!$A40,'15년일출'!$B$7:$B$1362,'15년위원회별'!$C40)</f>
        <v>1505994</v>
      </c>
      <c r="Y40" s="91">
        <f>SUMIFS('15년일출'!$Y$7:$Y$1362,'15년일출'!$A$7:$A$1362,'15년위원회별'!$A40,'15년일출'!$B$7:$B$1362,'15년위원회별'!$C40)</f>
        <v>0</v>
      </c>
      <c r="Z40" s="91">
        <f>SUMIFS('15년일출'!$Z$7:$Z$1362,'15년일출'!$A$7:$A$1362,'15년위원회별'!$A40,'15년일출'!$B$7:$B$1362,'15년위원회별'!$C40)</f>
        <v>0</v>
      </c>
      <c r="AB40" s="364" t="str">
        <f t="shared" si="4"/>
        <v>@@</v>
      </c>
      <c r="AC40" s="365">
        <f t="shared" si="5"/>
        <v>1492822</v>
      </c>
    </row>
    <row r="41" spans="1:29" ht="16.5" customHeight="1">
      <c r="A41" t="s">
        <v>533</v>
      </c>
      <c r="B41" s="90"/>
      <c r="C41" s="90" t="s">
        <v>389</v>
      </c>
      <c r="D41" s="91">
        <f>SUMIFS('15년일입'!$G$7:$G$703,'15년일입'!$A$7:$A$703,'15년위원회별'!$A41,'15년일입'!$B$7:$B$703,'15년위원회별'!$C41)</f>
        <v>0</v>
      </c>
      <c r="E41" s="91">
        <f>SUMIFS('15년일입'!$H$7:$H$703,'15년일입'!$A$7:$A$703,'15년위원회별'!$A41,'15년일입'!$B$7:$B$703,'15년위원회별'!$C41)</f>
        <v>0</v>
      </c>
      <c r="F41" s="91">
        <f>SUMIFS('15년일입'!$I$7:$I$703,'15년일입'!$A$7:$A$703,'15년위원회별'!$A41,'15년일입'!$B$7:$B$703,'15년위원회별'!$C41)</f>
        <v>0</v>
      </c>
      <c r="G41" s="91">
        <f>SUMIFS('15년일입'!$J$7:$J$703,'15년일입'!$A$7:$A$703,'15년위원회별'!$A41,'15년일입'!$B$7:$B$703,'15년위원회별'!$C41)</f>
        <v>0</v>
      </c>
      <c r="H41" s="91">
        <f>SUMIFS('15년일입'!$T$7:$T$703,'15년일입'!$A$7:$A$703,'15년위원회별'!$A41,'15년일입'!$B$7:$B$703,'15년위원회별'!$C41)</f>
        <v>0</v>
      </c>
      <c r="I41" s="91">
        <f>SUMIFS('15년일입'!$U$7:$U$703,'15년일입'!$A$7:$A$703,'15년위원회별'!$A41,'15년일입'!$B$7:$B$703,'15년위원회별'!$C41)</f>
        <v>0</v>
      </c>
      <c r="J41" s="91">
        <f>SUMIFS('15년일입'!$K$7:$K$703,'15년일입'!$A$7:$A$703,'15년위원회별'!$A41,'15년일입'!$B$7:$B$703,'15년위원회별'!$C41)</f>
        <v>0</v>
      </c>
      <c r="K41" s="91">
        <f>SUMIFS('15년일입'!$L$7:$L$703,'15년일입'!$A$7:$A$703,'15년위원회별'!$A41,'15년일입'!$B$7:$B$703,'15년위원회별'!$C41)</f>
        <v>0</v>
      </c>
      <c r="L41" s="91">
        <f>SUMIFS('15년일입'!$M$7:$M$703,'15년일입'!$A$7:$A$703,'15년위원회별'!$A41,'15년일입'!$B$7:$B$703,'15년위원회별'!$C41)</f>
        <v>0</v>
      </c>
      <c r="M41" s="91">
        <f>SUMIFS('15년일입'!$Y$7:$Y$703,'15년일입'!$A$7:$A$703,'15년위원회별'!$A41,'15년일입'!$B$7:$B$703,'15년위원회별'!$C41)</f>
        <v>0</v>
      </c>
      <c r="N41" s="91">
        <f>SUMIFS('15년일입'!$Z$7:$Z$703,'15년일입'!$A$7:$A$703,'15년위원회별'!$A41,'15년일입'!$B$7:$B$703,'15년위원회별'!$C41)</f>
        <v>0</v>
      </c>
      <c r="P41" s="91">
        <f>SUMIFS('15년일출'!$G$7:$G$1362,'15년일출'!$A$7:$A$1362,'15년위원회별'!$A41,'15년일출'!$B$7:$B$1362,'15년위원회별'!$C41)</f>
        <v>16840</v>
      </c>
      <c r="Q41" s="91">
        <f>SUMIFS('15년일출'!$H$7:$H$1362,'15년일출'!$A$7:$A$1362,'15년위원회별'!$A41,'15년일출'!$B$7:$B$1362,'15년위원회별'!$C41)</f>
        <v>0</v>
      </c>
      <c r="R41" s="91">
        <f>SUMIFS('15년일출'!$I$7:$I$1362,'15년일출'!$A$7:$A$1362,'15년위원회별'!$A41,'15년일출'!$B$7:$B$1362,'15년위원회별'!$C41)</f>
        <v>20000</v>
      </c>
      <c r="S41" s="91">
        <f>SUMIFS('15년일출'!$J$7:$J$1362,'15년일출'!$A$7:$A$1362,'15년위원회별'!$A41,'15년일출'!$B$7:$B$1362,'15년위원회별'!$C41)</f>
        <v>36840</v>
      </c>
      <c r="T41" s="91">
        <f>SUMIFS('15년일출'!$T$7:$T$1362,'15년일출'!$A$7:$A$1362,'15년위원회별'!$A41,'15년일출'!$B$7:$B$1362,'15년위원회별'!$C41)</f>
        <v>0</v>
      </c>
      <c r="U41" s="91">
        <f>SUMIFS('15년일출'!$U$7:$U$1362,'15년일출'!$A$7:$A$1362,'15년위원회별'!$A41,'15년일출'!$B$7:$B$1362,'15년위원회별'!$C41)</f>
        <v>20000</v>
      </c>
      <c r="V41" s="91">
        <f>SUMIFS('15년일출'!$K$7:$K$1362,'15년일출'!$A$7:$A$1362,'15년위원회별'!$A41,'15년일출'!$B$7:$B$1362,'15년위원회별'!$C41)</f>
        <v>0</v>
      </c>
      <c r="W41" s="91">
        <f>SUMIFS('15년일출'!$L$7:$L$1362,'15년일출'!$A$7:$A$1362,'15년위원회별'!$A41,'15년일출'!$B$7:$B$1362,'15년위원회별'!$C41)</f>
        <v>0</v>
      </c>
      <c r="X41" s="91">
        <f>SUMIFS('15년일출'!$M$7:$M$1362,'15년일출'!$A$7:$A$1362,'15년위원회별'!$A41,'15년일출'!$B$7:$B$1362,'15년위원회별'!$C41)</f>
        <v>16840</v>
      </c>
      <c r="Y41" s="91">
        <f>SUMIFS('15년일출'!$Y$7:$Y$1362,'15년일출'!$A$7:$A$1362,'15년위원회별'!$A41,'15년일출'!$B$7:$B$1362,'15년위원회별'!$C41)</f>
        <v>0</v>
      </c>
      <c r="Z41" s="91">
        <f>SUMIFS('15년일출'!$Z$7:$Z$1362,'15년일출'!$A$7:$A$1362,'15년위원회별'!$A41,'15년일출'!$B$7:$B$1362,'15년위원회별'!$C41)</f>
        <v>0</v>
      </c>
      <c r="AB41" s="364" t="str">
        <f t="shared" si="4"/>
        <v>OK</v>
      </c>
      <c r="AC41" s="365">
        <f t="shared" si="5"/>
        <v>0</v>
      </c>
    </row>
    <row r="42" spans="1:29" ht="16.5" customHeight="1">
      <c r="A42" t="s">
        <v>533</v>
      </c>
      <c r="B42" s="90"/>
      <c r="C42" s="90" t="s">
        <v>396</v>
      </c>
      <c r="D42" s="91">
        <f>SUMIFS('15년일입'!$G$7:$G$703,'15년일입'!$A$7:$A$703,'15년위원회별'!$A42,'15년일입'!$B$7:$B$703,'15년위원회별'!$C42)</f>
        <v>0</v>
      </c>
      <c r="E42" s="91">
        <f>SUMIFS('15년일입'!$H$7:$H$703,'15년일입'!$A$7:$A$703,'15년위원회별'!$A42,'15년일입'!$B$7:$B$703,'15년위원회별'!$C42)</f>
        <v>0</v>
      </c>
      <c r="F42" s="91">
        <f>SUMIFS('15년일입'!$I$7:$I$703,'15년일입'!$A$7:$A$703,'15년위원회별'!$A42,'15년일입'!$B$7:$B$703,'15년위원회별'!$C42)</f>
        <v>0</v>
      </c>
      <c r="G42" s="91">
        <f>SUMIFS('15년일입'!$J$7:$J$703,'15년일입'!$A$7:$A$703,'15년위원회별'!$A42,'15년일입'!$B$7:$B$703,'15년위원회별'!$C42)</f>
        <v>0</v>
      </c>
      <c r="H42" s="91">
        <f>SUMIFS('15년일입'!$T$7:$T$703,'15년일입'!$A$7:$A$703,'15년위원회별'!$A42,'15년일입'!$B$7:$B$703,'15년위원회별'!$C42)</f>
        <v>0</v>
      </c>
      <c r="I42" s="91">
        <f>SUMIFS('15년일입'!$U$7:$U$703,'15년일입'!$A$7:$A$703,'15년위원회별'!$A42,'15년일입'!$B$7:$B$703,'15년위원회별'!$C42)</f>
        <v>0</v>
      </c>
      <c r="J42" s="91">
        <f>SUMIFS('15년일입'!$K$7:$K$703,'15년일입'!$A$7:$A$703,'15년위원회별'!$A42,'15년일입'!$B$7:$B$703,'15년위원회별'!$C42)</f>
        <v>0</v>
      </c>
      <c r="K42" s="91">
        <f>SUMIFS('15년일입'!$L$7:$L$703,'15년일입'!$A$7:$A$703,'15년위원회별'!$A42,'15년일입'!$B$7:$B$703,'15년위원회별'!$C42)</f>
        <v>0</v>
      </c>
      <c r="L42" s="91">
        <f>SUMIFS('15년일입'!$M$7:$M$703,'15년일입'!$A$7:$A$703,'15년위원회별'!$A42,'15년일입'!$B$7:$B$703,'15년위원회별'!$C42)</f>
        <v>0</v>
      </c>
      <c r="M42" s="91">
        <f>SUMIFS('15년일입'!$Y$7:$Y$703,'15년일입'!$A$7:$A$703,'15년위원회별'!$A42,'15년일입'!$B$7:$B$703,'15년위원회별'!$C42)</f>
        <v>0</v>
      </c>
      <c r="N42" s="91">
        <f>SUMIFS('15년일입'!$Z$7:$Z$703,'15년일입'!$A$7:$A$703,'15년위원회별'!$A42,'15년일입'!$B$7:$B$703,'15년위원회별'!$C42)</f>
        <v>0</v>
      </c>
      <c r="P42" s="91">
        <f>SUMIFS('15년일출'!$G$7:$G$1362,'15년일출'!$A$7:$A$1362,'15년위원회별'!$A42,'15년일출'!$B$7:$B$1362,'15년위원회별'!$C42)</f>
        <v>70273700</v>
      </c>
      <c r="Q42" s="91">
        <f>SUMIFS('15년일출'!$H$7:$H$1362,'15년일출'!$A$7:$A$1362,'15년위원회별'!$A42,'15년일출'!$B$7:$B$1362,'15년위원회별'!$C42)</f>
        <v>-3211000</v>
      </c>
      <c r="R42" s="91">
        <f>SUMIFS('15년일출'!$I$7:$I$1362,'15년일출'!$A$7:$A$1362,'15년위원회별'!$A42,'15년일출'!$B$7:$B$1362,'15년위원회별'!$C42)</f>
        <v>4078955</v>
      </c>
      <c r="S42" s="91">
        <f>SUMIFS('15년일출'!$J$7:$J$1362,'15년일출'!$A$7:$A$1362,'15년위원회별'!$A42,'15년일출'!$B$7:$B$1362,'15년위원회별'!$C42)</f>
        <v>71141655</v>
      </c>
      <c r="T42" s="91">
        <f>SUMIFS('15년일출'!$T$7:$T$1362,'15년일출'!$A$7:$A$1362,'15년위원회별'!$A42,'15년일출'!$B$7:$B$1362,'15년위원회별'!$C42)</f>
        <v>0</v>
      </c>
      <c r="U42" s="91">
        <f>SUMIFS('15년일출'!$U$7:$U$1362,'15년일출'!$A$7:$A$1362,'15년위원회별'!$A42,'15년일출'!$B$7:$B$1362,'15년위원회별'!$C42)</f>
        <v>867955</v>
      </c>
      <c r="V42" s="91">
        <f>SUMIFS('15년일출'!$K$7:$K$1362,'15년일출'!$A$7:$A$1362,'15년위원회별'!$A42,'15년일출'!$B$7:$B$1362,'15년위원회별'!$C42)</f>
        <v>0</v>
      </c>
      <c r="W42" s="91">
        <f>SUMIFS('15년일출'!$L$7:$L$1362,'15년일출'!$A$7:$A$1362,'15년위원회별'!$A42,'15년일출'!$B$7:$B$1362,'15년위원회별'!$C42)</f>
        <v>0</v>
      </c>
      <c r="X42" s="91">
        <f>SUMIFS('15년일출'!$M$7:$M$1362,'15년일출'!$A$7:$A$1362,'15년위원회별'!$A42,'15년일출'!$B$7:$B$1362,'15년위원회별'!$C42)</f>
        <v>70273700</v>
      </c>
      <c r="Y42" s="91">
        <f>SUMIFS('15년일출'!$Y$7:$Y$1362,'15년일출'!$A$7:$A$1362,'15년위원회별'!$A42,'15년일출'!$B$7:$B$1362,'15년위원회별'!$C42)</f>
        <v>0</v>
      </c>
      <c r="Z42" s="91">
        <f>SUMIFS('15년일출'!$Z$7:$Z$1362,'15년일출'!$A$7:$A$1362,'15년위원회별'!$A42,'15년일출'!$B$7:$B$1362,'15년위원회별'!$C42)</f>
        <v>0</v>
      </c>
      <c r="AB42" s="364" t="str">
        <f t="shared" si="4"/>
        <v>OK</v>
      </c>
      <c r="AC42" s="365">
        <f t="shared" si="5"/>
        <v>0</v>
      </c>
    </row>
    <row r="43" spans="1:29" ht="16.5" customHeight="1">
      <c r="B43" s="517" t="s">
        <v>427</v>
      </c>
      <c r="C43" s="518"/>
      <c r="D43" s="89">
        <f>SUM(D44:D46)</f>
        <v>14725282</v>
      </c>
      <c r="E43" s="89">
        <f t="shared" ref="E43:N43" si="22">SUM(E44:E46)</f>
        <v>-3757329</v>
      </c>
      <c r="F43" s="89">
        <f t="shared" si="22"/>
        <v>215676996</v>
      </c>
      <c r="G43" s="89">
        <f t="shared" si="22"/>
        <v>226644949</v>
      </c>
      <c r="H43" s="89">
        <f t="shared" si="22"/>
        <v>-3625417</v>
      </c>
      <c r="I43" s="89">
        <f t="shared" si="22"/>
        <v>215545084</v>
      </c>
      <c r="J43" s="89">
        <f t="shared" si="22"/>
        <v>0</v>
      </c>
      <c r="K43" s="89">
        <f t="shared" si="22"/>
        <v>0</v>
      </c>
      <c r="L43" s="89">
        <f t="shared" si="22"/>
        <v>14725282</v>
      </c>
      <c r="M43" s="89">
        <f t="shared" si="22"/>
        <v>0</v>
      </c>
      <c r="N43" s="89">
        <f t="shared" si="22"/>
        <v>0</v>
      </c>
      <c r="P43" s="89">
        <f>SUM(P44:P46)</f>
        <v>21432312</v>
      </c>
      <c r="Q43" s="89">
        <f t="shared" ref="Q43:Z43" si="23">SUM(Q44:Q46)</f>
        <v>-6768929</v>
      </c>
      <c r="R43" s="89">
        <f t="shared" si="23"/>
        <v>228224069</v>
      </c>
      <c r="S43" s="89">
        <f t="shared" si="23"/>
        <v>242887452</v>
      </c>
      <c r="T43" s="89">
        <f t="shared" si="23"/>
        <v>-3625417</v>
      </c>
      <c r="U43" s="89">
        <f t="shared" si="23"/>
        <v>225080557</v>
      </c>
      <c r="V43" s="89">
        <f t="shared" si="23"/>
        <v>0</v>
      </c>
      <c r="W43" s="89">
        <f t="shared" si="23"/>
        <v>0</v>
      </c>
      <c r="X43" s="89">
        <f t="shared" si="23"/>
        <v>21432312</v>
      </c>
      <c r="Y43" s="89">
        <f t="shared" si="23"/>
        <v>0</v>
      </c>
      <c r="Z43" s="89">
        <f t="shared" si="23"/>
        <v>0</v>
      </c>
      <c r="AB43" s="364" t="str">
        <f t="shared" si="4"/>
        <v>OK</v>
      </c>
      <c r="AC43" s="365">
        <f t="shared" si="5"/>
        <v>0</v>
      </c>
    </row>
    <row r="44" spans="1:29" ht="16.5" customHeight="1">
      <c r="A44" t="s">
        <v>534</v>
      </c>
      <c r="B44" s="90"/>
      <c r="C44" s="90" t="s">
        <v>181</v>
      </c>
      <c r="D44" s="91">
        <f>SUMIFS('15년일입'!$G$7:$G$703,'15년일입'!$A$7:$A$703,'15년위원회별'!$A44,'15년일입'!$B$7:$B$703,'15년위원회별'!$C44)</f>
        <v>0</v>
      </c>
      <c r="E44" s="91">
        <f>SUMIFS('15년일입'!$H$7:$H$703,'15년일입'!$A$7:$A$703,'15년위원회별'!$A44,'15년일입'!$B$7:$B$703,'15년위원회별'!$C44)</f>
        <v>0</v>
      </c>
      <c r="F44" s="91">
        <f>SUMIFS('15년일입'!$I$7:$I$703,'15년일입'!$A$7:$A$703,'15년위원회별'!$A44,'15년일입'!$B$7:$B$703,'15년위원회별'!$C44)</f>
        <v>0</v>
      </c>
      <c r="G44" s="91">
        <f>SUMIFS('15년일입'!$J$7:$J$703,'15년일입'!$A$7:$A$703,'15년위원회별'!$A44,'15년일입'!$B$7:$B$703,'15년위원회별'!$C44)</f>
        <v>0</v>
      </c>
      <c r="H44" s="91">
        <f>SUMIFS('15년일입'!$T$7:$T$703,'15년일입'!$A$7:$A$703,'15년위원회별'!$A44,'15년일입'!$B$7:$B$703,'15년위원회별'!$C44)</f>
        <v>0</v>
      </c>
      <c r="I44" s="91">
        <f>SUMIFS('15년일입'!$U$7:$U$703,'15년일입'!$A$7:$A$703,'15년위원회별'!$A44,'15년일입'!$B$7:$B$703,'15년위원회별'!$C44)</f>
        <v>0</v>
      </c>
      <c r="J44" s="91">
        <f>SUMIFS('15년일입'!$K$7:$K$703,'15년일입'!$A$7:$A$703,'15년위원회별'!$A44,'15년일입'!$B$7:$B$703,'15년위원회별'!$C44)</f>
        <v>0</v>
      </c>
      <c r="K44" s="91">
        <f>SUMIFS('15년일입'!$L$7:$L$703,'15년일입'!$A$7:$A$703,'15년위원회별'!$A44,'15년일입'!$B$7:$B$703,'15년위원회별'!$C44)</f>
        <v>0</v>
      </c>
      <c r="L44" s="91">
        <f>SUMIFS('15년일입'!$M$7:$M$703,'15년일입'!$A$7:$A$703,'15년위원회별'!$A44,'15년일입'!$B$7:$B$703,'15년위원회별'!$C44)</f>
        <v>0</v>
      </c>
      <c r="M44" s="91">
        <f>SUMIFS('15년일입'!$Y$7:$Y$703,'15년일입'!$A$7:$A$703,'15년위원회별'!$A44,'15년일입'!$B$7:$B$703,'15년위원회별'!$C44)</f>
        <v>0</v>
      </c>
      <c r="N44" s="91">
        <f>SUMIFS('15년일입'!$Z$7:$Z$703,'15년일입'!$A$7:$A$703,'15년위원회별'!$A44,'15년일입'!$B$7:$B$703,'15년위원회별'!$C44)</f>
        <v>0</v>
      </c>
      <c r="P44" s="91">
        <f>SUMIFS('15년일출'!$G$7:$G$1362,'15년일출'!$A$7:$A$1362,'15년위원회별'!$A44,'15년일출'!$B$7:$B$1362,'15년위원회별'!$C44)</f>
        <v>2520000</v>
      </c>
      <c r="Q44" s="91">
        <f>SUMIFS('15년일출'!$H$7:$H$1362,'15년일출'!$A$7:$A$1362,'15년위원회별'!$A44,'15년일출'!$B$7:$B$1362,'15년위원회별'!$C44)</f>
        <v>-206000</v>
      </c>
      <c r="R44" s="91">
        <f>SUMIFS('15년일출'!$I$7:$I$1362,'15년일출'!$A$7:$A$1362,'15년위원회별'!$A44,'15년일출'!$B$7:$B$1362,'15년위원회별'!$C44)</f>
        <v>756000</v>
      </c>
      <c r="S44" s="91">
        <f>SUMIFS('15년일출'!$J$7:$J$1362,'15년일출'!$A$7:$A$1362,'15년위원회별'!$A44,'15년일출'!$B$7:$B$1362,'15년위원회별'!$C44)</f>
        <v>3070000</v>
      </c>
      <c r="T44" s="91">
        <f>SUMIFS('15년일출'!$T$7:$T$1362,'15년일출'!$A$7:$A$1362,'15년위원회별'!$A44,'15년일출'!$B$7:$B$1362,'15년위원회별'!$C44)</f>
        <v>0</v>
      </c>
      <c r="U44" s="91">
        <f>SUMIFS('15년일출'!$U$7:$U$1362,'15년일출'!$A$7:$A$1362,'15년위원회별'!$A44,'15년일출'!$B$7:$B$1362,'15년위원회별'!$C44)</f>
        <v>550000</v>
      </c>
      <c r="V44" s="91">
        <f>SUMIFS('15년일출'!$K$7:$K$1362,'15년일출'!$A$7:$A$1362,'15년위원회별'!$A44,'15년일출'!$B$7:$B$1362,'15년위원회별'!$C44)</f>
        <v>0</v>
      </c>
      <c r="W44" s="91">
        <f>SUMIFS('15년일출'!$L$7:$L$1362,'15년일출'!$A$7:$A$1362,'15년위원회별'!$A44,'15년일출'!$B$7:$B$1362,'15년위원회별'!$C44)</f>
        <v>0</v>
      </c>
      <c r="X44" s="91">
        <f>SUMIFS('15년일출'!$M$7:$M$1362,'15년일출'!$A$7:$A$1362,'15년위원회별'!$A44,'15년일출'!$B$7:$B$1362,'15년위원회별'!$C44)</f>
        <v>2520000</v>
      </c>
      <c r="Y44" s="91">
        <f>SUMIFS('15년일출'!$Y$7:$Y$1362,'15년일출'!$A$7:$A$1362,'15년위원회별'!$A44,'15년일출'!$B$7:$B$1362,'15년위원회별'!$C44)</f>
        <v>0</v>
      </c>
      <c r="Z44" s="91">
        <f>SUMIFS('15년일출'!$Z$7:$Z$1362,'15년일출'!$A$7:$A$1362,'15년위원회별'!$A44,'15년일출'!$B$7:$B$1362,'15년위원회별'!$C44)</f>
        <v>0</v>
      </c>
      <c r="AB44" s="364" t="str">
        <f t="shared" si="4"/>
        <v>OK</v>
      </c>
      <c r="AC44" s="365">
        <f t="shared" si="5"/>
        <v>0</v>
      </c>
    </row>
    <row r="45" spans="1:29" ht="16.5" customHeight="1">
      <c r="A45" t="s">
        <v>534</v>
      </c>
      <c r="B45" s="90"/>
      <c r="C45" s="90" t="s">
        <v>112</v>
      </c>
      <c r="D45" s="91">
        <f>SUMIFS('15년일입'!$G$7:$G$703,'15년일입'!$A$7:$A$703,'15년위원회별'!$A45,'15년일입'!$B$7:$B$703,'15년위원회별'!$C45)</f>
        <v>14725282</v>
      </c>
      <c r="E45" s="91">
        <f>SUMIFS('15년일입'!$H$7:$H$703,'15년일입'!$A$7:$A$703,'15년위원회별'!$A45,'15년일입'!$B$7:$B$703,'15년위원회별'!$C45)</f>
        <v>-3757329</v>
      </c>
      <c r="F45" s="91">
        <f>SUMIFS('15년일입'!$I$7:$I$703,'15년일입'!$A$7:$A$703,'15년위원회별'!$A45,'15년일입'!$B$7:$B$703,'15년위원회별'!$C45)</f>
        <v>215676996</v>
      </c>
      <c r="G45" s="91">
        <f>SUMIFS('15년일입'!$J$7:$J$703,'15년일입'!$A$7:$A$703,'15년위원회별'!$A45,'15년일입'!$B$7:$B$703,'15년위원회별'!$C45)</f>
        <v>226644949</v>
      </c>
      <c r="H45" s="91">
        <f>SUMIFS('15년일입'!$T$7:$T$703,'15년일입'!$A$7:$A$703,'15년위원회별'!$A45,'15년일입'!$B$7:$B$703,'15년위원회별'!$C45)</f>
        <v>-3625417</v>
      </c>
      <c r="I45" s="91">
        <f>SUMIFS('15년일입'!$U$7:$U$703,'15년일입'!$A$7:$A$703,'15년위원회별'!$A45,'15년일입'!$B$7:$B$703,'15년위원회별'!$C45)</f>
        <v>215545084</v>
      </c>
      <c r="J45" s="91">
        <f>SUMIFS('15년일입'!$K$7:$K$703,'15년일입'!$A$7:$A$703,'15년위원회별'!$A45,'15년일입'!$B$7:$B$703,'15년위원회별'!$C45)</f>
        <v>0</v>
      </c>
      <c r="K45" s="91">
        <f>SUMIFS('15년일입'!$L$7:$L$703,'15년일입'!$A$7:$A$703,'15년위원회별'!$A45,'15년일입'!$B$7:$B$703,'15년위원회별'!$C45)</f>
        <v>0</v>
      </c>
      <c r="L45" s="91">
        <f>SUMIFS('15년일입'!$M$7:$M$703,'15년일입'!$A$7:$A$703,'15년위원회별'!$A45,'15년일입'!$B$7:$B$703,'15년위원회별'!$C45)</f>
        <v>14725282</v>
      </c>
      <c r="M45" s="91">
        <f>SUMIFS('15년일입'!$Y$7:$Y$703,'15년일입'!$A$7:$A$703,'15년위원회별'!$A45,'15년일입'!$B$7:$B$703,'15년위원회별'!$C45)</f>
        <v>0</v>
      </c>
      <c r="N45" s="91">
        <f>SUMIFS('15년일입'!$Z$7:$Z$703,'15년일입'!$A$7:$A$703,'15년위원회별'!$A45,'15년일입'!$B$7:$B$703,'15년위원회별'!$C45)</f>
        <v>0</v>
      </c>
      <c r="P45" s="91">
        <f>SUMIFS('15년일출'!$G$7:$G$1362,'15년일출'!$A$7:$A$1362,'15년위원회별'!$A45,'15년일출'!$B$7:$B$1362,'15년위원회별'!$C45)</f>
        <v>15518386</v>
      </c>
      <c r="Q45" s="91">
        <f>SUMIFS('15년일출'!$H$7:$H$1362,'15년일출'!$A$7:$A$1362,'15년위원회별'!$A45,'15년일출'!$B$7:$B$1362,'15년위원회별'!$C45)</f>
        <v>-5939109</v>
      </c>
      <c r="R45" s="91">
        <f>SUMIFS('15년일출'!$I$7:$I$1362,'15년일출'!$A$7:$A$1362,'15년위원회별'!$A45,'15년일출'!$B$7:$B$1362,'15년위원회별'!$C45)</f>
        <v>166634536</v>
      </c>
      <c r="S45" s="91">
        <f>SUMIFS('15년일출'!$J$7:$J$1362,'15년일출'!$A$7:$A$1362,'15년위원회별'!$A45,'15년일출'!$B$7:$B$1362,'15년위원회별'!$C45)</f>
        <v>176213813</v>
      </c>
      <c r="T45" s="91">
        <f>SUMIFS('15년일출'!$T$7:$T$1362,'15년일출'!$A$7:$A$1362,'15년위원회별'!$A45,'15년일출'!$B$7:$B$1362,'15년위원회별'!$C45)</f>
        <v>-3332166</v>
      </c>
      <c r="U45" s="91">
        <f>SUMIFS('15년일출'!$U$7:$U$1362,'15년일출'!$A$7:$A$1362,'15년위원회별'!$A45,'15년일출'!$B$7:$B$1362,'15년위원회별'!$C45)</f>
        <v>164027593</v>
      </c>
      <c r="V45" s="91">
        <f>SUMIFS('15년일출'!$K$7:$K$1362,'15년일출'!$A$7:$A$1362,'15년위원회별'!$A45,'15년일출'!$B$7:$B$1362,'15년위원회별'!$C45)</f>
        <v>0</v>
      </c>
      <c r="W45" s="91">
        <f>SUMIFS('15년일출'!$L$7:$L$1362,'15년일출'!$A$7:$A$1362,'15년위원회별'!$A45,'15년일출'!$B$7:$B$1362,'15년위원회별'!$C45)</f>
        <v>0</v>
      </c>
      <c r="X45" s="91">
        <f>SUMIFS('15년일출'!$M$7:$M$1362,'15년일출'!$A$7:$A$1362,'15년위원회별'!$A45,'15년일출'!$B$7:$B$1362,'15년위원회별'!$C45)</f>
        <v>15518386</v>
      </c>
      <c r="Y45" s="91">
        <f>SUMIFS('15년일출'!$Y$7:$Y$1362,'15년일출'!$A$7:$A$1362,'15년위원회별'!$A45,'15년일출'!$B$7:$B$1362,'15년위원회별'!$C45)</f>
        <v>0</v>
      </c>
      <c r="Z45" s="91">
        <f>SUMIFS('15년일출'!$Z$7:$Z$1362,'15년일출'!$A$7:$A$1362,'15년위원회별'!$A45,'15년일출'!$B$7:$B$1362,'15년위원회별'!$C45)</f>
        <v>0</v>
      </c>
      <c r="AB45" s="364" t="str">
        <f t="shared" si="4"/>
        <v>@@</v>
      </c>
      <c r="AC45" s="365">
        <f t="shared" si="5"/>
        <v>293251</v>
      </c>
    </row>
    <row r="46" spans="1:29" ht="16.5" customHeight="1">
      <c r="A46" t="s">
        <v>534</v>
      </c>
      <c r="B46" s="94"/>
      <c r="C46" s="94" t="s">
        <v>70</v>
      </c>
      <c r="D46" s="100">
        <f>SUMIFS('15년일입'!$G$7:$G$703,'15년일입'!$A$7:$A$703,'15년위원회별'!$A46,'15년일입'!$B$7:$B$703,'15년위원회별'!$C46)</f>
        <v>0</v>
      </c>
      <c r="E46" s="100">
        <f>SUMIFS('15년일입'!$H$7:$H$703,'15년일입'!$A$7:$A$703,'15년위원회별'!$A46,'15년일입'!$B$7:$B$703,'15년위원회별'!$C46)</f>
        <v>0</v>
      </c>
      <c r="F46" s="100">
        <f>SUMIFS('15년일입'!$I$7:$I$703,'15년일입'!$A$7:$A$703,'15년위원회별'!$A46,'15년일입'!$B$7:$B$703,'15년위원회별'!$C46)</f>
        <v>0</v>
      </c>
      <c r="G46" s="100">
        <f>SUMIFS('15년일입'!$J$7:$J$703,'15년일입'!$A$7:$A$703,'15년위원회별'!$A46,'15년일입'!$B$7:$B$703,'15년위원회별'!$C46)</f>
        <v>0</v>
      </c>
      <c r="H46" s="100">
        <f>SUMIFS('15년일입'!$T$7:$T$703,'15년일입'!$A$7:$A$703,'15년위원회별'!$A46,'15년일입'!$B$7:$B$703,'15년위원회별'!$C46)</f>
        <v>0</v>
      </c>
      <c r="I46" s="100">
        <f>SUMIFS('15년일입'!$U$7:$U$703,'15년일입'!$A$7:$A$703,'15년위원회별'!$A46,'15년일입'!$B$7:$B$703,'15년위원회별'!$C46)</f>
        <v>0</v>
      </c>
      <c r="J46" s="100">
        <f>SUMIFS('15년일입'!$K$7:$K$703,'15년일입'!$A$7:$A$703,'15년위원회별'!$A46,'15년일입'!$B$7:$B$703,'15년위원회별'!$C46)</f>
        <v>0</v>
      </c>
      <c r="K46" s="100">
        <f>SUMIFS('15년일입'!$L$7:$L$703,'15년일입'!$A$7:$A$703,'15년위원회별'!$A46,'15년일입'!$B$7:$B$703,'15년위원회별'!$C46)</f>
        <v>0</v>
      </c>
      <c r="L46" s="100">
        <f>SUMIFS('15년일입'!$M$7:$M$703,'15년일입'!$A$7:$A$703,'15년위원회별'!$A46,'15년일입'!$B$7:$B$703,'15년위원회별'!$C46)</f>
        <v>0</v>
      </c>
      <c r="M46" s="100">
        <f>SUMIFS('15년일입'!$Y$7:$Y$703,'15년일입'!$A$7:$A$703,'15년위원회별'!$A46,'15년일입'!$B$7:$B$703,'15년위원회별'!$C46)</f>
        <v>0</v>
      </c>
      <c r="N46" s="100">
        <f>SUMIFS('15년일입'!$Z$7:$Z$703,'15년일입'!$A$7:$A$703,'15년위원회별'!$A46,'15년일입'!$B$7:$B$703,'15년위원회별'!$C46)</f>
        <v>0</v>
      </c>
      <c r="P46" s="100">
        <f>SUMIFS('15년일출'!$G$7:$G$1362,'15년일출'!$A$7:$A$1362,'15년위원회별'!$A46,'15년일출'!$B$7:$B$1362,'15년위원회별'!$C46)</f>
        <v>3393926</v>
      </c>
      <c r="Q46" s="100">
        <f>SUMIFS('15년일출'!$H$7:$H$1362,'15년일출'!$A$7:$A$1362,'15년위원회별'!$A46,'15년일출'!$B$7:$B$1362,'15년위원회별'!$C46)</f>
        <v>-623820</v>
      </c>
      <c r="R46" s="100">
        <f>SUMIFS('15년일출'!$I$7:$I$1362,'15년일출'!$A$7:$A$1362,'15년위원회별'!$A46,'15년일출'!$B$7:$B$1362,'15년위원회별'!$C46)</f>
        <v>60833533</v>
      </c>
      <c r="S46" s="100">
        <f>SUMIFS('15년일출'!$J$7:$J$1362,'15년일출'!$A$7:$A$1362,'15년위원회별'!$A46,'15년일출'!$B$7:$B$1362,'15년위원회별'!$C46)</f>
        <v>63603639</v>
      </c>
      <c r="T46" s="100">
        <f>SUMIFS('15년일출'!$T$7:$T$1362,'15년일출'!$A$7:$A$1362,'15년위원회별'!$A46,'15년일출'!$B$7:$B$1362,'15년위원회별'!$C46)</f>
        <v>-293251</v>
      </c>
      <c r="U46" s="100">
        <f>SUMIFS('15년일출'!$U$7:$U$1362,'15년일출'!$A$7:$A$1362,'15년위원회별'!$A46,'15년일출'!$B$7:$B$1362,'15년위원회별'!$C46)</f>
        <v>60502964</v>
      </c>
      <c r="V46" s="100">
        <f>SUMIFS('15년일출'!$K$7:$K$1362,'15년일출'!$A$7:$A$1362,'15년위원회별'!$A46,'15년일출'!$B$7:$B$1362,'15년위원회별'!$C46)</f>
        <v>0</v>
      </c>
      <c r="W46" s="100">
        <f>SUMIFS('15년일출'!$L$7:$L$1362,'15년일출'!$A$7:$A$1362,'15년위원회별'!$A46,'15년일출'!$B$7:$B$1362,'15년위원회별'!$C46)</f>
        <v>0</v>
      </c>
      <c r="X46" s="100">
        <f>SUMIFS('15년일출'!$M$7:$M$1362,'15년일출'!$A$7:$A$1362,'15년위원회별'!$A46,'15년일출'!$B$7:$B$1362,'15년위원회별'!$C46)</f>
        <v>3393926</v>
      </c>
      <c r="Y46" s="100">
        <f>SUMIFS('15년일출'!$Y$7:$Y$1362,'15년일출'!$A$7:$A$1362,'15년위원회별'!$A46,'15년일출'!$B$7:$B$1362,'15년위원회별'!$C46)</f>
        <v>0</v>
      </c>
      <c r="Z46" s="100">
        <f>SUMIFS('15년일출'!$Z$7:$Z$1362,'15년일출'!$A$7:$A$1362,'15년위원회별'!$A46,'15년일출'!$B$7:$B$1362,'15년위원회별'!$C46)</f>
        <v>0</v>
      </c>
      <c r="AB46" s="364" t="str">
        <f t="shared" si="4"/>
        <v>@@</v>
      </c>
      <c r="AC46" s="365">
        <f t="shared" si="5"/>
        <v>-293251</v>
      </c>
    </row>
  </sheetData>
  <sheetProtection password="CFC9" sheet="1" objects="1" scenarios="1"/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83"/>
  <sheetViews>
    <sheetView showGridLines="0" tabSelected="1" zoomScale="80" zoomScaleNormal="80" zoomScaleSheetLayoutView="80" workbookViewId="0">
      <pane xSplit="3" ySplit="6" topLeftCell="D7" activePane="bottomRight" state="frozen"/>
      <selection sqref="A1:F1"/>
      <selection pane="topRight" sqref="A1:F1"/>
      <selection pane="bottomLeft" sqref="A1:F1"/>
      <selection pane="bottomRight" sqref="A1:O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40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38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550" t="s">
        <v>1962</v>
      </c>
      <c r="B1" s="550"/>
      <c r="C1" s="550"/>
      <c r="D1" s="550"/>
      <c r="E1" s="550"/>
      <c r="F1" s="550"/>
      <c r="G1" s="551"/>
      <c r="H1" s="550"/>
      <c r="I1" s="550"/>
      <c r="J1" s="550"/>
      <c r="K1" s="550"/>
      <c r="L1" s="550"/>
      <c r="M1" s="550"/>
      <c r="N1" s="550"/>
      <c r="O1" s="550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COUNTA(H7:H81)</f>
        <v>28</v>
      </c>
      <c r="I3" s="67">
        <f>COUNTA(I7:I81)</f>
        <v>33</v>
      </c>
      <c r="J3" s="68"/>
      <c r="K3" s="67">
        <f>COUNTA(K7:K81)</f>
        <v>0</v>
      </c>
      <c r="L3" s="67">
        <f>COUNTA(L7:L81)</f>
        <v>0</v>
      </c>
      <c r="M3" s="25"/>
      <c r="N3" s="30"/>
      <c r="O3" s="62" t="s">
        <v>9</v>
      </c>
      <c r="T3" s="27" t="str">
        <f>IF(T6='15년일출'!$T$6,"OK","@@")</f>
        <v>@@</v>
      </c>
      <c r="U3" s="38">
        <f>SUM(T6:U6)</f>
        <v>224636699</v>
      </c>
      <c r="V3" s="27" t="str">
        <f>IF(COUNTIF(V6:V974,"@@")&gt;0,"@@","OK")</f>
        <v>OK</v>
      </c>
      <c r="Y3" s="27" t="str">
        <f>IF(Y6='2추일출'!$AA$6,"OK","@@")</f>
        <v>OK</v>
      </c>
      <c r="Z3" s="38">
        <f>SUM(Y6:Z6)</f>
        <v>0</v>
      </c>
      <c r="AA3" s="27" t="str">
        <f>IF(COUNTIF(AA6:AA974,"@@")&gt;0,"@@","OK")</f>
        <v>OK</v>
      </c>
      <c r="AC3" s="63"/>
    </row>
    <row r="4" spans="1:29" ht="30" customHeight="1">
      <c r="A4" s="552" t="s">
        <v>547</v>
      </c>
      <c r="B4" s="552" t="s">
        <v>133</v>
      </c>
      <c r="C4" s="552" t="s">
        <v>4</v>
      </c>
      <c r="D4" s="554" t="s">
        <v>134</v>
      </c>
      <c r="E4" s="555" t="s">
        <v>5</v>
      </c>
      <c r="F4" s="552" t="s">
        <v>548</v>
      </c>
      <c r="G4" s="555" t="s">
        <v>572</v>
      </c>
      <c r="H4" s="521" t="s">
        <v>573</v>
      </c>
      <c r="I4" s="522"/>
      <c r="J4" s="523" t="s">
        <v>574</v>
      </c>
      <c r="K4" s="541" t="s">
        <v>575</v>
      </c>
      <c r="L4" s="540"/>
      <c r="M4" s="538" t="s">
        <v>576</v>
      </c>
      <c r="N4" s="544" t="s">
        <v>136</v>
      </c>
      <c r="O4" s="545" t="s">
        <v>126</v>
      </c>
      <c r="Q4" s="542" t="s">
        <v>546</v>
      </c>
      <c r="S4" s="546" t="s">
        <v>6</v>
      </c>
      <c r="T4" s="537" t="s">
        <v>8</v>
      </c>
      <c r="U4" s="522"/>
      <c r="V4" s="522"/>
      <c r="X4" s="548" t="s">
        <v>6</v>
      </c>
      <c r="Y4" s="540" t="s">
        <v>79</v>
      </c>
      <c r="Z4" s="540"/>
      <c r="AA4" s="540"/>
      <c r="AC4" s="542" t="s">
        <v>137</v>
      </c>
    </row>
    <row r="5" spans="1:29" ht="18" customHeight="1">
      <c r="A5" s="553"/>
      <c r="B5" s="553"/>
      <c r="C5" s="553"/>
      <c r="D5" s="553"/>
      <c r="E5" s="555"/>
      <c r="F5" s="553"/>
      <c r="G5" s="545"/>
      <c r="H5" s="99" t="s">
        <v>0</v>
      </c>
      <c r="I5" s="99" t="s">
        <v>1</v>
      </c>
      <c r="J5" s="524"/>
      <c r="K5" s="65" t="s">
        <v>0</v>
      </c>
      <c r="L5" s="65" t="s">
        <v>1</v>
      </c>
      <c r="M5" s="539"/>
      <c r="N5" s="544"/>
      <c r="O5" s="545"/>
      <c r="Q5" s="543"/>
      <c r="S5" s="547"/>
      <c r="T5" s="99" t="s">
        <v>3</v>
      </c>
      <c r="U5" s="99" t="s">
        <v>2</v>
      </c>
      <c r="V5" s="99" t="s">
        <v>77</v>
      </c>
      <c r="X5" s="549"/>
      <c r="Y5" s="65" t="s">
        <v>3</v>
      </c>
      <c r="Z5" s="65" t="s">
        <v>2</v>
      </c>
      <c r="AA5" s="65" t="s">
        <v>77</v>
      </c>
      <c r="AC5" s="543"/>
    </row>
    <row r="6" spans="1:29" ht="47.25" customHeight="1">
      <c r="A6" s="180" t="s">
        <v>577</v>
      </c>
      <c r="B6" s="180" t="s">
        <v>577</v>
      </c>
      <c r="C6" s="13"/>
      <c r="D6" s="180" t="s">
        <v>571</v>
      </c>
      <c r="E6" s="14"/>
      <c r="F6" s="14" t="s">
        <v>578</v>
      </c>
      <c r="G6" s="19">
        <f t="shared" ref="G6:M6" si="0">SUBTOTAL(9,G7:G886)</f>
        <v>159095680</v>
      </c>
      <c r="H6" s="19">
        <f t="shared" si="0"/>
        <v>-31527296</v>
      </c>
      <c r="I6" s="19">
        <f t="shared" si="0"/>
        <v>256163995</v>
      </c>
      <c r="J6" s="19">
        <f t="shared" si="0"/>
        <v>383732379</v>
      </c>
      <c r="K6" s="19">
        <f t="shared" si="0"/>
        <v>0</v>
      </c>
      <c r="L6" s="19">
        <f t="shared" si="0"/>
        <v>0</v>
      </c>
      <c r="M6" s="19">
        <f t="shared" si="0"/>
        <v>159095680</v>
      </c>
      <c r="N6" s="37"/>
      <c r="O6" s="28"/>
      <c r="Q6" s="39"/>
      <c r="S6" s="23"/>
      <c r="T6" s="19">
        <f>SUBTOTAL(9,T7:T886)</f>
        <v>27108615</v>
      </c>
      <c r="U6" s="19">
        <f>SUBTOTAL(9,U7:U886)</f>
        <v>197528084</v>
      </c>
      <c r="V6" s="29" t="str">
        <f>IF((H6+I6)=(T6+U6),"OK","검토")</f>
        <v>OK</v>
      </c>
      <c r="X6" s="53"/>
      <c r="Y6" s="19">
        <f>SUBTOTAL(9,Y7:Y886)</f>
        <v>0</v>
      </c>
      <c r="Z6" s="19">
        <f>SUBTOTAL(9,Z7:Z886)</f>
        <v>0</v>
      </c>
      <c r="AA6" s="29" t="str">
        <f>IF((K6+L6)=(Y6+Z6),"OK","검토")</f>
        <v>OK</v>
      </c>
      <c r="AC6" s="37"/>
    </row>
    <row r="7" spans="1:29" ht="40.5" customHeight="1">
      <c r="A7" s="366" t="str">
        <f>IFERROR(VLOOKUP('15년일입'!$C7,구분표!$A$2:$C$1001,2,FALSE),"")</f>
        <v>문화체육관광위원회</v>
      </c>
      <c r="B7" s="366" t="str">
        <f>IFERROR(VLOOKUP('15년일입'!$C7,구분표!$A$2:$C$1001,3,FALSE),"")</f>
        <v>문화체육관광국</v>
      </c>
      <c r="C7" s="367" t="s">
        <v>198</v>
      </c>
      <c r="D7" s="368" t="s">
        <v>589</v>
      </c>
      <c r="E7" s="368">
        <v>457</v>
      </c>
      <c r="F7" s="367" t="s">
        <v>1025</v>
      </c>
      <c r="G7" s="369">
        <v>470000</v>
      </c>
      <c r="H7" s="369">
        <v>-11000</v>
      </c>
      <c r="I7" s="369">
        <v>45000</v>
      </c>
      <c r="J7" s="370">
        <f t="shared" ref="J7:J36" si="1">SUM(G7+H7+I7)</f>
        <v>504000</v>
      </c>
      <c r="K7" s="369"/>
      <c r="L7" s="369"/>
      <c r="M7" s="370">
        <f t="shared" ref="M7:M36" si="2">SUM(G7+K7+L7)</f>
        <v>470000</v>
      </c>
      <c r="N7" s="371" t="str">
        <f t="shared" ref="N7:N36" si="3">IF(H7-K7&lt;0,"동의필요","-")</f>
        <v>동의필요</v>
      </c>
      <c r="O7" s="372"/>
      <c r="P7" s="373"/>
      <c r="Q7" s="374"/>
      <c r="R7" s="284"/>
      <c r="S7" s="373" t="s">
        <v>659</v>
      </c>
      <c r="T7" s="369">
        <f t="shared" ref="T7:T36" si="4">IF($S7&lt;&gt;"도비",IF($Q7="국도비","직접입력",SUM($H7:$I7)),)</f>
        <v>34000</v>
      </c>
      <c r="U7" s="369">
        <f t="shared" ref="U7:U36" si="5">IF($S7="도비",SUM($H7:$I7),IF($Q7="국도비","직접입력",SUM($H7:$I7)-$T7))</f>
        <v>0</v>
      </c>
      <c r="V7" s="375" t="str">
        <f t="shared" ref="V7:V36" si="6">IF($Q7="국도비","ok",IF(($H7+$I7)=($T7+$U7),"ok","검토"))</f>
        <v>ok</v>
      </c>
      <c r="W7" s="284"/>
      <c r="X7" s="376" t="str">
        <f t="shared" ref="X7:X36" si="7">$S7</f>
        <v>기금</v>
      </c>
      <c r="Y7" s="369">
        <f t="shared" ref="Y7:Y36" si="8">IF($X7&lt;&gt;"도비",IF($Q7="국도비","직접입력",SUM($K7:$L7)),)</f>
        <v>0</v>
      </c>
      <c r="Z7" s="369">
        <f t="shared" ref="Z7:Z36" si="9">IF($X7="도비",SUM($K7:$L7),IF($Q7="국도비","직접입력",SUM($K7:$L7)-$Y7))</f>
        <v>0</v>
      </c>
      <c r="AA7" s="375" t="str">
        <f t="shared" ref="AA7:AA36" si="10">IF($Q7="국도비","ok",IF(($K7+$L7)=($Y7+$Z7),"ok","검토"))</f>
        <v>ok</v>
      </c>
      <c r="AB7" s="284"/>
      <c r="AC7" s="377" t="str">
        <f t="array" ref="AC7">IFERROR(IF($C7="","",INDEX(구분표!$I$2:$I$1001,MATCH(1,(구분표!$B$2:$B$1001='15년일입'!$A7)*(구분표!$C$2:$C$1001='15년일입'!$B7)*(구분표!$A$2:$A$1001='15년일입'!$C7),0))),"@@")</f>
        <v>1506</v>
      </c>
    </row>
    <row r="8" spans="1:29" ht="40.5" customHeight="1">
      <c r="A8" s="289" t="str">
        <f>IFERROR(VLOOKUP('15년일입'!$C8,구분표!$A$2:$C$1001,2,FALSE),"")</f>
        <v>문화체육관광위원회</v>
      </c>
      <c r="B8" s="289" t="str">
        <f>IFERROR(VLOOKUP('15년일입'!$C8,구분표!$A$2:$C$1001,3,FALSE),"")</f>
        <v>문화체육관광국</v>
      </c>
      <c r="C8" s="298" t="s">
        <v>198</v>
      </c>
      <c r="D8" s="297" t="s">
        <v>593</v>
      </c>
      <c r="E8" s="297" t="s">
        <v>593</v>
      </c>
      <c r="F8" s="298" t="s">
        <v>1024</v>
      </c>
      <c r="G8" s="184"/>
      <c r="H8" s="184"/>
      <c r="I8" s="184">
        <v>546000</v>
      </c>
      <c r="J8" s="73">
        <f>SUM(G8+H8+I8)</f>
        <v>546000</v>
      </c>
      <c r="K8" s="184"/>
      <c r="L8" s="184"/>
      <c r="M8" s="73">
        <f>SUM(G8+K8+L8)</f>
        <v>0</v>
      </c>
      <c r="N8" s="74" t="str">
        <f>IF(H8-K8&lt;0,"동의필요","-")</f>
        <v>-</v>
      </c>
      <c r="O8" s="307" t="s">
        <v>972</v>
      </c>
      <c r="P8" s="282"/>
      <c r="Q8" s="315"/>
      <c r="R8" s="279"/>
      <c r="S8" s="282" t="s">
        <v>659</v>
      </c>
      <c r="T8" s="184">
        <f>IF($S8&lt;&gt;"도비",IF($Q8="국도비","직접입력",SUM($H8:$I8)),)</f>
        <v>546000</v>
      </c>
      <c r="U8" s="184">
        <f>IF($S8="도비",SUM($H8:$I8),IF($Q8="국도비","직접입력",SUM($H8:$I8)-$T8))</f>
        <v>0</v>
      </c>
      <c r="V8" s="281" t="str">
        <f>IF($Q8="국도비","ok",IF(($H8+$I8)=($T8+$U8),"ok","검토"))</f>
        <v>ok</v>
      </c>
      <c r="W8" s="279"/>
      <c r="X8" s="280" t="str">
        <f>$S8</f>
        <v>기금</v>
      </c>
      <c r="Y8" s="184">
        <f>IF($X8&lt;&gt;"도비",IF($Q8="국도비","직접입력",SUM($K8:$L8)),)</f>
        <v>0</v>
      </c>
      <c r="Z8" s="184">
        <f>IF($X8="도비",SUM($K8:$L8),IF($Q8="국도비","직접입력",SUM($K8:$L8)-$Y8))</f>
        <v>0</v>
      </c>
      <c r="AA8" s="281" t="str">
        <f>IF($Q8="국도비","ok",IF(($K8+$L8)=($Y8+$Z8),"ok","검토"))</f>
        <v>ok</v>
      </c>
      <c r="AB8" s="279"/>
      <c r="AC8" s="79" t="str">
        <f t="array" ref="AC8">IFERROR(IF($C8="","",INDEX(구분표!$I$2:$I$1001,MATCH(1,(구분표!$B$2:$B$1001='15년일입'!$A8)*(구분표!$C$2:$C$1001='15년일입'!$B8)*(구분표!$A$2:$A$1001='15년일입'!$C8),0))),"@@")</f>
        <v>1506</v>
      </c>
    </row>
    <row r="9" spans="1:29" ht="40.5" customHeight="1">
      <c r="A9" s="355" t="str">
        <f>IFERROR(VLOOKUP('15년일입'!$C9,구분표!$A$2:$C$1001,2,FALSE),"")</f>
        <v>농정해양위원회</v>
      </c>
      <c r="B9" s="289" t="str">
        <f>IFERROR(VLOOKUP('15년일입'!$C9,구분표!$A$2:$C$1001,3,FALSE),"")</f>
        <v>농정해양국</v>
      </c>
      <c r="C9" s="298" t="s">
        <v>199</v>
      </c>
      <c r="D9" s="297" t="s">
        <v>589</v>
      </c>
      <c r="E9" s="297">
        <v>501</v>
      </c>
      <c r="F9" s="298" t="s">
        <v>1800</v>
      </c>
      <c r="G9" s="184">
        <v>6000000</v>
      </c>
      <c r="H9" s="184"/>
      <c r="I9" s="184">
        <v>2000000</v>
      </c>
      <c r="J9" s="73">
        <f>SUM(G9+H9+I9)</f>
        <v>8000000</v>
      </c>
      <c r="K9" s="184"/>
      <c r="L9" s="184"/>
      <c r="M9" s="73">
        <f>SUM(G9+K9+L9)</f>
        <v>6000000</v>
      </c>
      <c r="N9" s="74" t="str">
        <f>IF(H9-K9&lt;0,"동의필요","-")</f>
        <v>-</v>
      </c>
      <c r="O9" s="310"/>
      <c r="P9" s="359"/>
      <c r="Q9" s="206"/>
      <c r="R9" s="75"/>
      <c r="S9" s="282" t="s">
        <v>594</v>
      </c>
      <c r="T9" s="184">
        <f>IF($S9&lt;&gt;"도비",IF($Q9="국도비","직접입력",SUM($H9:$I9)),)</f>
        <v>0</v>
      </c>
      <c r="U9" s="184">
        <f>IF($S9="도비",SUM($H9:$I9),IF($Q9="국도비","직접입력",SUM($H9:$I9)-$T9))</f>
        <v>2000000</v>
      </c>
      <c r="V9" s="77" t="str">
        <f>IF($Q9="국도비","ok",IF(($H9+$I9)=($T9+$U9),"ok","검토"))</f>
        <v>ok</v>
      </c>
      <c r="W9" s="75"/>
      <c r="X9" s="76" t="str">
        <f>$S9</f>
        <v>도비</v>
      </c>
      <c r="Y9" s="184">
        <f>IF($X9&lt;&gt;"도비",IF($Q9="국도비","직접입력",SUM($K9:$L9)),)</f>
        <v>0</v>
      </c>
      <c r="Z9" s="184">
        <f>IF($X9="도비",SUM($K9:$L9),IF($Q9="국도비","직접입력",SUM($K9:$L9)-$Y9))</f>
        <v>0</v>
      </c>
      <c r="AA9" s="77" t="str">
        <f>IF($Q9="국도비","ok",IF(($K9+$L9)=($Y9+$Z9),"ok","검토"))</f>
        <v>ok</v>
      </c>
      <c r="AB9" s="75"/>
      <c r="AC9" s="79" t="str">
        <f t="array" ref="AC9">IFERROR(IF($C9="","",INDEX(구분표!$I$2:$I$1001,MATCH(1,(구분표!$B$2:$B$1001='15년일입'!$A9)*(구분표!$C$2:$C$1001='15년일입'!$B9)*(구분표!$A$2:$A$1001='15년일입'!$C9),0))),"@@")</f>
        <v>1601</v>
      </c>
    </row>
    <row r="10" spans="1:29" ht="40.5" customHeight="1">
      <c r="A10" s="289" t="str">
        <f>IFERROR(VLOOKUP('15년일입'!$C10,구분표!$A$2:$C$1001,2,FALSE),"")</f>
        <v>농정해양위원회</v>
      </c>
      <c r="B10" s="289" t="str">
        <f>IFERROR(VLOOKUP('15년일입'!$C10,구분표!$A$2:$C$1001,3,FALSE),"")</f>
        <v>농정해양국</v>
      </c>
      <c r="C10" s="298" t="s">
        <v>199</v>
      </c>
      <c r="D10" s="297" t="s">
        <v>589</v>
      </c>
      <c r="E10" s="297">
        <v>501</v>
      </c>
      <c r="F10" s="298" t="s">
        <v>1799</v>
      </c>
      <c r="G10" s="184">
        <v>150000</v>
      </c>
      <c r="H10" s="184">
        <v>-25000</v>
      </c>
      <c r="I10" s="184"/>
      <c r="J10" s="73">
        <f t="shared" si="1"/>
        <v>125000</v>
      </c>
      <c r="K10" s="184"/>
      <c r="L10" s="184"/>
      <c r="M10" s="73">
        <f t="shared" si="2"/>
        <v>150000</v>
      </c>
      <c r="N10" s="74" t="str">
        <f t="shared" si="3"/>
        <v>동의필요</v>
      </c>
      <c r="O10" s="310" t="s">
        <v>1602</v>
      </c>
      <c r="P10" s="282"/>
      <c r="Q10" s="206"/>
      <c r="R10" s="75"/>
      <c r="S10" s="282" t="s">
        <v>658</v>
      </c>
      <c r="T10" s="184">
        <f t="shared" si="4"/>
        <v>-25000</v>
      </c>
      <c r="U10" s="184">
        <f t="shared" si="5"/>
        <v>0</v>
      </c>
      <c r="V10" s="77" t="str">
        <f t="shared" si="6"/>
        <v>ok</v>
      </c>
      <c r="W10" s="75"/>
      <c r="X10" s="76" t="str">
        <f t="shared" si="7"/>
        <v>국비</v>
      </c>
      <c r="Y10" s="184">
        <f t="shared" si="8"/>
        <v>0</v>
      </c>
      <c r="Z10" s="184">
        <f t="shared" si="9"/>
        <v>0</v>
      </c>
      <c r="AA10" s="77" t="str">
        <f t="shared" si="10"/>
        <v>ok</v>
      </c>
      <c r="AB10" s="75"/>
      <c r="AC10" s="79" t="str">
        <f t="array" ref="AC10">IFERROR(IF($C10="","",INDEX(구분표!$I$2:$I$1001,MATCH(1,(구분표!$B$2:$B$1001='15년일입'!$A10)*(구분표!$C$2:$C$1001='15년일입'!$B10)*(구분표!$A$2:$A$1001='15년일입'!$C10),0))),"@@")</f>
        <v>1601</v>
      </c>
    </row>
    <row r="11" spans="1:29" ht="40.5" customHeight="1">
      <c r="A11" s="289" t="str">
        <f>IFERROR(VLOOKUP('15년일입'!$C11,구분표!$A$2:$C$1001,2,FALSE),"")</f>
        <v>농정해양위원회</v>
      </c>
      <c r="B11" s="289" t="str">
        <f>IFERROR(VLOOKUP('15년일입'!$C11,구분표!$A$2:$C$1001,3,FALSE),"")</f>
        <v>농정해양국</v>
      </c>
      <c r="C11" s="298" t="s">
        <v>199</v>
      </c>
      <c r="D11" s="297" t="s">
        <v>589</v>
      </c>
      <c r="E11" s="297">
        <v>501</v>
      </c>
      <c r="F11" s="298" t="s">
        <v>1779</v>
      </c>
      <c r="G11" s="184">
        <v>3096</v>
      </c>
      <c r="H11" s="184">
        <v>-63</v>
      </c>
      <c r="I11" s="184"/>
      <c r="J11" s="73">
        <f t="shared" si="1"/>
        <v>3033</v>
      </c>
      <c r="K11" s="184"/>
      <c r="L11" s="184"/>
      <c r="M11" s="73">
        <f t="shared" si="2"/>
        <v>3096</v>
      </c>
      <c r="N11" s="74" t="str">
        <f t="shared" si="3"/>
        <v>동의필요</v>
      </c>
      <c r="O11" s="310" t="s">
        <v>1603</v>
      </c>
      <c r="P11" s="282"/>
      <c r="Q11" s="206"/>
      <c r="R11" s="75"/>
      <c r="S11" s="282" t="s">
        <v>658</v>
      </c>
      <c r="T11" s="184">
        <f t="shared" si="4"/>
        <v>-63</v>
      </c>
      <c r="U11" s="184">
        <f t="shared" si="5"/>
        <v>0</v>
      </c>
      <c r="V11" s="77" t="str">
        <f t="shared" si="6"/>
        <v>ok</v>
      </c>
      <c r="W11" s="75"/>
      <c r="X11" s="76" t="str">
        <f t="shared" si="7"/>
        <v>국비</v>
      </c>
      <c r="Y11" s="184">
        <f t="shared" si="8"/>
        <v>0</v>
      </c>
      <c r="Z11" s="184">
        <f t="shared" si="9"/>
        <v>0</v>
      </c>
      <c r="AA11" s="77" t="str">
        <f t="shared" si="10"/>
        <v>ok</v>
      </c>
      <c r="AB11" s="75"/>
      <c r="AC11" s="79" t="str">
        <f t="array" ref="AC11">IFERROR(IF($C11="","",INDEX(구분표!$I$2:$I$1001,MATCH(1,(구분표!$B$2:$B$1001='15년일입'!$A11)*(구분표!$C$2:$C$1001='15년일입'!$B11)*(구분표!$A$2:$A$1001='15년일입'!$C11),0))),"@@")</f>
        <v>1601</v>
      </c>
    </row>
    <row r="12" spans="1:29" ht="40.5" customHeight="1">
      <c r="A12" s="289" t="str">
        <f>IFERROR(VLOOKUP('15년일입'!$C12,구분표!$A$2:$C$1001,2,FALSE),"")</f>
        <v>농정해양위원회</v>
      </c>
      <c r="B12" s="289" t="str">
        <f>IFERROR(VLOOKUP('15년일입'!$C12,구분표!$A$2:$C$1001,3,FALSE),"")</f>
        <v>농정해양국</v>
      </c>
      <c r="C12" s="298" t="s">
        <v>199</v>
      </c>
      <c r="D12" s="297" t="s">
        <v>593</v>
      </c>
      <c r="E12" s="297" t="s">
        <v>593</v>
      </c>
      <c r="F12" s="298" t="s">
        <v>1592</v>
      </c>
      <c r="G12" s="184"/>
      <c r="H12" s="184"/>
      <c r="I12" s="184">
        <v>18332</v>
      </c>
      <c r="J12" s="73">
        <f t="shared" si="1"/>
        <v>18332</v>
      </c>
      <c r="K12" s="184"/>
      <c r="L12" s="184"/>
      <c r="M12" s="73">
        <f t="shared" si="2"/>
        <v>0</v>
      </c>
      <c r="N12" s="74" t="str">
        <f t="shared" si="3"/>
        <v>-</v>
      </c>
      <c r="O12" s="310" t="s">
        <v>1604</v>
      </c>
      <c r="P12" s="282"/>
      <c r="Q12" s="206"/>
      <c r="R12" s="75"/>
      <c r="S12" s="282" t="s">
        <v>658</v>
      </c>
      <c r="T12" s="184">
        <f t="shared" si="4"/>
        <v>18332</v>
      </c>
      <c r="U12" s="184">
        <f t="shared" si="5"/>
        <v>0</v>
      </c>
      <c r="V12" s="77" t="str">
        <f t="shared" si="6"/>
        <v>ok</v>
      </c>
      <c r="W12" s="75"/>
      <c r="X12" s="76" t="str">
        <f t="shared" si="7"/>
        <v>국비</v>
      </c>
      <c r="Y12" s="184">
        <f t="shared" si="8"/>
        <v>0</v>
      </c>
      <c r="Z12" s="184">
        <f t="shared" si="9"/>
        <v>0</v>
      </c>
      <c r="AA12" s="77" t="str">
        <f t="shared" si="10"/>
        <v>ok</v>
      </c>
      <c r="AB12" s="75"/>
      <c r="AC12" s="79" t="str">
        <f t="array" ref="AC12">IFERROR(IF($C12="","",INDEX(구분표!$I$2:$I$1001,MATCH(1,(구분표!$B$2:$B$1001='15년일입'!$A12)*(구분표!$C$2:$C$1001='15년일입'!$B12)*(구분표!$A$2:$A$1001='15년일입'!$C12),0))),"@@")</f>
        <v>1601</v>
      </c>
    </row>
    <row r="13" spans="1:29" ht="40.5" customHeight="1">
      <c r="A13" s="87" t="str">
        <f>IFERROR(VLOOKUP('15년일입'!$C13,구분표!$A$2:$C$1001,2,FALSE),"")</f>
        <v>농정해양위원회</v>
      </c>
      <c r="B13" s="87" t="str">
        <f>IFERROR(VLOOKUP('15년일입'!$C13,구분표!$A$2:$C$1001,3,FALSE),"")</f>
        <v>농정해양국</v>
      </c>
      <c r="C13" s="186" t="s">
        <v>203</v>
      </c>
      <c r="D13" s="297" t="s">
        <v>589</v>
      </c>
      <c r="E13" s="185">
        <v>502</v>
      </c>
      <c r="F13" s="186" t="s">
        <v>1593</v>
      </c>
      <c r="G13" s="184">
        <v>327030</v>
      </c>
      <c r="H13" s="184">
        <v>-32176</v>
      </c>
      <c r="I13" s="184"/>
      <c r="J13" s="73">
        <f t="shared" si="1"/>
        <v>294854</v>
      </c>
      <c r="K13" s="184"/>
      <c r="L13" s="184"/>
      <c r="M13" s="73">
        <f t="shared" si="2"/>
        <v>327030</v>
      </c>
      <c r="N13" s="74" t="str">
        <f t="shared" si="3"/>
        <v>동의필요</v>
      </c>
      <c r="O13" s="310" t="s">
        <v>1605</v>
      </c>
      <c r="P13" s="282"/>
      <c r="Q13" s="206"/>
      <c r="R13" s="75"/>
      <c r="S13" s="282" t="s">
        <v>658</v>
      </c>
      <c r="T13" s="184">
        <f t="shared" si="4"/>
        <v>-32176</v>
      </c>
      <c r="U13" s="184">
        <f t="shared" si="5"/>
        <v>0</v>
      </c>
      <c r="V13" s="77" t="str">
        <f t="shared" si="6"/>
        <v>ok</v>
      </c>
      <c r="W13" s="75"/>
      <c r="X13" s="76" t="str">
        <f t="shared" si="7"/>
        <v>국비</v>
      </c>
      <c r="Y13" s="184">
        <f t="shared" si="8"/>
        <v>0</v>
      </c>
      <c r="Z13" s="184">
        <f t="shared" si="9"/>
        <v>0</v>
      </c>
      <c r="AA13" s="77" t="str">
        <f t="shared" si="10"/>
        <v>ok</v>
      </c>
      <c r="AB13" s="75"/>
      <c r="AC13" s="79" t="str">
        <f t="array" ref="AC13">IFERROR(IF($C13="","",INDEX(구분표!$I$2:$I$1001,MATCH(1,(구분표!$B$2:$B$1001='15년일입'!$A13)*(구분표!$C$2:$C$1001='15년일입'!$B13)*(구분표!$A$2:$A$1001='15년일입'!$C13),0))),"@@")</f>
        <v>1603</v>
      </c>
    </row>
    <row r="14" spans="1:29" ht="40.5" customHeight="1">
      <c r="A14" s="289" t="str">
        <f>IFERROR(VLOOKUP('15년일입'!$C14,구분표!$A$2:$C$1001,2,FALSE),"")</f>
        <v>농정해양위원회</v>
      </c>
      <c r="B14" s="289" t="str">
        <f>IFERROR(VLOOKUP('15년일입'!$C14,구분표!$A$2:$C$1001,3,FALSE),"")</f>
        <v>농정해양국</v>
      </c>
      <c r="C14" s="298" t="s">
        <v>203</v>
      </c>
      <c r="D14" s="297" t="s">
        <v>593</v>
      </c>
      <c r="E14" s="297" t="s">
        <v>593</v>
      </c>
      <c r="F14" s="298" t="s">
        <v>1594</v>
      </c>
      <c r="G14" s="184"/>
      <c r="H14" s="184"/>
      <c r="I14" s="184">
        <v>156000</v>
      </c>
      <c r="J14" s="73">
        <f t="shared" si="1"/>
        <v>156000</v>
      </c>
      <c r="K14" s="184"/>
      <c r="L14" s="184"/>
      <c r="M14" s="73">
        <f t="shared" si="2"/>
        <v>0</v>
      </c>
      <c r="N14" s="74" t="str">
        <f t="shared" si="3"/>
        <v>-</v>
      </c>
      <c r="O14" s="310" t="s">
        <v>1606</v>
      </c>
      <c r="P14" s="359"/>
      <c r="Q14" s="206"/>
      <c r="R14" s="75"/>
      <c r="S14" s="282" t="s">
        <v>658</v>
      </c>
      <c r="T14" s="184">
        <f t="shared" si="4"/>
        <v>156000</v>
      </c>
      <c r="U14" s="184">
        <f t="shared" si="5"/>
        <v>0</v>
      </c>
      <c r="V14" s="77" t="str">
        <f t="shared" si="6"/>
        <v>ok</v>
      </c>
      <c r="W14" s="75"/>
      <c r="X14" s="76" t="str">
        <f t="shared" si="7"/>
        <v>국비</v>
      </c>
      <c r="Y14" s="184">
        <f t="shared" si="8"/>
        <v>0</v>
      </c>
      <c r="Z14" s="184">
        <f t="shared" si="9"/>
        <v>0</v>
      </c>
      <c r="AA14" s="77" t="str">
        <f t="shared" si="10"/>
        <v>ok</v>
      </c>
      <c r="AB14" s="75"/>
      <c r="AC14" s="79" t="str">
        <f t="array" ref="AC14">IFERROR(IF($C14="","",INDEX(구분표!$I$2:$I$1001,MATCH(1,(구분표!$B$2:$B$1001='15년일입'!$A14)*(구분표!$C$2:$C$1001='15년일입'!$B14)*(구분표!$A$2:$A$1001='15년일입'!$C14),0))),"@@")</f>
        <v>1603</v>
      </c>
    </row>
    <row r="15" spans="1:29" ht="40.5" customHeight="1">
      <c r="A15" s="289" t="str">
        <f>IFERROR(VLOOKUP('15년일입'!$C15,구분표!$A$2:$C$1001,2,FALSE),"")</f>
        <v>농정해양위원회</v>
      </c>
      <c r="B15" s="289" t="str">
        <f>IFERROR(VLOOKUP('15년일입'!$C15,구분표!$A$2:$C$1001,3,FALSE),"")</f>
        <v>농정해양국</v>
      </c>
      <c r="C15" s="298" t="s">
        <v>66</v>
      </c>
      <c r="D15" s="297" t="s">
        <v>589</v>
      </c>
      <c r="E15" s="297">
        <v>502</v>
      </c>
      <c r="F15" s="298" t="s">
        <v>1595</v>
      </c>
      <c r="G15" s="184">
        <v>276000</v>
      </c>
      <c r="H15" s="184"/>
      <c r="I15" s="184">
        <v>230000</v>
      </c>
      <c r="J15" s="73">
        <f t="shared" si="1"/>
        <v>506000</v>
      </c>
      <c r="K15" s="184"/>
      <c r="L15" s="184"/>
      <c r="M15" s="73">
        <f t="shared" si="2"/>
        <v>276000</v>
      </c>
      <c r="N15" s="74" t="str">
        <f t="shared" si="3"/>
        <v>-</v>
      </c>
      <c r="O15" s="310" t="s">
        <v>1607</v>
      </c>
      <c r="P15" s="359"/>
      <c r="Q15" s="206"/>
      <c r="R15" s="75"/>
      <c r="S15" s="282" t="s">
        <v>658</v>
      </c>
      <c r="T15" s="184">
        <f t="shared" si="4"/>
        <v>230000</v>
      </c>
      <c r="U15" s="184">
        <f t="shared" si="5"/>
        <v>0</v>
      </c>
      <c r="V15" s="77" t="str">
        <f t="shared" si="6"/>
        <v>ok</v>
      </c>
      <c r="W15" s="75"/>
      <c r="X15" s="76" t="str">
        <f t="shared" si="7"/>
        <v>국비</v>
      </c>
      <c r="Y15" s="184">
        <f t="shared" si="8"/>
        <v>0</v>
      </c>
      <c r="Z15" s="184">
        <f t="shared" si="9"/>
        <v>0</v>
      </c>
      <c r="AA15" s="77" t="str">
        <f t="shared" si="10"/>
        <v>ok</v>
      </c>
      <c r="AB15" s="75"/>
      <c r="AC15" s="79" t="str">
        <f t="array" ref="AC15">IFERROR(IF($C15="","",INDEX(구분표!$I$2:$I$1001,MATCH(1,(구분표!$B$2:$B$1001='15년일입'!$A15)*(구분표!$C$2:$C$1001='15년일입'!$B15)*(구분표!$A$2:$A$1001='15년일입'!$C15),0))),"@@")</f>
        <v>1604</v>
      </c>
    </row>
    <row r="16" spans="1:29" ht="40.5" customHeight="1">
      <c r="A16" s="289" t="str">
        <f>IFERROR(VLOOKUP('15년일입'!$C16,구분표!$A$2:$C$1001,2,FALSE),"")</f>
        <v>농정해양위원회</v>
      </c>
      <c r="B16" s="289" t="str">
        <f>IFERROR(VLOOKUP('15년일입'!$C16,구분표!$A$2:$C$1001,3,FALSE),"")</f>
        <v>농정해양국</v>
      </c>
      <c r="C16" s="298" t="s">
        <v>66</v>
      </c>
      <c r="D16" s="297" t="s">
        <v>589</v>
      </c>
      <c r="E16" s="297">
        <v>503</v>
      </c>
      <c r="F16" s="298" t="s">
        <v>1596</v>
      </c>
      <c r="G16" s="184">
        <v>3709471</v>
      </c>
      <c r="H16" s="184">
        <v>-1158291</v>
      </c>
      <c r="I16" s="184"/>
      <c r="J16" s="73">
        <f t="shared" si="1"/>
        <v>2551180</v>
      </c>
      <c r="K16" s="184"/>
      <c r="L16" s="184"/>
      <c r="M16" s="73">
        <f t="shared" si="2"/>
        <v>3709471</v>
      </c>
      <c r="N16" s="74" t="str">
        <f t="shared" si="3"/>
        <v>동의필요</v>
      </c>
      <c r="O16" s="310" t="s">
        <v>1608</v>
      </c>
      <c r="P16" s="359"/>
      <c r="Q16" s="206"/>
      <c r="R16" s="75"/>
      <c r="S16" s="282" t="s">
        <v>658</v>
      </c>
      <c r="T16" s="184">
        <f t="shared" si="4"/>
        <v>-1158291</v>
      </c>
      <c r="U16" s="184">
        <f t="shared" si="5"/>
        <v>0</v>
      </c>
      <c r="V16" s="77" t="str">
        <f t="shared" si="6"/>
        <v>ok</v>
      </c>
      <c r="W16" s="75"/>
      <c r="X16" s="76" t="str">
        <f t="shared" si="7"/>
        <v>국비</v>
      </c>
      <c r="Y16" s="184">
        <f t="shared" si="8"/>
        <v>0</v>
      </c>
      <c r="Z16" s="184">
        <f t="shared" si="9"/>
        <v>0</v>
      </c>
      <c r="AA16" s="77" t="str">
        <f t="shared" si="10"/>
        <v>ok</v>
      </c>
      <c r="AB16" s="75"/>
      <c r="AC16" s="79" t="str">
        <f t="array" ref="AC16">IFERROR(IF($C16="","",INDEX(구분표!$I$2:$I$1001,MATCH(1,(구분표!$B$2:$B$1001='15년일입'!$A16)*(구분표!$C$2:$C$1001='15년일입'!$B16)*(구분표!$A$2:$A$1001='15년일입'!$C16),0))),"@@")</f>
        <v>1604</v>
      </c>
    </row>
    <row r="17" spans="1:29" ht="40.5" customHeight="1">
      <c r="A17" s="87" t="str">
        <f>IFERROR(VLOOKUP('15년일입'!$C17,구분표!$A$2:$C$1001,2,FALSE),"")</f>
        <v>농정해양위원회</v>
      </c>
      <c r="B17" s="87" t="str">
        <f>IFERROR(VLOOKUP('15년일입'!$C17,구분표!$A$2:$C$1001,3,FALSE),"")</f>
        <v>농정해양국</v>
      </c>
      <c r="C17" s="186" t="s">
        <v>66</v>
      </c>
      <c r="D17" s="297" t="s">
        <v>589</v>
      </c>
      <c r="E17" s="297">
        <v>503</v>
      </c>
      <c r="F17" s="186" t="s">
        <v>1597</v>
      </c>
      <c r="G17" s="184">
        <v>3265684</v>
      </c>
      <c r="H17" s="184"/>
      <c r="I17" s="184">
        <v>841316</v>
      </c>
      <c r="J17" s="73">
        <f t="shared" si="1"/>
        <v>4107000</v>
      </c>
      <c r="K17" s="303"/>
      <c r="L17" s="184"/>
      <c r="M17" s="73">
        <f t="shared" si="2"/>
        <v>3265684</v>
      </c>
      <c r="N17" s="74" t="str">
        <f t="shared" si="3"/>
        <v>-</v>
      </c>
      <c r="O17" s="310" t="s">
        <v>1609</v>
      </c>
      <c r="P17" s="359"/>
      <c r="Q17" s="206"/>
      <c r="R17" s="75"/>
      <c r="S17" s="282" t="s">
        <v>659</v>
      </c>
      <c r="T17" s="184">
        <f t="shared" si="4"/>
        <v>841316</v>
      </c>
      <c r="U17" s="184">
        <f t="shared" si="5"/>
        <v>0</v>
      </c>
      <c r="V17" s="77" t="str">
        <f t="shared" si="6"/>
        <v>ok</v>
      </c>
      <c r="W17" s="75"/>
      <c r="X17" s="76" t="str">
        <f t="shared" si="7"/>
        <v>기금</v>
      </c>
      <c r="Y17" s="184">
        <f t="shared" si="8"/>
        <v>0</v>
      </c>
      <c r="Z17" s="184">
        <f t="shared" si="9"/>
        <v>0</v>
      </c>
      <c r="AA17" s="77" t="str">
        <f t="shared" si="10"/>
        <v>ok</v>
      </c>
      <c r="AB17" s="75"/>
      <c r="AC17" s="79" t="str">
        <f t="array" ref="AC17">IFERROR(IF($C17="","",INDEX(구분표!$I$2:$I$1001,MATCH(1,(구분표!$B$2:$B$1001='15년일입'!$A17)*(구분표!$C$2:$C$1001='15년일입'!$B17)*(구분표!$A$2:$A$1001='15년일입'!$C17),0))),"@@")</f>
        <v>1604</v>
      </c>
    </row>
    <row r="18" spans="1:29" ht="40.5" customHeight="1">
      <c r="A18" s="87" t="str">
        <f>IFERROR(VLOOKUP('15년일입'!$C18,구분표!$A$2:$C$1001,2,FALSE),"")</f>
        <v>농정해양위원회</v>
      </c>
      <c r="B18" s="87" t="str">
        <f>IFERROR(VLOOKUP('15년일입'!$C18,구분표!$A$2:$C$1001,3,FALSE),"")</f>
        <v>농정해양국</v>
      </c>
      <c r="C18" s="186" t="s">
        <v>66</v>
      </c>
      <c r="D18" s="297" t="s">
        <v>589</v>
      </c>
      <c r="E18" s="297">
        <v>503</v>
      </c>
      <c r="F18" s="186" t="s">
        <v>1598</v>
      </c>
      <c r="G18" s="184">
        <v>519000</v>
      </c>
      <c r="H18" s="194">
        <v>-273600</v>
      </c>
      <c r="I18" s="194"/>
      <c r="J18" s="73">
        <f t="shared" si="1"/>
        <v>245400</v>
      </c>
      <c r="K18" s="194"/>
      <c r="L18" s="194"/>
      <c r="M18" s="73">
        <f t="shared" si="2"/>
        <v>519000</v>
      </c>
      <c r="N18" s="74" t="str">
        <f t="shared" si="3"/>
        <v>동의필요</v>
      </c>
      <c r="O18" s="310" t="s">
        <v>1610</v>
      </c>
      <c r="P18" s="359"/>
      <c r="Q18" s="206"/>
      <c r="R18" s="75"/>
      <c r="S18" s="282" t="s">
        <v>1328</v>
      </c>
      <c r="T18" s="184">
        <f t="shared" si="4"/>
        <v>-273600</v>
      </c>
      <c r="U18" s="184">
        <f t="shared" si="5"/>
        <v>0</v>
      </c>
      <c r="V18" s="77" t="str">
        <f t="shared" si="6"/>
        <v>ok</v>
      </c>
      <c r="W18" s="75"/>
      <c r="X18" s="76" t="str">
        <f t="shared" si="7"/>
        <v>지특</v>
      </c>
      <c r="Y18" s="184">
        <f t="shared" si="8"/>
        <v>0</v>
      </c>
      <c r="Z18" s="184">
        <f t="shared" si="9"/>
        <v>0</v>
      </c>
      <c r="AA18" s="77" t="str">
        <f t="shared" si="10"/>
        <v>ok</v>
      </c>
      <c r="AB18" s="75"/>
      <c r="AC18" s="79" t="str">
        <f t="array" ref="AC18">IFERROR(IF($C18="","",INDEX(구분표!$I$2:$I$1001,MATCH(1,(구분표!$B$2:$B$1001='15년일입'!$A18)*(구분표!$C$2:$C$1001='15년일입'!$B18)*(구분표!$A$2:$A$1001='15년일입'!$C18),0))),"@@")</f>
        <v>1604</v>
      </c>
    </row>
    <row r="19" spans="1:29" ht="40.5" customHeight="1">
      <c r="A19" s="87" t="str">
        <f>IFERROR(VLOOKUP('15년일입'!$C19,구분표!$A$2:$C$1001,2,FALSE),"")</f>
        <v>농정해양위원회</v>
      </c>
      <c r="B19" s="87" t="str">
        <f>IFERROR(VLOOKUP('15년일입'!$C19,구분표!$A$2:$C$1001,3,FALSE),"")</f>
        <v>농정해양국</v>
      </c>
      <c r="C19" s="186" t="s">
        <v>66</v>
      </c>
      <c r="D19" s="297" t="s">
        <v>589</v>
      </c>
      <c r="E19" s="297">
        <v>503</v>
      </c>
      <c r="F19" s="186" t="s">
        <v>1599</v>
      </c>
      <c r="G19" s="184">
        <v>962650</v>
      </c>
      <c r="H19" s="184">
        <v>-312650</v>
      </c>
      <c r="I19" s="184"/>
      <c r="J19" s="73">
        <f t="shared" si="1"/>
        <v>650000</v>
      </c>
      <c r="K19" s="184"/>
      <c r="L19" s="184"/>
      <c r="M19" s="73">
        <f t="shared" si="2"/>
        <v>962650</v>
      </c>
      <c r="N19" s="74" t="str">
        <f t="shared" si="3"/>
        <v>동의필요</v>
      </c>
      <c r="O19" s="310" t="s">
        <v>1611</v>
      </c>
      <c r="P19" s="359"/>
      <c r="Q19" s="206"/>
      <c r="R19" s="75"/>
      <c r="S19" s="282" t="s">
        <v>659</v>
      </c>
      <c r="T19" s="184">
        <f t="shared" si="4"/>
        <v>-312650</v>
      </c>
      <c r="U19" s="184">
        <f t="shared" si="5"/>
        <v>0</v>
      </c>
      <c r="V19" s="77" t="str">
        <f t="shared" si="6"/>
        <v>ok</v>
      </c>
      <c r="W19" s="75"/>
      <c r="X19" s="76" t="str">
        <f t="shared" si="7"/>
        <v>기금</v>
      </c>
      <c r="Y19" s="184">
        <f t="shared" si="8"/>
        <v>0</v>
      </c>
      <c r="Z19" s="184">
        <f t="shared" si="9"/>
        <v>0</v>
      </c>
      <c r="AA19" s="77" t="str">
        <f t="shared" si="10"/>
        <v>ok</v>
      </c>
      <c r="AB19" s="75"/>
      <c r="AC19" s="79" t="str">
        <f t="array" ref="AC19">IFERROR(IF($C19="","",INDEX(구분표!$I$2:$I$1001,MATCH(1,(구분표!$B$2:$B$1001='15년일입'!$A19)*(구분표!$C$2:$C$1001='15년일입'!$B19)*(구분표!$A$2:$A$1001='15년일입'!$C19),0))),"@@")</f>
        <v>1604</v>
      </c>
    </row>
    <row r="20" spans="1:29" ht="40.5" customHeight="1">
      <c r="A20" s="87" t="str">
        <f>IFERROR(VLOOKUP('15년일입'!$C20,구분표!$A$2:$C$1001,2,FALSE),"")</f>
        <v>농정해양위원회</v>
      </c>
      <c r="B20" s="87" t="str">
        <f>IFERROR(VLOOKUP('15년일입'!$C20,구분표!$A$2:$C$1001,3,FALSE),"")</f>
        <v>농정해양국</v>
      </c>
      <c r="C20" s="186" t="s">
        <v>206</v>
      </c>
      <c r="D20" s="185" t="s">
        <v>589</v>
      </c>
      <c r="E20" s="185">
        <v>504</v>
      </c>
      <c r="F20" s="186" t="s">
        <v>1600</v>
      </c>
      <c r="G20" s="184">
        <v>705700</v>
      </c>
      <c r="H20" s="184"/>
      <c r="I20" s="184">
        <v>50000</v>
      </c>
      <c r="J20" s="73">
        <f t="shared" si="1"/>
        <v>755700</v>
      </c>
      <c r="K20" s="184"/>
      <c r="L20" s="184"/>
      <c r="M20" s="73">
        <f t="shared" si="2"/>
        <v>705700</v>
      </c>
      <c r="N20" s="74" t="str">
        <f t="shared" si="3"/>
        <v>-</v>
      </c>
      <c r="O20" s="310" t="s">
        <v>1612</v>
      </c>
      <c r="P20" s="359"/>
      <c r="Q20" s="206"/>
      <c r="R20" s="75"/>
      <c r="S20" s="282" t="s">
        <v>658</v>
      </c>
      <c r="T20" s="184">
        <f t="shared" si="4"/>
        <v>50000</v>
      </c>
      <c r="U20" s="184">
        <f t="shared" si="5"/>
        <v>0</v>
      </c>
      <c r="V20" s="77" t="str">
        <f t="shared" si="6"/>
        <v>ok</v>
      </c>
      <c r="W20" s="75"/>
      <c r="X20" s="76" t="str">
        <f t="shared" si="7"/>
        <v>국비</v>
      </c>
      <c r="Y20" s="184">
        <f t="shared" si="8"/>
        <v>0</v>
      </c>
      <c r="Z20" s="184">
        <f t="shared" si="9"/>
        <v>0</v>
      </c>
      <c r="AA20" s="77" t="str">
        <f t="shared" si="10"/>
        <v>ok</v>
      </c>
      <c r="AB20" s="75"/>
      <c r="AC20" s="79" t="str">
        <f t="array" ref="AC20">IFERROR(IF($C20="","",INDEX(구분표!$I$2:$I$1001,MATCH(1,(구분표!$B$2:$B$1001='15년일입'!$A20)*(구분표!$C$2:$C$1001='15년일입'!$B20)*(구분표!$A$2:$A$1001='15년일입'!$C20),0))),"@@")</f>
        <v>1605</v>
      </c>
    </row>
    <row r="21" spans="1:29" ht="40.5" customHeight="1">
      <c r="A21" s="87" t="str">
        <f>IFERROR(VLOOKUP('15년일입'!$C21,구분표!$A$2:$C$1001,2,FALSE),"")</f>
        <v>농정해양위원회</v>
      </c>
      <c r="B21" s="87" t="str">
        <f>IFERROR(VLOOKUP('15년일입'!$C21,구분표!$A$2:$C$1001,3,FALSE),"")</f>
        <v>농정해양국</v>
      </c>
      <c r="C21" s="186" t="s">
        <v>208</v>
      </c>
      <c r="D21" s="185" t="s">
        <v>589</v>
      </c>
      <c r="E21" s="185">
        <v>504</v>
      </c>
      <c r="F21" s="186" t="s">
        <v>1601</v>
      </c>
      <c r="G21" s="184">
        <v>50000</v>
      </c>
      <c r="H21" s="184">
        <v>-50000</v>
      </c>
      <c r="I21" s="184"/>
      <c r="J21" s="73">
        <f t="shared" si="1"/>
        <v>0</v>
      </c>
      <c r="K21" s="303"/>
      <c r="L21" s="184"/>
      <c r="M21" s="73">
        <f t="shared" si="2"/>
        <v>50000</v>
      </c>
      <c r="N21" s="74" t="str">
        <f t="shared" si="3"/>
        <v>동의필요</v>
      </c>
      <c r="O21" s="310" t="s">
        <v>1613</v>
      </c>
      <c r="P21" s="359"/>
      <c r="Q21" s="206"/>
      <c r="R21" s="75"/>
      <c r="S21" s="282" t="s">
        <v>658</v>
      </c>
      <c r="T21" s="184">
        <f t="shared" si="4"/>
        <v>-50000</v>
      </c>
      <c r="U21" s="184">
        <f t="shared" si="5"/>
        <v>0</v>
      </c>
      <c r="V21" s="77" t="str">
        <f t="shared" si="6"/>
        <v>ok</v>
      </c>
      <c r="W21" s="75"/>
      <c r="X21" s="76" t="str">
        <f t="shared" si="7"/>
        <v>국비</v>
      </c>
      <c r="Y21" s="184">
        <f t="shared" si="8"/>
        <v>0</v>
      </c>
      <c r="Z21" s="184">
        <f t="shared" si="9"/>
        <v>0</v>
      </c>
      <c r="AA21" s="77" t="str">
        <f t="shared" si="10"/>
        <v>ok</v>
      </c>
      <c r="AB21" s="75"/>
      <c r="AC21" s="79" t="str">
        <f t="array" ref="AC21">IFERROR(IF($C21="","",INDEX(구분표!$I$2:$I$1001,MATCH(1,(구분표!$B$2:$B$1001='15년일입'!$A21)*(구분표!$C$2:$C$1001='15년일입'!$B21)*(구분표!$A$2:$A$1001='15년일입'!$C21),0))),"@@")</f>
        <v>1606</v>
      </c>
    </row>
    <row r="22" spans="1:29" ht="40.5" customHeight="1">
      <c r="A22" s="289" t="str">
        <f>IFERROR(VLOOKUP('15년일입'!$C22,구분표!$A$2:$C$1001,2,FALSE),"")</f>
        <v>농정해양위원회</v>
      </c>
      <c r="B22" s="289" t="str">
        <f>IFERROR(VLOOKUP('15년일입'!$C22,구분표!$A$2:$C$1001,3,FALSE),"")</f>
        <v>축산산림국</v>
      </c>
      <c r="C22" s="298" t="s">
        <v>68</v>
      </c>
      <c r="D22" s="297" t="s">
        <v>589</v>
      </c>
      <c r="E22" s="297">
        <v>564</v>
      </c>
      <c r="F22" s="298" t="s">
        <v>1792</v>
      </c>
      <c r="G22" s="184">
        <v>4600000</v>
      </c>
      <c r="H22" s="184"/>
      <c r="I22" s="184">
        <v>19400000</v>
      </c>
      <c r="J22" s="73">
        <f t="shared" si="1"/>
        <v>24000000</v>
      </c>
      <c r="K22" s="184"/>
      <c r="L22" s="184"/>
      <c r="M22" s="73">
        <f t="shared" si="2"/>
        <v>4600000</v>
      </c>
      <c r="N22" s="74" t="str">
        <f t="shared" si="3"/>
        <v>-</v>
      </c>
      <c r="O22" s="307" t="s">
        <v>1473</v>
      </c>
      <c r="P22" s="282"/>
      <c r="Q22" s="315"/>
      <c r="R22" s="279"/>
      <c r="S22" s="282" t="s">
        <v>658</v>
      </c>
      <c r="T22" s="184">
        <f t="shared" si="4"/>
        <v>19400000</v>
      </c>
      <c r="U22" s="184">
        <f t="shared" si="5"/>
        <v>0</v>
      </c>
      <c r="V22" s="281" t="str">
        <f t="shared" si="6"/>
        <v>ok</v>
      </c>
      <c r="W22" s="279"/>
      <c r="X22" s="280" t="str">
        <f t="shared" si="7"/>
        <v>국비</v>
      </c>
      <c r="Y22" s="184">
        <f t="shared" si="8"/>
        <v>0</v>
      </c>
      <c r="Z22" s="184">
        <f t="shared" si="9"/>
        <v>0</v>
      </c>
      <c r="AA22" s="281" t="str">
        <f t="shared" si="10"/>
        <v>ok</v>
      </c>
      <c r="AB22" s="279"/>
      <c r="AC22" s="79" t="str">
        <f t="array" ref="AC22">IFERROR(IF($C22="","",INDEX(구분표!$I$2:$I$1001,MATCH(1,(구분표!$B$2:$B$1001='15년일입'!$A22)*(구분표!$C$2:$C$1001='15년일입'!$B22)*(구분표!$A$2:$A$1001='15년일입'!$C22),0))),"@@")</f>
        <v>1702</v>
      </c>
    </row>
    <row r="23" spans="1:29" ht="40.5" customHeight="1">
      <c r="A23" s="87" t="str">
        <f>IFERROR(VLOOKUP('15년일입'!$C23,구분표!$A$2:$C$1001,2,FALSE),"")</f>
        <v>농정해양위원회</v>
      </c>
      <c r="B23" s="87" t="str">
        <f>IFERROR(VLOOKUP('15년일입'!$C23,구분표!$A$2:$C$1001,3,FALSE),"")</f>
        <v>축산산림국</v>
      </c>
      <c r="C23" s="186" t="s">
        <v>68</v>
      </c>
      <c r="D23" s="297" t="s">
        <v>589</v>
      </c>
      <c r="E23" s="297">
        <v>564</v>
      </c>
      <c r="F23" s="186" t="s">
        <v>1793</v>
      </c>
      <c r="G23" s="184">
        <v>12219914</v>
      </c>
      <c r="H23" s="184"/>
      <c r="I23" s="184">
        <v>433705</v>
      </c>
      <c r="J23" s="73">
        <f t="shared" si="1"/>
        <v>12653619</v>
      </c>
      <c r="K23" s="184"/>
      <c r="L23" s="184"/>
      <c r="M23" s="73">
        <f t="shared" si="2"/>
        <v>12219914</v>
      </c>
      <c r="N23" s="74" t="str">
        <f t="shared" si="3"/>
        <v>-</v>
      </c>
      <c r="O23" s="309" t="s">
        <v>1473</v>
      </c>
      <c r="P23" s="282"/>
      <c r="Q23" s="206"/>
      <c r="R23" s="75"/>
      <c r="S23" s="282" t="s">
        <v>658</v>
      </c>
      <c r="T23" s="184">
        <f t="shared" si="4"/>
        <v>433705</v>
      </c>
      <c r="U23" s="184">
        <f t="shared" si="5"/>
        <v>0</v>
      </c>
      <c r="V23" s="77" t="str">
        <f t="shared" si="6"/>
        <v>ok</v>
      </c>
      <c r="W23" s="75"/>
      <c r="X23" s="76" t="str">
        <f t="shared" si="7"/>
        <v>국비</v>
      </c>
      <c r="Y23" s="184">
        <f t="shared" si="8"/>
        <v>0</v>
      </c>
      <c r="Z23" s="184">
        <f t="shared" si="9"/>
        <v>0</v>
      </c>
      <c r="AA23" s="77" t="str">
        <f t="shared" si="10"/>
        <v>ok</v>
      </c>
      <c r="AB23" s="75"/>
      <c r="AC23" s="79" t="str">
        <f t="array" ref="AC23">IFERROR(IF($C23="","",INDEX(구분표!$I$2:$I$1001,MATCH(1,(구분표!$B$2:$B$1001='15년일입'!$A23)*(구분표!$C$2:$C$1001='15년일입'!$B23)*(구분표!$A$2:$A$1001='15년일입'!$C23),0))),"@@")</f>
        <v>1702</v>
      </c>
    </row>
    <row r="24" spans="1:29" ht="40.5" customHeight="1">
      <c r="A24" s="87" t="str">
        <f>IFERROR(VLOOKUP('15년일입'!$C24,구분표!$A$2:$C$1001,2,FALSE),"")</f>
        <v>농정해양위원회</v>
      </c>
      <c r="B24" s="87" t="str">
        <f>IFERROR(VLOOKUP('15년일입'!$C24,구분표!$A$2:$C$1001,3,FALSE),"")</f>
        <v>축산산림국</v>
      </c>
      <c r="C24" s="186" t="s">
        <v>68</v>
      </c>
      <c r="D24" s="297" t="s">
        <v>589</v>
      </c>
      <c r="E24" s="297">
        <v>564</v>
      </c>
      <c r="F24" s="186" t="s">
        <v>1794</v>
      </c>
      <c r="G24" s="184">
        <v>119750</v>
      </c>
      <c r="H24" s="184">
        <v>-41450</v>
      </c>
      <c r="I24" s="184"/>
      <c r="J24" s="73">
        <f t="shared" si="1"/>
        <v>78300</v>
      </c>
      <c r="K24" s="184"/>
      <c r="L24" s="184"/>
      <c r="M24" s="73">
        <f t="shared" si="2"/>
        <v>119750</v>
      </c>
      <c r="N24" s="74" t="str">
        <f t="shared" si="3"/>
        <v>동의필요</v>
      </c>
      <c r="O24" s="199" t="s">
        <v>1474</v>
      </c>
      <c r="P24" s="282"/>
      <c r="Q24" s="206"/>
      <c r="R24" s="75"/>
      <c r="S24" s="282" t="s">
        <v>658</v>
      </c>
      <c r="T24" s="184">
        <f t="shared" si="4"/>
        <v>-41450</v>
      </c>
      <c r="U24" s="184">
        <f t="shared" si="5"/>
        <v>0</v>
      </c>
      <c r="V24" s="77" t="str">
        <f t="shared" si="6"/>
        <v>ok</v>
      </c>
      <c r="W24" s="75"/>
      <c r="X24" s="76" t="str">
        <f t="shared" si="7"/>
        <v>국비</v>
      </c>
      <c r="Y24" s="184">
        <f t="shared" si="8"/>
        <v>0</v>
      </c>
      <c r="Z24" s="184">
        <f t="shared" si="9"/>
        <v>0</v>
      </c>
      <c r="AA24" s="77" t="str">
        <f t="shared" si="10"/>
        <v>ok</v>
      </c>
      <c r="AB24" s="75"/>
      <c r="AC24" s="79" t="str">
        <f t="array" ref="AC24">IFERROR(IF($C24="","",INDEX(구분표!$I$2:$I$1001,MATCH(1,(구분표!$B$2:$B$1001='15년일입'!$A24)*(구분표!$C$2:$C$1001='15년일입'!$B24)*(구분표!$A$2:$A$1001='15년일입'!$C24),0))),"@@")</f>
        <v>1702</v>
      </c>
    </row>
    <row r="25" spans="1:29" ht="40.5" customHeight="1">
      <c r="A25" s="87" t="str">
        <f>IFERROR(VLOOKUP('15년일입'!$C25,구분표!$A$2:$C$1001,2,FALSE),"")</f>
        <v>농정해양위원회</v>
      </c>
      <c r="B25" s="87" t="str">
        <f>IFERROR(VLOOKUP('15년일입'!$C25,구분표!$A$2:$C$1001,3,FALSE),"")</f>
        <v>축산산림국</v>
      </c>
      <c r="C25" s="186" t="s">
        <v>68</v>
      </c>
      <c r="D25" s="297" t="s">
        <v>589</v>
      </c>
      <c r="E25" s="297">
        <v>564</v>
      </c>
      <c r="F25" s="186" t="s">
        <v>1795</v>
      </c>
      <c r="G25" s="184">
        <v>733000</v>
      </c>
      <c r="H25" s="184"/>
      <c r="I25" s="184">
        <v>29300</v>
      </c>
      <c r="J25" s="73">
        <f t="shared" si="1"/>
        <v>762300</v>
      </c>
      <c r="K25" s="184"/>
      <c r="L25" s="184"/>
      <c r="M25" s="73">
        <f t="shared" si="2"/>
        <v>733000</v>
      </c>
      <c r="N25" s="74" t="str">
        <f t="shared" si="3"/>
        <v>-</v>
      </c>
      <c r="O25" s="199" t="s">
        <v>1473</v>
      </c>
      <c r="P25" s="282"/>
      <c r="Q25" s="206"/>
      <c r="R25" s="75"/>
      <c r="S25" s="282" t="s">
        <v>659</v>
      </c>
      <c r="T25" s="184">
        <f t="shared" si="4"/>
        <v>29300</v>
      </c>
      <c r="U25" s="184">
        <f t="shared" si="5"/>
        <v>0</v>
      </c>
      <c r="V25" s="77" t="str">
        <f t="shared" si="6"/>
        <v>ok</v>
      </c>
      <c r="W25" s="75"/>
      <c r="X25" s="76" t="str">
        <f t="shared" si="7"/>
        <v>기금</v>
      </c>
      <c r="Y25" s="184">
        <f t="shared" si="8"/>
        <v>0</v>
      </c>
      <c r="Z25" s="184">
        <f t="shared" si="9"/>
        <v>0</v>
      </c>
      <c r="AA25" s="77" t="str">
        <f t="shared" si="10"/>
        <v>ok</v>
      </c>
      <c r="AB25" s="75"/>
      <c r="AC25" s="79" t="str">
        <f t="array" ref="AC25">IFERROR(IF($C25="","",INDEX(구분표!$I$2:$I$1001,MATCH(1,(구분표!$B$2:$B$1001='15년일입'!$A25)*(구분표!$C$2:$C$1001='15년일입'!$B25)*(구분표!$A$2:$A$1001='15년일입'!$C25),0))),"@@")</f>
        <v>1702</v>
      </c>
    </row>
    <row r="26" spans="1:29" ht="40.5" customHeight="1">
      <c r="A26" s="87" t="str">
        <f>IFERROR(VLOOKUP('15년일입'!$C26,구분표!$A$2:$C$1001,2,FALSE),"")</f>
        <v>농정해양위원회</v>
      </c>
      <c r="B26" s="87" t="str">
        <f>IFERROR(VLOOKUP('15년일입'!$C26,구분표!$A$2:$C$1001,3,FALSE),"")</f>
        <v>축산산림국</v>
      </c>
      <c r="C26" s="186" t="s">
        <v>68</v>
      </c>
      <c r="D26" s="185" t="s">
        <v>589</v>
      </c>
      <c r="E26" s="185">
        <v>564</v>
      </c>
      <c r="F26" s="186" t="s">
        <v>1796</v>
      </c>
      <c r="G26" s="184">
        <v>590901</v>
      </c>
      <c r="H26" s="184"/>
      <c r="I26" s="184">
        <v>32813</v>
      </c>
      <c r="J26" s="73">
        <f t="shared" si="1"/>
        <v>623714</v>
      </c>
      <c r="K26" s="184"/>
      <c r="L26" s="184"/>
      <c r="M26" s="73">
        <f t="shared" si="2"/>
        <v>590901</v>
      </c>
      <c r="N26" s="74" t="str">
        <f t="shared" si="3"/>
        <v>-</v>
      </c>
      <c r="O26" s="199" t="s">
        <v>1473</v>
      </c>
      <c r="P26" s="282"/>
      <c r="Q26" s="206"/>
      <c r="R26" s="75"/>
      <c r="S26" s="282" t="s">
        <v>659</v>
      </c>
      <c r="T26" s="184">
        <f t="shared" si="4"/>
        <v>32813</v>
      </c>
      <c r="U26" s="184">
        <f t="shared" si="5"/>
        <v>0</v>
      </c>
      <c r="V26" s="77" t="str">
        <f t="shared" si="6"/>
        <v>ok</v>
      </c>
      <c r="W26" s="75"/>
      <c r="X26" s="76" t="str">
        <f t="shared" si="7"/>
        <v>기금</v>
      </c>
      <c r="Y26" s="184">
        <f t="shared" si="8"/>
        <v>0</v>
      </c>
      <c r="Z26" s="184">
        <f t="shared" si="9"/>
        <v>0</v>
      </c>
      <c r="AA26" s="77" t="str">
        <f t="shared" si="10"/>
        <v>ok</v>
      </c>
      <c r="AB26" s="75"/>
      <c r="AC26" s="79" t="str">
        <f t="array" ref="AC26">IFERROR(IF($C26="","",INDEX(구분표!$I$2:$I$1001,MATCH(1,(구분표!$B$2:$B$1001='15년일입'!$A26)*(구분표!$C$2:$C$1001='15년일입'!$B26)*(구분표!$A$2:$A$1001='15년일입'!$C26),0))),"@@")</f>
        <v>1702</v>
      </c>
    </row>
    <row r="27" spans="1:29" ht="40.5" customHeight="1">
      <c r="A27" s="87" t="str">
        <f>IFERROR(VLOOKUP('15년일입'!$C27,구분표!$A$2:$C$1001,2,FALSE),"")</f>
        <v>농정해양위원회</v>
      </c>
      <c r="B27" s="87" t="str">
        <f>IFERROR(VLOOKUP('15년일입'!$C27,구분표!$A$2:$C$1001,3,FALSE),"")</f>
        <v>축산산림국</v>
      </c>
      <c r="C27" s="186" t="s">
        <v>68</v>
      </c>
      <c r="D27" s="185" t="s">
        <v>589</v>
      </c>
      <c r="E27" s="185">
        <v>564</v>
      </c>
      <c r="F27" s="186" t="s">
        <v>1797</v>
      </c>
      <c r="G27" s="187">
        <v>738000</v>
      </c>
      <c r="H27" s="184"/>
      <c r="I27" s="184">
        <v>303600</v>
      </c>
      <c r="J27" s="73">
        <f t="shared" si="1"/>
        <v>1041600</v>
      </c>
      <c r="K27" s="184"/>
      <c r="L27" s="184"/>
      <c r="M27" s="73">
        <f t="shared" si="2"/>
        <v>738000</v>
      </c>
      <c r="N27" s="74" t="str">
        <f t="shared" si="3"/>
        <v>-</v>
      </c>
      <c r="O27" s="199" t="s">
        <v>1475</v>
      </c>
      <c r="P27" s="282"/>
      <c r="Q27" s="206"/>
      <c r="R27" s="75"/>
      <c r="S27" s="282" t="s">
        <v>659</v>
      </c>
      <c r="T27" s="184">
        <f t="shared" si="4"/>
        <v>303600</v>
      </c>
      <c r="U27" s="184">
        <f t="shared" si="5"/>
        <v>0</v>
      </c>
      <c r="V27" s="77" t="str">
        <f t="shared" si="6"/>
        <v>ok</v>
      </c>
      <c r="W27" s="75"/>
      <c r="X27" s="76" t="str">
        <f t="shared" si="7"/>
        <v>기금</v>
      </c>
      <c r="Y27" s="184">
        <f t="shared" si="8"/>
        <v>0</v>
      </c>
      <c r="Z27" s="184">
        <f t="shared" si="9"/>
        <v>0</v>
      </c>
      <c r="AA27" s="77" t="str">
        <f t="shared" si="10"/>
        <v>ok</v>
      </c>
      <c r="AB27" s="75"/>
      <c r="AC27" s="79" t="str">
        <f t="array" ref="AC27">IFERROR(IF($C27="","",INDEX(구분표!$I$2:$I$1001,MATCH(1,(구분표!$B$2:$B$1001='15년일입'!$A27)*(구분표!$C$2:$C$1001='15년일입'!$B27)*(구분표!$A$2:$A$1001='15년일입'!$C27),0))),"@@")</f>
        <v>1702</v>
      </c>
    </row>
    <row r="28" spans="1:29" ht="40.5" customHeight="1">
      <c r="A28" s="87" t="str">
        <f>IFERROR(VLOOKUP('15년일입'!$C28,구분표!$A$2:$C$1001,2,FALSE),"")</f>
        <v>농정해양위원회</v>
      </c>
      <c r="B28" s="87" t="str">
        <f>IFERROR(VLOOKUP('15년일입'!$C28,구분표!$A$2:$C$1001,3,FALSE),"")</f>
        <v>축산산림국</v>
      </c>
      <c r="C28" s="186" t="s">
        <v>68</v>
      </c>
      <c r="D28" s="185" t="s">
        <v>589</v>
      </c>
      <c r="E28" s="185">
        <v>564</v>
      </c>
      <c r="F28" s="186" t="s">
        <v>1798</v>
      </c>
      <c r="G28" s="184">
        <v>320000</v>
      </c>
      <c r="H28" s="184">
        <v>-38400</v>
      </c>
      <c r="I28" s="184"/>
      <c r="J28" s="73">
        <f t="shared" si="1"/>
        <v>281600</v>
      </c>
      <c r="K28" s="184"/>
      <c r="L28" s="184"/>
      <c r="M28" s="73">
        <f t="shared" si="2"/>
        <v>320000</v>
      </c>
      <c r="N28" s="74" t="str">
        <f t="shared" si="3"/>
        <v>동의필요</v>
      </c>
      <c r="O28" s="199" t="s">
        <v>1473</v>
      </c>
      <c r="P28" s="282"/>
      <c r="Q28" s="206"/>
      <c r="R28" s="75"/>
      <c r="S28" s="282" t="s">
        <v>659</v>
      </c>
      <c r="T28" s="184">
        <f t="shared" si="4"/>
        <v>-38400</v>
      </c>
      <c r="U28" s="184">
        <f t="shared" si="5"/>
        <v>0</v>
      </c>
      <c r="V28" s="77" t="str">
        <f t="shared" si="6"/>
        <v>ok</v>
      </c>
      <c r="W28" s="75"/>
      <c r="X28" s="76" t="str">
        <f t="shared" si="7"/>
        <v>기금</v>
      </c>
      <c r="Y28" s="184">
        <f t="shared" si="8"/>
        <v>0</v>
      </c>
      <c r="Z28" s="184">
        <f t="shared" si="9"/>
        <v>0</v>
      </c>
      <c r="AA28" s="77" t="str">
        <f t="shared" si="10"/>
        <v>ok</v>
      </c>
      <c r="AB28" s="75"/>
      <c r="AC28" s="79" t="str">
        <f t="array" ref="AC28">IFERROR(IF($C28="","",INDEX(구분표!$I$2:$I$1001,MATCH(1,(구분표!$B$2:$B$1001='15년일입'!$A28)*(구분표!$C$2:$C$1001='15년일입'!$B28)*(구분표!$A$2:$A$1001='15년일입'!$C28),0))),"@@")</f>
        <v>1702</v>
      </c>
    </row>
    <row r="29" spans="1:29" ht="40.5" customHeight="1">
      <c r="A29" s="87" t="str">
        <f>IFERROR(VLOOKUP('15년일입'!$C29,구분표!$A$2:$C$1001,2,FALSE),"")</f>
        <v>농정해양위원회</v>
      </c>
      <c r="B29" s="87" t="str">
        <f>IFERROR(VLOOKUP('15년일입'!$C29,구분표!$A$2:$C$1001,3,FALSE),"")</f>
        <v>축산산림국</v>
      </c>
      <c r="C29" s="186" t="s">
        <v>357</v>
      </c>
      <c r="D29" s="185" t="s">
        <v>589</v>
      </c>
      <c r="E29" s="185">
        <v>565</v>
      </c>
      <c r="F29" s="186" t="s">
        <v>1469</v>
      </c>
      <c r="G29" s="187">
        <v>74375</v>
      </c>
      <c r="H29" s="184">
        <v>-252</v>
      </c>
      <c r="I29" s="184"/>
      <c r="J29" s="73">
        <f t="shared" si="1"/>
        <v>74123</v>
      </c>
      <c r="K29" s="184"/>
      <c r="L29" s="184"/>
      <c r="M29" s="73">
        <f t="shared" si="2"/>
        <v>74375</v>
      </c>
      <c r="N29" s="74" t="str">
        <f t="shared" si="3"/>
        <v>동의필요</v>
      </c>
      <c r="O29" s="199" t="s">
        <v>1476</v>
      </c>
      <c r="P29" s="282"/>
      <c r="Q29" s="206"/>
      <c r="R29" s="75"/>
      <c r="S29" s="282" t="s">
        <v>658</v>
      </c>
      <c r="T29" s="184">
        <f t="shared" si="4"/>
        <v>-252</v>
      </c>
      <c r="U29" s="184">
        <f t="shared" si="5"/>
        <v>0</v>
      </c>
      <c r="V29" s="77" t="str">
        <f t="shared" si="6"/>
        <v>ok</v>
      </c>
      <c r="W29" s="75"/>
      <c r="X29" s="76" t="str">
        <f t="shared" si="7"/>
        <v>국비</v>
      </c>
      <c r="Y29" s="184">
        <f t="shared" si="8"/>
        <v>0</v>
      </c>
      <c r="Z29" s="184">
        <f t="shared" si="9"/>
        <v>0</v>
      </c>
      <c r="AA29" s="77" t="str">
        <f t="shared" si="10"/>
        <v>ok</v>
      </c>
      <c r="AB29" s="75"/>
      <c r="AC29" s="79" t="str">
        <f t="array" ref="AC29">IFERROR(IF($C29="","",INDEX(구분표!$I$2:$I$1001,MATCH(1,(구분표!$B$2:$B$1001='15년일입'!$A29)*(구분표!$C$2:$C$1001='15년일입'!$B29)*(구분표!$A$2:$A$1001='15년일입'!$C29),0))),"@@")</f>
        <v>1703</v>
      </c>
    </row>
    <row r="30" spans="1:29" ht="40.5" customHeight="1">
      <c r="A30" s="87" t="str">
        <f>IFERROR(VLOOKUP('15년일입'!$C30,구분표!$A$2:$C$1001,2,FALSE),"")</f>
        <v>농정해양위원회</v>
      </c>
      <c r="B30" s="87" t="str">
        <f>IFERROR(VLOOKUP('15년일입'!$C30,구분표!$A$2:$C$1001,3,FALSE),"")</f>
        <v>축산산림국</v>
      </c>
      <c r="C30" s="186" t="s">
        <v>357</v>
      </c>
      <c r="D30" s="185" t="s">
        <v>589</v>
      </c>
      <c r="E30" s="185">
        <v>565</v>
      </c>
      <c r="F30" s="186" t="s">
        <v>1470</v>
      </c>
      <c r="G30" s="184">
        <v>6298083</v>
      </c>
      <c r="H30" s="184"/>
      <c r="I30" s="184">
        <v>8680</v>
      </c>
      <c r="J30" s="73">
        <f t="shared" si="1"/>
        <v>6306763</v>
      </c>
      <c r="K30" s="184"/>
      <c r="L30" s="184"/>
      <c r="M30" s="73">
        <f t="shared" si="2"/>
        <v>6298083</v>
      </c>
      <c r="N30" s="74" t="str">
        <f t="shared" si="3"/>
        <v>-</v>
      </c>
      <c r="O30" s="310" t="s">
        <v>1477</v>
      </c>
      <c r="P30" s="282"/>
      <c r="Q30" s="206"/>
      <c r="R30" s="75"/>
      <c r="S30" s="282" t="s">
        <v>658</v>
      </c>
      <c r="T30" s="184">
        <f t="shared" si="4"/>
        <v>8680</v>
      </c>
      <c r="U30" s="184">
        <f t="shared" si="5"/>
        <v>0</v>
      </c>
      <c r="V30" s="77" t="str">
        <f t="shared" si="6"/>
        <v>ok</v>
      </c>
      <c r="W30" s="75"/>
      <c r="X30" s="76" t="str">
        <f t="shared" si="7"/>
        <v>국비</v>
      </c>
      <c r="Y30" s="184">
        <f t="shared" si="8"/>
        <v>0</v>
      </c>
      <c r="Z30" s="184">
        <f t="shared" si="9"/>
        <v>0</v>
      </c>
      <c r="AA30" s="77" t="str">
        <f t="shared" si="10"/>
        <v>ok</v>
      </c>
      <c r="AB30" s="75"/>
      <c r="AC30" s="79" t="str">
        <f t="array" ref="AC30">IFERROR(IF($C30="","",INDEX(구분표!$I$2:$I$1001,MATCH(1,(구분표!$B$2:$B$1001='15년일입'!$A30)*(구분표!$C$2:$C$1001='15년일입'!$B30)*(구분표!$A$2:$A$1001='15년일입'!$C30),0))),"@@")</f>
        <v>1703</v>
      </c>
    </row>
    <row r="31" spans="1:29" ht="40.5" customHeight="1">
      <c r="A31" s="87" t="str">
        <f>IFERROR(VLOOKUP('15년일입'!$C31,구분표!$A$2:$C$1001,2,FALSE),"")</f>
        <v>농정해양위원회</v>
      </c>
      <c r="B31" s="87" t="str">
        <f>IFERROR(VLOOKUP('15년일입'!$C31,구분표!$A$2:$C$1001,3,FALSE),"")</f>
        <v>축산산림국</v>
      </c>
      <c r="C31" s="186" t="s">
        <v>357</v>
      </c>
      <c r="D31" s="185" t="s">
        <v>589</v>
      </c>
      <c r="E31" s="185">
        <v>565</v>
      </c>
      <c r="F31" s="186" t="s">
        <v>1471</v>
      </c>
      <c r="G31" s="184">
        <v>741362</v>
      </c>
      <c r="H31" s="184">
        <v>-7178</v>
      </c>
      <c r="I31" s="184"/>
      <c r="J31" s="73">
        <f t="shared" si="1"/>
        <v>734184</v>
      </c>
      <c r="K31" s="184"/>
      <c r="L31" s="184"/>
      <c r="M31" s="73">
        <f t="shared" si="2"/>
        <v>741362</v>
      </c>
      <c r="N31" s="74" t="str">
        <f t="shared" si="3"/>
        <v>동의필요</v>
      </c>
      <c r="O31" s="310" t="s">
        <v>1478</v>
      </c>
      <c r="P31" s="282"/>
      <c r="Q31" s="206"/>
      <c r="R31" s="75"/>
      <c r="S31" s="282" t="s">
        <v>658</v>
      </c>
      <c r="T31" s="184">
        <f t="shared" si="4"/>
        <v>-7178</v>
      </c>
      <c r="U31" s="184">
        <f t="shared" si="5"/>
        <v>0</v>
      </c>
      <c r="V31" s="77" t="str">
        <f t="shared" si="6"/>
        <v>ok</v>
      </c>
      <c r="W31" s="75"/>
      <c r="X31" s="76" t="str">
        <f t="shared" si="7"/>
        <v>국비</v>
      </c>
      <c r="Y31" s="184">
        <f t="shared" si="8"/>
        <v>0</v>
      </c>
      <c r="Z31" s="184">
        <f t="shared" si="9"/>
        <v>0</v>
      </c>
      <c r="AA31" s="77" t="str">
        <f t="shared" si="10"/>
        <v>ok</v>
      </c>
      <c r="AB31" s="75"/>
      <c r="AC31" s="79" t="str">
        <f t="array" ref="AC31">IFERROR(IF($C31="","",INDEX(구분표!$I$2:$I$1001,MATCH(1,(구분표!$B$2:$B$1001='15년일입'!$A31)*(구분표!$C$2:$C$1001='15년일입'!$B31)*(구분표!$A$2:$A$1001='15년일입'!$C31),0))),"@@")</f>
        <v>1703</v>
      </c>
    </row>
    <row r="32" spans="1:29" ht="40.5" customHeight="1">
      <c r="A32" s="87" t="str">
        <f>IFERROR(VLOOKUP('15년일입'!$C32,구분표!$A$2:$C$1001,2,FALSE),"")</f>
        <v>농정해양위원회</v>
      </c>
      <c r="B32" s="87" t="str">
        <f>IFERROR(VLOOKUP('15년일입'!$C32,구분표!$A$2:$C$1001,3,FALSE),"")</f>
        <v>축산산림국</v>
      </c>
      <c r="C32" s="186" t="s">
        <v>359</v>
      </c>
      <c r="D32" s="185" t="s">
        <v>589</v>
      </c>
      <c r="E32" s="185">
        <v>566</v>
      </c>
      <c r="F32" s="186" t="s">
        <v>1472</v>
      </c>
      <c r="G32" s="184">
        <v>2261440</v>
      </c>
      <c r="H32" s="184"/>
      <c r="I32" s="184">
        <v>701000</v>
      </c>
      <c r="J32" s="73">
        <f t="shared" si="1"/>
        <v>2962440</v>
      </c>
      <c r="K32" s="184"/>
      <c r="L32" s="184"/>
      <c r="M32" s="73">
        <f t="shared" si="2"/>
        <v>2261440</v>
      </c>
      <c r="N32" s="74" t="str">
        <f t="shared" si="3"/>
        <v>-</v>
      </c>
      <c r="O32" s="306"/>
      <c r="P32" s="282"/>
      <c r="Q32" s="206"/>
      <c r="R32" s="75"/>
      <c r="S32" s="282" t="s">
        <v>594</v>
      </c>
      <c r="T32" s="184">
        <f t="shared" si="4"/>
        <v>0</v>
      </c>
      <c r="U32" s="184">
        <f t="shared" si="5"/>
        <v>701000</v>
      </c>
      <c r="V32" s="77" t="str">
        <f t="shared" si="6"/>
        <v>ok</v>
      </c>
      <c r="W32" s="75"/>
      <c r="X32" s="76" t="str">
        <f t="shared" si="7"/>
        <v>도비</v>
      </c>
      <c r="Y32" s="184">
        <f t="shared" si="8"/>
        <v>0</v>
      </c>
      <c r="Z32" s="184">
        <f t="shared" si="9"/>
        <v>0</v>
      </c>
      <c r="AA32" s="77" t="str">
        <f t="shared" si="10"/>
        <v>ok</v>
      </c>
      <c r="AB32" s="75"/>
      <c r="AC32" s="79" t="str">
        <f t="array" ref="AC32">IFERROR(IF($C32="","",INDEX(구분표!$I$2:$I$1001,MATCH(1,(구분표!$B$2:$B$1001='15년일입'!$A32)*(구분표!$C$2:$C$1001='15년일입'!$B32)*(구분표!$A$2:$A$1001='15년일입'!$C32),0))),"@@")</f>
        <v>1704</v>
      </c>
    </row>
    <row r="33" spans="1:29" ht="40.5" customHeight="1">
      <c r="A33" s="87" t="str">
        <f>IFERROR(VLOOKUP('15년일입'!$C33,구분표!$A$2:$C$1001,2,FALSE),"")</f>
        <v>농정해양위원회</v>
      </c>
      <c r="B33" s="87" t="str">
        <f>IFERROR(VLOOKUP('15년일입'!$C33,구분표!$A$2:$C$1001,3,FALSE),"")</f>
        <v>축산산림국</v>
      </c>
      <c r="C33" s="186" t="s">
        <v>360</v>
      </c>
      <c r="D33" s="185" t="s">
        <v>589</v>
      </c>
      <c r="E33" s="185">
        <v>567</v>
      </c>
      <c r="F33" s="186" t="s">
        <v>1472</v>
      </c>
      <c r="G33" s="184">
        <v>936700</v>
      </c>
      <c r="H33" s="184"/>
      <c r="I33" s="184">
        <v>282000</v>
      </c>
      <c r="J33" s="73">
        <f t="shared" si="1"/>
        <v>1218700</v>
      </c>
      <c r="K33" s="184"/>
      <c r="L33" s="184"/>
      <c r="M33" s="73">
        <f t="shared" si="2"/>
        <v>936700</v>
      </c>
      <c r="N33" s="74" t="str">
        <f t="shared" si="3"/>
        <v>-</v>
      </c>
      <c r="O33" s="306"/>
      <c r="P33" s="282"/>
      <c r="Q33" s="206"/>
      <c r="R33" s="75"/>
      <c r="S33" s="282" t="s">
        <v>594</v>
      </c>
      <c r="T33" s="184">
        <f t="shared" si="4"/>
        <v>0</v>
      </c>
      <c r="U33" s="184">
        <f t="shared" si="5"/>
        <v>282000</v>
      </c>
      <c r="V33" s="77" t="str">
        <f t="shared" si="6"/>
        <v>ok</v>
      </c>
      <c r="W33" s="75"/>
      <c r="X33" s="76" t="str">
        <f t="shared" si="7"/>
        <v>도비</v>
      </c>
      <c r="Y33" s="184">
        <f t="shared" si="8"/>
        <v>0</v>
      </c>
      <c r="Z33" s="184">
        <f t="shared" si="9"/>
        <v>0</v>
      </c>
      <c r="AA33" s="77" t="str">
        <f t="shared" si="10"/>
        <v>ok</v>
      </c>
      <c r="AB33" s="75"/>
      <c r="AC33" s="79" t="str">
        <f t="array" ref="AC33">IFERROR(IF($C33="","",INDEX(구분표!$I$2:$I$1001,MATCH(1,(구분표!$B$2:$B$1001='15년일입'!$A33)*(구분표!$C$2:$C$1001='15년일입'!$B33)*(구분표!$A$2:$A$1001='15년일입'!$C33),0))),"@@")</f>
        <v>1705</v>
      </c>
    </row>
    <row r="34" spans="1:29" ht="40.5" customHeight="1">
      <c r="A34" s="87" t="str">
        <f>IFERROR(VLOOKUP('15년일입'!$C34,구분표!$A$2:$C$1001,2,FALSE),"")</f>
        <v>농정해양위원회</v>
      </c>
      <c r="B34" s="87" t="str">
        <f>IFERROR(VLOOKUP('15년일입'!$C34,구분표!$A$2:$C$1001,3,FALSE),"")</f>
        <v>농업기술원</v>
      </c>
      <c r="C34" s="186" t="s">
        <v>381</v>
      </c>
      <c r="D34" s="185" t="s">
        <v>589</v>
      </c>
      <c r="E34" s="185">
        <v>642</v>
      </c>
      <c r="F34" s="186" t="s">
        <v>1385</v>
      </c>
      <c r="G34" s="184">
        <v>1154810</v>
      </c>
      <c r="H34" s="184"/>
      <c r="I34" s="184">
        <v>5000</v>
      </c>
      <c r="J34" s="73">
        <f t="shared" si="1"/>
        <v>1159810</v>
      </c>
      <c r="K34" s="184"/>
      <c r="L34" s="184"/>
      <c r="M34" s="73">
        <f t="shared" si="2"/>
        <v>1154810</v>
      </c>
      <c r="N34" s="74" t="str">
        <f t="shared" si="3"/>
        <v>-</v>
      </c>
      <c r="O34" s="199" t="s">
        <v>1388</v>
      </c>
      <c r="P34" s="282"/>
      <c r="Q34" s="206"/>
      <c r="R34" s="75"/>
      <c r="S34" s="282" t="s">
        <v>658</v>
      </c>
      <c r="T34" s="184">
        <f t="shared" si="4"/>
        <v>5000</v>
      </c>
      <c r="U34" s="184">
        <f t="shared" si="5"/>
        <v>0</v>
      </c>
      <c r="V34" s="77" t="str">
        <f t="shared" si="6"/>
        <v>ok</v>
      </c>
      <c r="W34" s="75"/>
      <c r="X34" s="76" t="str">
        <f t="shared" si="7"/>
        <v>국비</v>
      </c>
      <c r="Y34" s="184">
        <f t="shared" si="8"/>
        <v>0</v>
      </c>
      <c r="Z34" s="184">
        <f t="shared" si="9"/>
        <v>0</v>
      </c>
      <c r="AA34" s="77" t="str">
        <f t="shared" si="10"/>
        <v>ok</v>
      </c>
      <c r="AB34" s="75"/>
      <c r="AC34" s="79" t="str">
        <f t="array" ref="AC34">IFERROR(IF($C34="","",INDEX(구분표!$I$2:$I$1001,MATCH(1,(구분표!$B$2:$B$1001='15년일입'!$A34)*(구분표!$C$2:$C$1001='15년일입'!$B34)*(구분표!$A$2:$A$1001='15년일입'!$C34),0))),"@@")</f>
        <v>1801</v>
      </c>
    </row>
    <row r="35" spans="1:29" ht="40.5" customHeight="1">
      <c r="A35" s="87" t="str">
        <f>IFERROR(VLOOKUP('15년일입'!$C35,구분표!$A$2:$C$1001,2,FALSE),"")</f>
        <v>농정해양위원회</v>
      </c>
      <c r="B35" s="87" t="str">
        <f>IFERROR(VLOOKUP('15년일입'!$C35,구분표!$A$2:$C$1001,3,FALSE),"")</f>
        <v>농업기술원</v>
      </c>
      <c r="C35" s="186" t="s">
        <v>381</v>
      </c>
      <c r="D35" s="185" t="s">
        <v>589</v>
      </c>
      <c r="E35" s="185">
        <v>642</v>
      </c>
      <c r="F35" s="186" t="s">
        <v>1386</v>
      </c>
      <c r="G35" s="184">
        <v>660050</v>
      </c>
      <c r="H35" s="184"/>
      <c r="I35" s="184">
        <v>90000</v>
      </c>
      <c r="J35" s="73">
        <f t="shared" si="1"/>
        <v>750050</v>
      </c>
      <c r="K35" s="184"/>
      <c r="L35" s="184"/>
      <c r="M35" s="73">
        <f t="shared" si="2"/>
        <v>660050</v>
      </c>
      <c r="N35" s="74" t="str">
        <f t="shared" si="3"/>
        <v>-</v>
      </c>
      <c r="O35" s="199" t="s">
        <v>1388</v>
      </c>
      <c r="P35" s="282"/>
      <c r="Q35" s="206"/>
      <c r="R35" s="75"/>
      <c r="S35" s="282" t="s">
        <v>658</v>
      </c>
      <c r="T35" s="184">
        <f t="shared" si="4"/>
        <v>90000</v>
      </c>
      <c r="U35" s="184">
        <f t="shared" si="5"/>
        <v>0</v>
      </c>
      <c r="V35" s="77" t="str">
        <f t="shared" si="6"/>
        <v>ok</v>
      </c>
      <c r="W35" s="75"/>
      <c r="X35" s="76" t="str">
        <f t="shared" si="7"/>
        <v>국비</v>
      </c>
      <c r="Y35" s="184">
        <f t="shared" si="8"/>
        <v>0</v>
      </c>
      <c r="Z35" s="184">
        <f t="shared" si="9"/>
        <v>0</v>
      </c>
      <c r="AA35" s="77" t="str">
        <f t="shared" si="10"/>
        <v>ok</v>
      </c>
      <c r="AB35" s="75"/>
      <c r="AC35" s="79" t="str">
        <f t="array" ref="AC35">IFERROR(IF($C35="","",INDEX(구분표!$I$2:$I$1001,MATCH(1,(구분표!$B$2:$B$1001='15년일입'!$A35)*(구분표!$C$2:$C$1001='15년일입'!$B35)*(구분표!$A$2:$A$1001='15년일입'!$C35),0))),"@@")</f>
        <v>1801</v>
      </c>
    </row>
    <row r="36" spans="1:29" ht="40.5" customHeight="1">
      <c r="A36" s="87" t="str">
        <f>IFERROR(VLOOKUP('15년일입'!$C36,구분표!$A$2:$C$1001,2,FALSE),"")</f>
        <v>농정해양위원회</v>
      </c>
      <c r="B36" s="87" t="str">
        <f>IFERROR(VLOOKUP('15년일입'!$C36,구분표!$A$2:$C$1001,3,FALSE),"")</f>
        <v>농업기술원</v>
      </c>
      <c r="C36" s="247" t="s">
        <v>381</v>
      </c>
      <c r="D36" s="246" t="s">
        <v>589</v>
      </c>
      <c r="E36" s="246">
        <v>642</v>
      </c>
      <c r="F36" s="247" t="s">
        <v>1387</v>
      </c>
      <c r="G36" s="184">
        <v>1351000</v>
      </c>
      <c r="H36" s="184"/>
      <c r="I36" s="194">
        <v>250000</v>
      </c>
      <c r="J36" s="73">
        <f t="shared" si="1"/>
        <v>1601000</v>
      </c>
      <c r="K36" s="184"/>
      <c r="L36" s="194"/>
      <c r="M36" s="73">
        <f t="shared" si="2"/>
        <v>1351000</v>
      </c>
      <c r="N36" s="74" t="str">
        <f t="shared" si="3"/>
        <v>-</v>
      </c>
      <c r="O36" s="306" t="s">
        <v>1389</v>
      </c>
      <c r="P36" s="282"/>
      <c r="Q36" s="206"/>
      <c r="R36" s="75"/>
      <c r="S36" s="282" t="s">
        <v>1328</v>
      </c>
      <c r="T36" s="184">
        <f t="shared" si="4"/>
        <v>250000</v>
      </c>
      <c r="U36" s="184">
        <f t="shared" si="5"/>
        <v>0</v>
      </c>
      <c r="V36" s="77" t="str">
        <f t="shared" si="6"/>
        <v>ok</v>
      </c>
      <c r="W36" s="75"/>
      <c r="X36" s="76" t="str">
        <f t="shared" si="7"/>
        <v>지특</v>
      </c>
      <c r="Y36" s="184">
        <f t="shared" si="8"/>
        <v>0</v>
      </c>
      <c r="Z36" s="184">
        <f t="shared" si="9"/>
        <v>0</v>
      </c>
      <c r="AA36" s="77" t="str">
        <f t="shared" si="10"/>
        <v>ok</v>
      </c>
      <c r="AB36" s="75"/>
      <c r="AC36" s="79" t="str">
        <f t="array" ref="AC36">IFERROR(IF($C36="","",INDEX(구분표!$I$2:$I$1001,MATCH(1,(구분표!$B$2:$B$1001='15년일입'!$A36)*(구분표!$C$2:$C$1001='15년일입'!$B36)*(구분표!$A$2:$A$1001='15년일입'!$C36),0))),"@@")</f>
        <v>1801</v>
      </c>
    </row>
    <row r="37" spans="1:29" ht="40.5" customHeight="1">
      <c r="A37" s="278" t="str">
        <f>IFERROR(VLOOKUP('15년일입'!$C37,구분표!$A$2:$C$1001,2,FALSE),"")</f>
        <v>보건복지위원회</v>
      </c>
      <c r="B37" s="278" t="str">
        <f>IFERROR(VLOOKUP('15년일입'!$C37,구분표!$A$2:$C$1001,3,FALSE),"")</f>
        <v>보건복지국</v>
      </c>
      <c r="C37" s="295" t="s">
        <v>283</v>
      </c>
      <c r="D37" s="296" t="s">
        <v>593</v>
      </c>
      <c r="E37" s="296" t="s">
        <v>656</v>
      </c>
      <c r="F37" s="295" t="s">
        <v>643</v>
      </c>
      <c r="G37" s="184"/>
      <c r="H37" s="184"/>
      <c r="I37" s="184">
        <v>16500</v>
      </c>
      <c r="J37" s="73">
        <f t="shared" ref="J37:J68" si="11">SUM(G37+H37+I37)</f>
        <v>16500</v>
      </c>
      <c r="K37" s="184"/>
      <c r="L37" s="184"/>
      <c r="M37" s="73">
        <f t="shared" ref="M37:M68" si="12">SUM(G37+K37+L37)</f>
        <v>0</v>
      </c>
      <c r="N37" s="74" t="str">
        <f t="shared" ref="N37:N68" si="13">IF(H37-K37&lt;0,"동의필요","-")</f>
        <v>-</v>
      </c>
      <c r="O37" s="306" t="s">
        <v>1336</v>
      </c>
      <c r="P37" s="282"/>
      <c r="Q37" s="206"/>
      <c r="R37" s="75"/>
      <c r="S37" s="282" t="s">
        <v>60</v>
      </c>
      <c r="T37" s="184">
        <f t="shared" ref="T37:T68" si="14">IF($S37&lt;&gt;"도비",IF($Q37="국도비","직접입력",SUM($H37:$I37)),)</f>
        <v>16500</v>
      </c>
      <c r="U37" s="184">
        <f t="shared" ref="U37:U68" si="15">IF($S37="도비",SUM($H37:$I37),IF($Q37="국도비","직접입력",SUM($H37:$I37)-$T37))</f>
        <v>0</v>
      </c>
      <c r="V37" s="77" t="str">
        <f t="shared" ref="V37:V68" si="16">IF($Q37="국도비","ok",IF(($H37+$I37)=($T37+$U37),"ok","검토"))</f>
        <v>ok</v>
      </c>
      <c r="W37" s="75"/>
      <c r="X37" s="76" t="str">
        <f t="shared" ref="X37:X68" si="17">$S37</f>
        <v>국비</v>
      </c>
      <c r="Y37" s="184">
        <f t="shared" ref="Y37:Y68" si="18">IF($X37&lt;&gt;"도비",IF($Q37="국도비","직접입력",SUM($K37:$L37)),)</f>
        <v>0</v>
      </c>
      <c r="Z37" s="184">
        <f t="shared" ref="Z37:Z68" si="19">IF($X37="도비",SUM($K37:$L37),IF($Q37="국도비","직접입력",SUM($K37:$L37)-$Y37))</f>
        <v>0</v>
      </c>
      <c r="AA37" s="77" t="str">
        <f t="shared" ref="AA37:AA68" si="20">IF($Q37="국도비","ok",IF(($K37+$L37)=($Y37+$Z37),"ok","검토"))</f>
        <v>ok</v>
      </c>
      <c r="AB37" s="75"/>
      <c r="AC37" s="79" t="str">
        <f t="array" ref="AC37">IFERROR(IF($C37="","",INDEX(구분표!$I$2:$I$1001,MATCH(1,(구분표!$B$2:$B$1001='15년일입'!$A37)*(구분표!$C$2:$C$1001='15년일입'!$B37)*(구분표!$A$2:$A$1001='15년일입'!$C37),0))),"@@")</f>
        <v>1901</v>
      </c>
    </row>
    <row r="38" spans="1:29" ht="40.5" customHeight="1">
      <c r="A38" s="278" t="str">
        <f>IFERROR(VLOOKUP('15년일입'!$C38,구분표!$A$2:$C$1001,2,FALSE),"")</f>
        <v>보건복지위원회</v>
      </c>
      <c r="B38" s="278" t="str">
        <f>IFERROR(VLOOKUP('15년일입'!$C38,구분표!$A$2:$C$1001,3,FALSE),"")</f>
        <v>보건복지국</v>
      </c>
      <c r="C38" s="295" t="s">
        <v>285</v>
      </c>
      <c r="D38" s="296" t="s">
        <v>589</v>
      </c>
      <c r="E38" s="296">
        <v>731</v>
      </c>
      <c r="F38" s="295" t="s">
        <v>644</v>
      </c>
      <c r="G38" s="184">
        <v>33642495</v>
      </c>
      <c r="H38" s="184"/>
      <c r="I38" s="184">
        <v>3422638</v>
      </c>
      <c r="J38" s="73">
        <f t="shared" si="11"/>
        <v>37065133</v>
      </c>
      <c r="K38" s="184"/>
      <c r="L38" s="184"/>
      <c r="M38" s="73">
        <f t="shared" si="12"/>
        <v>33642495</v>
      </c>
      <c r="N38" s="74" t="str">
        <f t="shared" si="13"/>
        <v>-</v>
      </c>
      <c r="O38" s="306" t="s">
        <v>1337</v>
      </c>
      <c r="P38" s="282"/>
      <c r="Q38" s="206"/>
      <c r="R38" s="75"/>
      <c r="S38" s="78" t="s">
        <v>658</v>
      </c>
      <c r="T38" s="184">
        <f t="shared" si="14"/>
        <v>3422638</v>
      </c>
      <c r="U38" s="184">
        <f t="shared" si="15"/>
        <v>0</v>
      </c>
      <c r="V38" s="77" t="str">
        <f t="shared" si="16"/>
        <v>ok</v>
      </c>
      <c r="W38" s="75"/>
      <c r="X38" s="76" t="str">
        <f t="shared" si="17"/>
        <v>국비</v>
      </c>
      <c r="Y38" s="184">
        <f t="shared" si="18"/>
        <v>0</v>
      </c>
      <c r="Z38" s="184">
        <f t="shared" si="19"/>
        <v>0</v>
      </c>
      <c r="AA38" s="77" t="str">
        <f t="shared" si="20"/>
        <v>ok</v>
      </c>
      <c r="AB38" s="75"/>
      <c r="AC38" s="79" t="str">
        <f t="array" ref="AC38">IFERROR(IF($C38="","",INDEX(구분표!$I$2:$I$1001,MATCH(1,(구분표!$B$2:$B$1001='15년일입'!$A38)*(구분표!$C$2:$C$1001='15년일입'!$B38)*(구분표!$A$2:$A$1001='15년일입'!$C38),0))),"@@")</f>
        <v>1902</v>
      </c>
    </row>
    <row r="39" spans="1:29" ht="40.5" customHeight="1">
      <c r="A39" s="278" t="str">
        <f>IFERROR(VLOOKUP('15년일입'!$C39,구분표!$A$2:$C$1001,2,FALSE),"")</f>
        <v>보건복지위원회</v>
      </c>
      <c r="B39" s="278" t="str">
        <f>IFERROR(VLOOKUP('15년일입'!$C39,구분표!$A$2:$C$1001,3,FALSE),"")</f>
        <v>보건복지국</v>
      </c>
      <c r="C39" s="295" t="s">
        <v>287</v>
      </c>
      <c r="D39" s="296" t="s">
        <v>589</v>
      </c>
      <c r="E39" s="296">
        <v>732</v>
      </c>
      <c r="F39" s="295" t="s">
        <v>645</v>
      </c>
      <c r="G39" s="184">
        <v>5636188</v>
      </c>
      <c r="H39" s="184">
        <v>-261000</v>
      </c>
      <c r="I39" s="184"/>
      <c r="J39" s="73">
        <f t="shared" si="11"/>
        <v>5375188</v>
      </c>
      <c r="K39" s="184"/>
      <c r="L39" s="184"/>
      <c r="M39" s="73">
        <f t="shared" si="12"/>
        <v>5636188</v>
      </c>
      <c r="N39" s="74" t="str">
        <f t="shared" si="13"/>
        <v>동의필요</v>
      </c>
      <c r="O39" s="306" t="s">
        <v>1338</v>
      </c>
      <c r="P39" s="282"/>
      <c r="Q39" s="206"/>
      <c r="R39" s="75"/>
      <c r="S39" s="78" t="s">
        <v>658</v>
      </c>
      <c r="T39" s="184">
        <f t="shared" si="14"/>
        <v>-261000</v>
      </c>
      <c r="U39" s="184">
        <f t="shared" si="15"/>
        <v>0</v>
      </c>
      <c r="V39" s="77" t="str">
        <f t="shared" si="16"/>
        <v>ok</v>
      </c>
      <c r="W39" s="75"/>
      <c r="X39" s="76" t="str">
        <f t="shared" si="17"/>
        <v>국비</v>
      </c>
      <c r="Y39" s="184">
        <f t="shared" si="18"/>
        <v>0</v>
      </c>
      <c r="Z39" s="184">
        <f t="shared" si="19"/>
        <v>0</v>
      </c>
      <c r="AA39" s="77" t="str">
        <f t="shared" si="20"/>
        <v>ok</v>
      </c>
      <c r="AB39" s="75"/>
      <c r="AC39" s="79" t="str">
        <f t="array" ref="AC39">IFERROR(IF($C39="","",INDEX(구분표!$I$2:$I$1001,MATCH(1,(구분표!$B$2:$B$1001='15년일입'!$A39)*(구분표!$C$2:$C$1001='15년일입'!$B39)*(구분표!$A$2:$A$1001='15년일입'!$C39),0))),"@@")</f>
        <v>1903</v>
      </c>
    </row>
    <row r="40" spans="1:29" ht="40.5" customHeight="1">
      <c r="A40" s="278" t="str">
        <f>IFERROR(VLOOKUP('15년일입'!$C40,구분표!$A$2:$C$1001,2,FALSE),"")</f>
        <v>보건복지위원회</v>
      </c>
      <c r="B40" s="278" t="str">
        <f>IFERROR(VLOOKUP('15년일입'!$C40,구분표!$A$2:$C$1001,3,FALSE),"")</f>
        <v>보건복지국</v>
      </c>
      <c r="C40" s="295" t="s">
        <v>288</v>
      </c>
      <c r="D40" s="296" t="s">
        <v>589</v>
      </c>
      <c r="E40" s="296">
        <v>733</v>
      </c>
      <c r="F40" s="295" t="s">
        <v>646</v>
      </c>
      <c r="G40" s="184">
        <v>2622581</v>
      </c>
      <c r="H40" s="184"/>
      <c r="I40" s="184">
        <v>59004</v>
      </c>
      <c r="J40" s="73">
        <f t="shared" si="11"/>
        <v>2681585</v>
      </c>
      <c r="K40" s="184"/>
      <c r="L40" s="184"/>
      <c r="M40" s="73">
        <f t="shared" si="12"/>
        <v>2622581</v>
      </c>
      <c r="N40" s="74" t="str">
        <f t="shared" si="13"/>
        <v>-</v>
      </c>
      <c r="O40" s="198" t="s">
        <v>1339</v>
      </c>
      <c r="P40" s="282"/>
      <c r="Q40" s="206"/>
      <c r="R40" s="75"/>
      <c r="S40" s="78" t="s">
        <v>658</v>
      </c>
      <c r="T40" s="184">
        <f t="shared" si="14"/>
        <v>59004</v>
      </c>
      <c r="U40" s="184">
        <f t="shared" si="15"/>
        <v>0</v>
      </c>
      <c r="V40" s="77" t="str">
        <f t="shared" si="16"/>
        <v>ok</v>
      </c>
      <c r="W40" s="75"/>
      <c r="X40" s="76" t="str">
        <f t="shared" si="17"/>
        <v>국비</v>
      </c>
      <c r="Y40" s="184">
        <f t="shared" si="18"/>
        <v>0</v>
      </c>
      <c r="Z40" s="184">
        <f t="shared" si="19"/>
        <v>0</v>
      </c>
      <c r="AA40" s="77" t="str">
        <f t="shared" si="20"/>
        <v>ok</v>
      </c>
      <c r="AB40" s="75"/>
      <c r="AC40" s="79" t="str">
        <f t="array" ref="AC40">IFERROR(IF($C40="","",INDEX(구분표!$I$2:$I$1001,MATCH(1,(구분표!$B$2:$B$1001='15년일입'!$A40)*(구분표!$C$2:$C$1001='15년일입'!$B40)*(구분표!$A$2:$A$1001='15년일입'!$C40),0))),"@@")</f>
        <v>1905</v>
      </c>
    </row>
    <row r="41" spans="1:29" ht="40.5" customHeight="1">
      <c r="A41" s="278" t="str">
        <f>IFERROR(VLOOKUP('15년일입'!$C41,구분표!$A$2:$C$1001,2,FALSE),"")</f>
        <v>보건복지위원회</v>
      </c>
      <c r="B41" s="278" t="str">
        <f>IFERROR(VLOOKUP('15년일입'!$C41,구분표!$A$2:$C$1001,3,FALSE),"")</f>
        <v>보건복지국</v>
      </c>
      <c r="C41" s="295" t="s">
        <v>288</v>
      </c>
      <c r="D41" s="296" t="s">
        <v>589</v>
      </c>
      <c r="E41" s="296">
        <v>733</v>
      </c>
      <c r="F41" s="295" t="s">
        <v>647</v>
      </c>
      <c r="G41" s="184">
        <v>347900</v>
      </c>
      <c r="H41" s="184">
        <v>-81900</v>
      </c>
      <c r="I41" s="184"/>
      <c r="J41" s="73">
        <f t="shared" si="11"/>
        <v>266000</v>
      </c>
      <c r="K41" s="184"/>
      <c r="L41" s="184"/>
      <c r="M41" s="73">
        <f t="shared" si="12"/>
        <v>347900</v>
      </c>
      <c r="N41" s="74" t="str">
        <f t="shared" si="13"/>
        <v>동의필요</v>
      </c>
      <c r="O41" s="306" t="s">
        <v>1340</v>
      </c>
      <c r="P41" s="282"/>
      <c r="Q41" s="206"/>
      <c r="R41" s="75"/>
      <c r="S41" s="78" t="s">
        <v>658</v>
      </c>
      <c r="T41" s="184">
        <f t="shared" si="14"/>
        <v>-81900</v>
      </c>
      <c r="U41" s="184">
        <f t="shared" si="15"/>
        <v>0</v>
      </c>
      <c r="V41" s="77" t="str">
        <f t="shared" si="16"/>
        <v>ok</v>
      </c>
      <c r="W41" s="75"/>
      <c r="X41" s="76" t="str">
        <f t="shared" si="17"/>
        <v>국비</v>
      </c>
      <c r="Y41" s="184">
        <f t="shared" si="18"/>
        <v>0</v>
      </c>
      <c r="Z41" s="184">
        <f t="shared" si="19"/>
        <v>0</v>
      </c>
      <c r="AA41" s="77" t="str">
        <f t="shared" si="20"/>
        <v>ok</v>
      </c>
      <c r="AB41" s="75"/>
      <c r="AC41" s="79" t="str">
        <f t="array" ref="AC41">IFERROR(IF($C41="","",INDEX(구분표!$I$2:$I$1001,MATCH(1,(구분표!$B$2:$B$1001='15년일입'!$A41)*(구분표!$C$2:$C$1001='15년일입'!$B41)*(구분표!$A$2:$A$1001='15년일입'!$C41),0))),"@@")</f>
        <v>1905</v>
      </c>
    </row>
    <row r="42" spans="1:29" ht="40.5" customHeight="1">
      <c r="A42" s="278" t="str">
        <f>IFERROR(VLOOKUP('15년일입'!$C42,구분표!$A$2:$C$1001,2,FALSE),"")</f>
        <v>보건복지위원회</v>
      </c>
      <c r="B42" s="278" t="str">
        <f>IFERROR(VLOOKUP('15년일입'!$C42,구분표!$A$2:$C$1001,3,FALSE),"")</f>
        <v>보건복지국</v>
      </c>
      <c r="C42" s="295" t="s">
        <v>288</v>
      </c>
      <c r="D42" s="296" t="s">
        <v>589</v>
      </c>
      <c r="E42" s="296">
        <v>733</v>
      </c>
      <c r="F42" s="295" t="s">
        <v>648</v>
      </c>
      <c r="G42" s="184">
        <v>171108</v>
      </c>
      <c r="H42" s="184">
        <v>-6984</v>
      </c>
      <c r="I42" s="184"/>
      <c r="J42" s="73">
        <f t="shared" si="11"/>
        <v>164124</v>
      </c>
      <c r="K42" s="184"/>
      <c r="L42" s="184"/>
      <c r="M42" s="73">
        <f t="shared" si="12"/>
        <v>171108</v>
      </c>
      <c r="N42" s="74" t="str">
        <f t="shared" si="13"/>
        <v>동의필요</v>
      </c>
      <c r="O42" s="306" t="s">
        <v>1341</v>
      </c>
      <c r="P42" s="282"/>
      <c r="Q42" s="206"/>
      <c r="R42" s="75"/>
      <c r="S42" s="78" t="s">
        <v>658</v>
      </c>
      <c r="T42" s="184">
        <f t="shared" si="14"/>
        <v>-6984</v>
      </c>
      <c r="U42" s="184">
        <f t="shared" si="15"/>
        <v>0</v>
      </c>
      <c r="V42" s="77" t="str">
        <f t="shared" si="16"/>
        <v>ok</v>
      </c>
      <c r="W42" s="75"/>
      <c r="X42" s="76" t="str">
        <f t="shared" si="17"/>
        <v>국비</v>
      </c>
      <c r="Y42" s="184">
        <f t="shared" si="18"/>
        <v>0</v>
      </c>
      <c r="Z42" s="184">
        <f t="shared" si="19"/>
        <v>0</v>
      </c>
      <c r="AA42" s="77" t="str">
        <f t="shared" si="20"/>
        <v>ok</v>
      </c>
      <c r="AB42" s="75"/>
      <c r="AC42" s="79" t="str">
        <f t="array" ref="AC42">IFERROR(IF($C42="","",INDEX(구분표!$I$2:$I$1001,MATCH(1,(구분표!$B$2:$B$1001='15년일입'!$A42)*(구분표!$C$2:$C$1001='15년일입'!$B42)*(구분표!$A$2:$A$1001='15년일입'!$C42),0))),"@@")</f>
        <v>1905</v>
      </c>
    </row>
    <row r="43" spans="1:29" ht="40.5" customHeight="1">
      <c r="A43" s="87" t="str">
        <f>IFERROR(VLOOKUP('15년일입'!$C43,구분표!$A$2:$C$1001,2,FALSE),"")</f>
        <v>보건복지위원회</v>
      </c>
      <c r="B43" s="87" t="str">
        <f>IFERROR(VLOOKUP('15년일입'!$C43,구분표!$A$2:$C$1001,3,FALSE),"")</f>
        <v>보건복지국</v>
      </c>
      <c r="C43" s="186" t="s">
        <v>288</v>
      </c>
      <c r="D43" s="296" t="s">
        <v>589</v>
      </c>
      <c r="E43" s="185">
        <v>734</v>
      </c>
      <c r="F43" s="186" t="s">
        <v>649</v>
      </c>
      <c r="G43" s="184">
        <v>3685458</v>
      </c>
      <c r="H43" s="184"/>
      <c r="I43" s="184">
        <v>59000</v>
      </c>
      <c r="J43" s="73">
        <f t="shared" si="11"/>
        <v>3744458</v>
      </c>
      <c r="K43" s="184"/>
      <c r="L43" s="184"/>
      <c r="M43" s="73">
        <f t="shared" si="12"/>
        <v>3685458</v>
      </c>
      <c r="N43" s="74" t="str">
        <f t="shared" si="13"/>
        <v>-</v>
      </c>
      <c r="O43" s="306" t="s">
        <v>1342</v>
      </c>
      <c r="P43" s="282"/>
      <c r="Q43" s="206"/>
      <c r="R43" s="75"/>
      <c r="S43" s="78" t="s">
        <v>659</v>
      </c>
      <c r="T43" s="184">
        <f t="shared" si="14"/>
        <v>59000</v>
      </c>
      <c r="U43" s="184">
        <f t="shared" si="15"/>
        <v>0</v>
      </c>
      <c r="V43" s="77" t="str">
        <f t="shared" si="16"/>
        <v>ok</v>
      </c>
      <c r="W43" s="75"/>
      <c r="X43" s="76" t="str">
        <f t="shared" si="17"/>
        <v>기금</v>
      </c>
      <c r="Y43" s="184">
        <f t="shared" si="18"/>
        <v>0</v>
      </c>
      <c r="Z43" s="184">
        <f t="shared" si="19"/>
        <v>0</v>
      </c>
      <c r="AA43" s="77" t="str">
        <f t="shared" si="20"/>
        <v>ok</v>
      </c>
      <c r="AB43" s="75"/>
      <c r="AC43" s="79" t="str">
        <f t="array" ref="AC43">IFERROR(IF($C43="","",INDEX(구분표!$I$2:$I$1001,MATCH(1,(구분표!$B$2:$B$1001='15년일입'!$A43)*(구분표!$C$2:$C$1001='15년일입'!$B43)*(구분표!$A$2:$A$1001='15년일입'!$C43),0))),"@@")</f>
        <v>1905</v>
      </c>
    </row>
    <row r="44" spans="1:29" ht="40.5" customHeight="1">
      <c r="A44" s="278" t="str">
        <f>IFERROR(VLOOKUP('15년일입'!$C44,구분표!$A$2:$C$1001,2,FALSE),"")</f>
        <v>보건복지위원회</v>
      </c>
      <c r="B44" s="278" t="str">
        <f>IFERROR(VLOOKUP('15년일입'!$C44,구분표!$A$2:$C$1001,3,FALSE),"")</f>
        <v>보건복지국</v>
      </c>
      <c r="C44" s="295" t="s">
        <v>289</v>
      </c>
      <c r="D44" s="296" t="s">
        <v>589</v>
      </c>
      <c r="E44" s="296">
        <v>734</v>
      </c>
      <c r="F44" s="295" t="s">
        <v>650</v>
      </c>
      <c r="G44" s="184">
        <v>8170178</v>
      </c>
      <c r="H44" s="184"/>
      <c r="I44" s="184">
        <v>380929</v>
      </c>
      <c r="J44" s="73">
        <f t="shared" si="11"/>
        <v>8551107</v>
      </c>
      <c r="K44" s="184"/>
      <c r="L44" s="184"/>
      <c r="M44" s="73">
        <f t="shared" si="12"/>
        <v>8170178</v>
      </c>
      <c r="N44" s="74" t="str">
        <f t="shared" si="13"/>
        <v>-</v>
      </c>
      <c r="O44" s="306" t="s">
        <v>1343</v>
      </c>
      <c r="P44" s="282"/>
      <c r="Q44" s="206"/>
      <c r="R44" s="75"/>
      <c r="S44" s="78" t="s">
        <v>658</v>
      </c>
      <c r="T44" s="184">
        <f t="shared" si="14"/>
        <v>380929</v>
      </c>
      <c r="U44" s="184">
        <f t="shared" si="15"/>
        <v>0</v>
      </c>
      <c r="V44" s="77" t="str">
        <f t="shared" si="16"/>
        <v>ok</v>
      </c>
      <c r="W44" s="75"/>
      <c r="X44" s="76" t="str">
        <f t="shared" si="17"/>
        <v>국비</v>
      </c>
      <c r="Y44" s="184">
        <f t="shared" si="18"/>
        <v>0</v>
      </c>
      <c r="Z44" s="184">
        <f t="shared" si="19"/>
        <v>0</v>
      </c>
      <c r="AA44" s="77" t="str">
        <f t="shared" si="20"/>
        <v>ok</v>
      </c>
      <c r="AB44" s="75"/>
      <c r="AC44" s="79" t="str">
        <f t="array" ref="AC44">IFERROR(IF($C44="","",INDEX(구분표!$I$2:$I$1001,MATCH(1,(구분표!$B$2:$B$1001='15년일입'!$A44)*(구분표!$C$2:$C$1001='15년일입'!$B44)*(구분표!$A$2:$A$1001='15년일입'!$C44),0))),"@@")</f>
        <v>1906</v>
      </c>
    </row>
    <row r="45" spans="1:29" ht="40.5" customHeight="1">
      <c r="A45" s="278" t="str">
        <f>IFERROR(VLOOKUP('15년일입'!$C45,구분표!$A$2:$C$1001,2,FALSE),"")</f>
        <v>보건복지위원회</v>
      </c>
      <c r="B45" s="278" t="str">
        <f>IFERROR(VLOOKUP('15년일입'!$C45,구분표!$A$2:$C$1001,3,FALSE),"")</f>
        <v>보건복지국</v>
      </c>
      <c r="C45" s="295" t="s">
        <v>289</v>
      </c>
      <c r="D45" s="296" t="s">
        <v>589</v>
      </c>
      <c r="E45" s="296">
        <v>734</v>
      </c>
      <c r="F45" s="295" t="s">
        <v>651</v>
      </c>
      <c r="G45" s="184">
        <v>1884921</v>
      </c>
      <c r="H45" s="184">
        <v>-813554</v>
      </c>
      <c r="I45" s="184"/>
      <c r="J45" s="73">
        <f t="shared" si="11"/>
        <v>1071367</v>
      </c>
      <c r="K45" s="184"/>
      <c r="L45" s="184"/>
      <c r="M45" s="73">
        <f t="shared" si="12"/>
        <v>1884921</v>
      </c>
      <c r="N45" s="74" t="str">
        <f t="shared" si="13"/>
        <v>동의필요</v>
      </c>
      <c r="O45" s="306" t="s">
        <v>1344</v>
      </c>
      <c r="P45" s="282"/>
      <c r="Q45" s="206"/>
      <c r="R45" s="75"/>
      <c r="S45" s="78" t="s">
        <v>659</v>
      </c>
      <c r="T45" s="184">
        <f t="shared" si="14"/>
        <v>-813554</v>
      </c>
      <c r="U45" s="184">
        <f t="shared" si="15"/>
        <v>0</v>
      </c>
      <c r="V45" s="77" t="str">
        <f t="shared" si="16"/>
        <v>ok</v>
      </c>
      <c r="W45" s="75"/>
      <c r="X45" s="76" t="str">
        <f t="shared" si="17"/>
        <v>기금</v>
      </c>
      <c r="Y45" s="184">
        <f t="shared" si="18"/>
        <v>0</v>
      </c>
      <c r="Z45" s="184">
        <f t="shared" si="19"/>
        <v>0</v>
      </c>
      <c r="AA45" s="77" t="str">
        <f t="shared" si="20"/>
        <v>ok</v>
      </c>
      <c r="AB45" s="75"/>
      <c r="AC45" s="79" t="str">
        <f t="array" ref="AC45">IFERROR(IF($C45="","",INDEX(구분표!$I$2:$I$1001,MATCH(1,(구분표!$B$2:$B$1001='15년일입'!$A45)*(구분표!$C$2:$C$1001='15년일입'!$B45)*(구분표!$A$2:$A$1001='15년일입'!$C45),0))),"@@")</f>
        <v>1906</v>
      </c>
    </row>
    <row r="46" spans="1:29" ht="40.5" customHeight="1">
      <c r="A46" s="278" t="str">
        <f>IFERROR(VLOOKUP('15년일입'!$C46,구분표!$A$2:$C$1001,2,FALSE),"")</f>
        <v>보건복지위원회</v>
      </c>
      <c r="B46" s="278" t="str">
        <f>IFERROR(VLOOKUP('15년일입'!$C46,구분표!$A$2:$C$1001,3,FALSE),"")</f>
        <v>보건복지국</v>
      </c>
      <c r="C46" s="295" t="s">
        <v>289</v>
      </c>
      <c r="D46" s="296" t="s">
        <v>589</v>
      </c>
      <c r="E46" s="296">
        <v>734</v>
      </c>
      <c r="F46" s="295" t="s">
        <v>652</v>
      </c>
      <c r="G46" s="184">
        <v>229500</v>
      </c>
      <c r="H46" s="184">
        <v>-97500</v>
      </c>
      <c r="I46" s="184"/>
      <c r="J46" s="73">
        <f t="shared" si="11"/>
        <v>132000</v>
      </c>
      <c r="K46" s="184"/>
      <c r="L46" s="184"/>
      <c r="M46" s="73">
        <f t="shared" si="12"/>
        <v>229500</v>
      </c>
      <c r="N46" s="74" t="str">
        <f t="shared" si="13"/>
        <v>동의필요</v>
      </c>
      <c r="O46" s="199" t="s">
        <v>1345</v>
      </c>
      <c r="P46" s="282"/>
      <c r="Q46" s="206"/>
      <c r="R46" s="75"/>
      <c r="S46" s="78" t="s">
        <v>659</v>
      </c>
      <c r="T46" s="184">
        <f t="shared" si="14"/>
        <v>-97500</v>
      </c>
      <c r="U46" s="184">
        <f t="shared" si="15"/>
        <v>0</v>
      </c>
      <c r="V46" s="77" t="str">
        <f t="shared" si="16"/>
        <v>ok</v>
      </c>
      <c r="W46" s="75"/>
      <c r="X46" s="76" t="str">
        <f t="shared" si="17"/>
        <v>기금</v>
      </c>
      <c r="Y46" s="184">
        <f t="shared" si="18"/>
        <v>0</v>
      </c>
      <c r="Z46" s="184">
        <f t="shared" si="19"/>
        <v>0</v>
      </c>
      <c r="AA46" s="77" t="str">
        <f t="shared" si="20"/>
        <v>ok</v>
      </c>
      <c r="AB46" s="75"/>
      <c r="AC46" s="79" t="str">
        <f t="array" ref="AC46">IFERROR(IF($C46="","",INDEX(구분표!$I$2:$I$1001,MATCH(1,(구분표!$B$2:$B$1001='15년일입'!$A46)*(구분표!$C$2:$C$1001='15년일입'!$B46)*(구분표!$A$2:$A$1001='15년일입'!$C46),0))),"@@")</f>
        <v>1906</v>
      </c>
    </row>
    <row r="47" spans="1:29" ht="40.5" customHeight="1">
      <c r="A47" s="87" t="str">
        <f>IFERROR(VLOOKUP('15년일입'!$C47,구분표!$A$2:$C$1001,2,FALSE),"")</f>
        <v>보건복지위원회</v>
      </c>
      <c r="B47" s="87" t="str">
        <f>IFERROR(VLOOKUP('15년일입'!$C47,구분표!$A$2:$C$1001,3,FALSE),"")</f>
        <v>보건복지국</v>
      </c>
      <c r="C47" s="186" t="s">
        <v>289</v>
      </c>
      <c r="D47" s="296" t="s">
        <v>589</v>
      </c>
      <c r="E47" s="296">
        <v>734</v>
      </c>
      <c r="F47" s="186" t="s">
        <v>653</v>
      </c>
      <c r="G47" s="184">
        <v>1134272</v>
      </c>
      <c r="H47" s="184"/>
      <c r="I47" s="184">
        <v>13650</v>
      </c>
      <c r="J47" s="73">
        <f t="shared" si="11"/>
        <v>1147922</v>
      </c>
      <c r="K47" s="184"/>
      <c r="L47" s="184"/>
      <c r="M47" s="73">
        <f t="shared" si="12"/>
        <v>1134272</v>
      </c>
      <c r="N47" s="74" t="str">
        <f t="shared" si="13"/>
        <v>-</v>
      </c>
      <c r="O47" s="199" t="s">
        <v>1346</v>
      </c>
      <c r="P47" s="282"/>
      <c r="Q47" s="206"/>
      <c r="R47" s="75"/>
      <c r="S47" s="78" t="s">
        <v>659</v>
      </c>
      <c r="T47" s="184">
        <f t="shared" si="14"/>
        <v>13650</v>
      </c>
      <c r="U47" s="184">
        <f t="shared" si="15"/>
        <v>0</v>
      </c>
      <c r="V47" s="77" t="str">
        <f t="shared" si="16"/>
        <v>ok</v>
      </c>
      <c r="W47" s="75"/>
      <c r="X47" s="76" t="str">
        <f t="shared" si="17"/>
        <v>기금</v>
      </c>
      <c r="Y47" s="184">
        <f t="shared" si="18"/>
        <v>0</v>
      </c>
      <c r="Z47" s="184">
        <f t="shared" si="19"/>
        <v>0</v>
      </c>
      <c r="AA47" s="77" t="str">
        <f t="shared" si="20"/>
        <v>ok</v>
      </c>
      <c r="AB47" s="75"/>
      <c r="AC47" s="79" t="str">
        <f t="array" ref="AC47">IFERROR(IF($C47="","",INDEX(구분표!$I$2:$I$1001,MATCH(1,(구분표!$B$2:$B$1001='15년일입'!$A47)*(구분표!$C$2:$C$1001='15년일입'!$B47)*(구분표!$A$2:$A$1001='15년일입'!$C47),0))),"@@")</f>
        <v>1906</v>
      </c>
    </row>
    <row r="48" spans="1:29" ht="40.5" customHeight="1">
      <c r="A48" s="87" t="str">
        <f>IFERROR(VLOOKUP('15년일입'!$C48,구분표!$A$2:$C$1001,2,FALSE),"")</f>
        <v>보건복지위원회</v>
      </c>
      <c r="B48" s="87" t="str">
        <f>IFERROR(VLOOKUP('15년일입'!$C48,구분표!$A$2:$C$1001,3,FALSE),"")</f>
        <v>보건복지국</v>
      </c>
      <c r="C48" s="186" t="s">
        <v>289</v>
      </c>
      <c r="D48" s="296" t="s">
        <v>589</v>
      </c>
      <c r="E48" s="296">
        <v>734</v>
      </c>
      <c r="F48" s="186" t="s">
        <v>654</v>
      </c>
      <c r="G48" s="184">
        <v>7003758</v>
      </c>
      <c r="H48" s="184">
        <v>-3182969</v>
      </c>
      <c r="I48" s="184"/>
      <c r="J48" s="73">
        <f t="shared" si="11"/>
        <v>3820789</v>
      </c>
      <c r="K48" s="184"/>
      <c r="L48" s="184"/>
      <c r="M48" s="73">
        <f t="shared" si="12"/>
        <v>7003758</v>
      </c>
      <c r="N48" s="74" t="str">
        <f t="shared" si="13"/>
        <v>동의필요</v>
      </c>
      <c r="O48" s="199" t="s">
        <v>1347</v>
      </c>
      <c r="P48" s="282"/>
      <c r="Q48" s="206"/>
      <c r="R48" s="75"/>
      <c r="S48" s="78" t="s">
        <v>659</v>
      </c>
      <c r="T48" s="184">
        <f t="shared" si="14"/>
        <v>-3182969</v>
      </c>
      <c r="U48" s="184">
        <f t="shared" si="15"/>
        <v>0</v>
      </c>
      <c r="V48" s="77" t="str">
        <f t="shared" si="16"/>
        <v>ok</v>
      </c>
      <c r="W48" s="75"/>
      <c r="X48" s="76" t="str">
        <f t="shared" si="17"/>
        <v>기금</v>
      </c>
      <c r="Y48" s="184">
        <f t="shared" si="18"/>
        <v>0</v>
      </c>
      <c r="Z48" s="184">
        <f t="shared" si="19"/>
        <v>0</v>
      </c>
      <c r="AA48" s="77" t="str">
        <f t="shared" si="20"/>
        <v>ok</v>
      </c>
      <c r="AB48" s="75"/>
      <c r="AC48" s="79" t="str">
        <f t="array" ref="AC48">IFERROR(IF($C48="","",INDEX(구분표!$I$2:$I$1001,MATCH(1,(구분표!$B$2:$B$1001='15년일입'!$A48)*(구분표!$C$2:$C$1001='15년일입'!$B48)*(구분표!$A$2:$A$1001='15년일입'!$C48),0))),"@@")</f>
        <v>1906</v>
      </c>
    </row>
    <row r="49" spans="1:29" ht="40.5" customHeight="1">
      <c r="A49" s="87" t="str">
        <f>IFERROR(VLOOKUP('15년일입'!$C49,구분표!$A$2:$C$1001,2,FALSE),"")</f>
        <v>보건복지위원회</v>
      </c>
      <c r="B49" s="87" t="str">
        <f>IFERROR(VLOOKUP('15년일입'!$C49,구분표!$A$2:$C$1001,3,FALSE),"")</f>
        <v>보건복지국</v>
      </c>
      <c r="C49" s="186" t="s">
        <v>289</v>
      </c>
      <c r="D49" s="296" t="s">
        <v>589</v>
      </c>
      <c r="E49" s="296">
        <v>734</v>
      </c>
      <c r="F49" s="186" t="s">
        <v>655</v>
      </c>
      <c r="G49" s="184">
        <v>325800</v>
      </c>
      <c r="H49" s="184"/>
      <c r="I49" s="184">
        <v>331200</v>
      </c>
      <c r="J49" s="73">
        <f t="shared" si="11"/>
        <v>657000</v>
      </c>
      <c r="K49" s="184"/>
      <c r="L49" s="184"/>
      <c r="M49" s="73">
        <f t="shared" si="12"/>
        <v>325800</v>
      </c>
      <c r="N49" s="74" t="str">
        <f t="shared" si="13"/>
        <v>-</v>
      </c>
      <c r="O49" s="307" t="s">
        <v>1348</v>
      </c>
      <c r="P49" s="282"/>
      <c r="Q49" s="206"/>
      <c r="R49" s="75"/>
      <c r="S49" s="78" t="s">
        <v>659</v>
      </c>
      <c r="T49" s="184">
        <f t="shared" si="14"/>
        <v>331200</v>
      </c>
      <c r="U49" s="184">
        <f t="shared" si="15"/>
        <v>0</v>
      </c>
      <c r="V49" s="77" t="str">
        <f t="shared" si="16"/>
        <v>ok</v>
      </c>
      <c r="W49" s="75"/>
      <c r="X49" s="76" t="str">
        <f t="shared" si="17"/>
        <v>기금</v>
      </c>
      <c r="Y49" s="184">
        <f t="shared" si="18"/>
        <v>0</v>
      </c>
      <c r="Z49" s="184">
        <f t="shared" si="19"/>
        <v>0</v>
      </c>
      <c r="AA49" s="77" t="str">
        <f t="shared" si="20"/>
        <v>ok</v>
      </c>
      <c r="AB49" s="75"/>
      <c r="AC49" s="79" t="str">
        <f t="array" ref="AC49">IFERROR(IF($C49="","",INDEX(구분표!$I$2:$I$1001,MATCH(1,(구분표!$B$2:$B$1001='15년일입'!$A49)*(구분표!$C$2:$C$1001='15년일입'!$B49)*(구분표!$A$2:$A$1001='15년일입'!$C49),0))),"@@")</f>
        <v>1906</v>
      </c>
    </row>
    <row r="50" spans="1:29" ht="40.5" customHeight="1">
      <c r="A50" s="278" t="str">
        <f>IFERROR(VLOOKUP('15년일입'!$C50,구분표!$A$2:$C$1001,2,FALSE),"")</f>
        <v>보건복지위원회</v>
      </c>
      <c r="B50" s="278" t="str">
        <f>IFERROR(VLOOKUP('15년일입'!$C50,구분표!$A$2:$C$1001,3,FALSE),"")</f>
        <v>보건환경연구원</v>
      </c>
      <c r="C50" s="295" t="s">
        <v>390</v>
      </c>
      <c r="D50" s="296" t="s">
        <v>589</v>
      </c>
      <c r="E50" s="296">
        <v>853</v>
      </c>
      <c r="F50" s="295" t="s">
        <v>657</v>
      </c>
      <c r="G50" s="184">
        <v>62223</v>
      </c>
      <c r="H50" s="184"/>
      <c r="I50" s="184">
        <v>332</v>
      </c>
      <c r="J50" s="73">
        <f t="shared" si="11"/>
        <v>62555</v>
      </c>
      <c r="K50" s="184"/>
      <c r="L50" s="184"/>
      <c r="M50" s="73">
        <f t="shared" si="12"/>
        <v>62223</v>
      </c>
      <c r="N50" s="74" t="str">
        <f t="shared" si="13"/>
        <v>-</v>
      </c>
      <c r="O50" s="306" t="s">
        <v>761</v>
      </c>
      <c r="P50" s="282"/>
      <c r="Q50" s="315"/>
      <c r="R50" s="279"/>
      <c r="S50" s="282" t="s">
        <v>619</v>
      </c>
      <c r="T50" s="184">
        <f t="shared" si="14"/>
        <v>332</v>
      </c>
      <c r="U50" s="184">
        <f t="shared" si="15"/>
        <v>0</v>
      </c>
      <c r="V50" s="281" t="str">
        <f t="shared" si="16"/>
        <v>ok</v>
      </c>
      <c r="W50" s="279"/>
      <c r="X50" s="280" t="str">
        <f t="shared" si="17"/>
        <v>국비</v>
      </c>
      <c r="Y50" s="184">
        <f t="shared" si="18"/>
        <v>0</v>
      </c>
      <c r="Z50" s="184">
        <f t="shared" si="19"/>
        <v>0</v>
      </c>
      <c r="AA50" s="281" t="str">
        <f t="shared" si="20"/>
        <v>ok</v>
      </c>
      <c r="AB50" s="279"/>
      <c r="AC50" s="79" t="str">
        <f t="array" ref="AC50">IFERROR(IF($C50="","",INDEX(구분표!$I$2:$I$1001,MATCH(1,(구분표!$B$2:$B$1001='15년일입'!$A50)*(구분표!$C$2:$C$1001='15년일입'!$B50)*(구분표!$A$2:$A$1001='15년일입'!$C50),0))),"@@")</f>
        <v>2101</v>
      </c>
    </row>
    <row r="51" spans="1:29" ht="40.5" customHeight="1">
      <c r="A51" s="87" t="str">
        <f>IFERROR(VLOOKUP('15년일입'!$C51,구분표!$A$2:$C$1001,2,FALSE),"")</f>
        <v>건설교통위원회</v>
      </c>
      <c r="B51" s="87" t="str">
        <f>IFERROR(VLOOKUP('15년일입'!$C51,구분표!$A$2:$C$1001,3,FALSE),"")</f>
        <v>건설본부</v>
      </c>
      <c r="C51" s="186" t="s">
        <v>1273</v>
      </c>
      <c r="D51" s="185" t="s">
        <v>1274</v>
      </c>
      <c r="E51" s="185">
        <v>976</v>
      </c>
      <c r="F51" s="186" t="s">
        <v>1275</v>
      </c>
      <c r="G51" s="188">
        <v>21000000</v>
      </c>
      <c r="H51" s="184">
        <v>-21000000</v>
      </c>
      <c r="I51" s="184"/>
      <c r="J51" s="73">
        <f t="shared" si="11"/>
        <v>0</v>
      </c>
      <c r="K51" s="184"/>
      <c r="L51" s="184"/>
      <c r="M51" s="73">
        <f t="shared" si="12"/>
        <v>21000000</v>
      </c>
      <c r="N51" s="74" t="str">
        <f t="shared" si="13"/>
        <v>동의필요</v>
      </c>
      <c r="O51" s="307" t="s">
        <v>1276</v>
      </c>
      <c r="P51" s="282"/>
      <c r="Q51" s="206"/>
      <c r="R51" s="75"/>
      <c r="S51" s="78" t="s">
        <v>594</v>
      </c>
      <c r="T51" s="184">
        <f t="shared" si="14"/>
        <v>0</v>
      </c>
      <c r="U51" s="184">
        <f t="shared" si="15"/>
        <v>-21000000</v>
      </c>
      <c r="V51" s="77" t="str">
        <f t="shared" si="16"/>
        <v>ok</v>
      </c>
      <c r="W51" s="75"/>
      <c r="X51" s="76" t="str">
        <f t="shared" si="17"/>
        <v>도비</v>
      </c>
      <c r="Y51" s="184">
        <f t="shared" si="18"/>
        <v>0</v>
      </c>
      <c r="Z51" s="184">
        <f t="shared" si="19"/>
        <v>0</v>
      </c>
      <c r="AA51" s="77" t="str">
        <f t="shared" si="20"/>
        <v>ok</v>
      </c>
      <c r="AB51" s="75"/>
      <c r="AC51" s="79" t="str">
        <f t="array" ref="AC51">IFERROR(IF($C51="","",INDEX(구분표!$I$2:$I$1001,MATCH(1,(구분표!$B$2:$B$1001='15년일입'!$A51)*(구분표!$C$2:$C$1001='15년일입'!$B51)*(구분표!$A$2:$A$1001='15년일입'!$C51),0))),"@@")</f>
        <v>2505</v>
      </c>
    </row>
    <row r="52" spans="1:29" ht="40.5" customHeight="1">
      <c r="A52" s="87" t="str">
        <f>IFERROR(VLOOKUP('15년일입'!$C52,구분표!$A$2:$C$1001,2,FALSE),"")</f>
        <v>도시환경위원회</v>
      </c>
      <c r="B52" s="87" t="str">
        <f>IFERROR(VLOOKUP('15년일입'!$C52,구분표!$A$2:$C$1001,3,FALSE),"")</f>
        <v>도시주택실</v>
      </c>
      <c r="C52" s="186" t="s">
        <v>157</v>
      </c>
      <c r="D52" s="185" t="s">
        <v>589</v>
      </c>
      <c r="E52" s="185">
        <v>1005</v>
      </c>
      <c r="F52" s="186" t="s">
        <v>1327</v>
      </c>
      <c r="G52" s="188">
        <v>7915000</v>
      </c>
      <c r="H52" s="184"/>
      <c r="I52" s="184">
        <v>10781000</v>
      </c>
      <c r="J52" s="73">
        <f t="shared" si="11"/>
        <v>18696000</v>
      </c>
      <c r="K52" s="184"/>
      <c r="L52" s="184"/>
      <c r="M52" s="73">
        <f t="shared" si="12"/>
        <v>7915000</v>
      </c>
      <c r="N52" s="74" t="str">
        <f t="shared" si="13"/>
        <v>-</v>
      </c>
      <c r="O52" s="307" t="s">
        <v>1294</v>
      </c>
      <c r="P52" s="282"/>
      <c r="Q52" s="206"/>
      <c r="R52" s="75"/>
      <c r="S52" s="78" t="s">
        <v>1328</v>
      </c>
      <c r="T52" s="184">
        <f t="shared" si="14"/>
        <v>10781000</v>
      </c>
      <c r="U52" s="184">
        <f t="shared" si="15"/>
        <v>0</v>
      </c>
      <c r="V52" s="77" t="str">
        <f t="shared" si="16"/>
        <v>ok</v>
      </c>
      <c r="W52" s="75"/>
      <c r="X52" s="76" t="str">
        <f t="shared" si="17"/>
        <v>지특</v>
      </c>
      <c r="Y52" s="184">
        <f t="shared" si="18"/>
        <v>0</v>
      </c>
      <c r="Z52" s="184">
        <f t="shared" si="19"/>
        <v>0</v>
      </c>
      <c r="AA52" s="77" t="str">
        <f t="shared" si="20"/>
        <v>ok</v>
      </c>
      <c r="AB52" s="75"/>
      <c r="AC52" s="79" t="str">
        <f t="array" ref="AC52">IFERROR(IF($C52="","",INDEX(구분표!$I$2:$I$1001,MATCH(1,(구분표!$B$2:$B$1001='15년일입'!$A52)*(구분표!$C$2:$C$1001='15년일입'!$B52)*(구분표!$A$2:$A$1001='15년일입'!$C52),0))),"@@")</f>
        <v>2601</v>
      </c>
    </row>
    <row r="53" spans="1:29" ht="40.5" customHeight="1">
      <c r="A53" s="87" t="str">
        <f>IFERROR(VLOOKUP('15년일입'!$C53,구분표!$A$2:$C$1001,2,FALSE),"")</f>
        <v>도시환경위원회</v>
      </c>
      <c r="B53" s="87" t="str">
        <f>IFERROR(VLOOKUP('15년일입'!$C53,구분표!$A$2:$C$1001,3,FALSE),"")</f>
        <v>축산산림국</v>
      </c>
      <c r="C53" s="186" t="s">
        <v>358</v>
      </c>
      <c r="D53" s="185" t="s">
        <v>589</v>
      </c>
      <c r="E53" s="185">
        <v>1073</v>
      </c>
      <c r="F53" s="186" t="s">
        <v>906</v>
      </c>
      <c r="G53" s="184">
        <v>109000</v>
      </c>
      <c r="H53" s="184">
        <v>-100000</v>
      </c>
      <c r="I53" s="184"/>
      <c r="J53" s="73">
        <f t="shared" si="11"/>
        <v>9000</v>
      </c>
      <c r="K53" s="184"/>
      <c r="L53" s="184"/>
      <c r="M53" s="73">
        <f t="shared" si="12"/>
        <v>109000</v>
      </c>
      <c r="N53" s="74" t="str">
        <f t="shared" si="13"/>
        <v>동의필요</v>
      </c>
      <c r="O53" s="307" t="s">
        <v>903</v>
      </c>
      <c r="P53" s="282"/>
      <c r="Q53" s="206"/>
      <c r="R53" s="75"/>
      <c r="S53" s="78" t="s">
        <v>658</v>
      </c>
      <c r="T53" s="184">
        <f t="shared" si="14"/>
        <v>-100000</v>
      </c>
      <c r="U53" s="184">
        <f t="shared" si="15"/>
        <v>0</v>
      </c>
      <c r="V53" s="77" t="str">
        <f t="shared" si="16"/>
        <v>ok</v>
      </c>
      <c r="W53" s="75"/>
      <c r="X53" s="76" t="str">
        <f t="shared" si="17"/>
        <v>국비</v>
      </c>
      <c r="Y53" s="184">
        <f t="shared" si="18"/>
        <v>0</v>
      </c>
      <c r="Z53" s="184">
        <f t="shared" si="19"/>
        <v>0</v>
      </c>
      <c r="AA53" s="77" t="str">
        <f t="shared" si="20"/>
        <v>ok</v>
      </c>
      <c r="AB53" s="75"/>
      <c r="AC53" s="79" t="str">
        <f t="array" ref="AC53">IFERROR(IF($C53="","",INDEX(구분표!$I$2:$I$1001,MATCH(1,(구분표!$B$2:$B$1001='15년일입'!$A53)*(구분표!$C$2:$C$1001='15년일입'!$B53)*(구분표!$A$2:$A$1001='15년일입'!$C53),0))),"@@")</f>
        <v>2801</v>
      </c>
    </row>
    <row r="54" spans="1:29" ht="40.5" customHeight="1">
      <c r="A54" s="87" t="str">
        <f>IFERROR(VLOOKUP('15년일입'!$C54,구분표!$A$2:$C$1001,2,FALSE),"")</f>
        <v>도시환경위원회</v>
      </c>
      <c r="B54" s="87" t="str">
        <f>IFERROR(VLOOKUP('15년일입'!$C54,구분표!$A$2:$C$1001,3,FALSE),"")</f>
        <v>축산산림국</v>
      </c>
      <c r="C54" s="186" t="s">
        <v>358</v>
      </c>
      <c r="D54" s="185" t="s">
        <v>589</v>
      </c>
      <c r="E54" s="185">
        <v>1073</v>
      </c>
      <c r="F54" s="186" t="s">
        <v>905</v>
      </c>
      <c r="G54" s="184">
        <v>1192000</v>
      </c>
      <c r="H54" s="184">
        <v>-276000</v>
      </c>
      <c r="I54" s="184"/>
      <c r="J54" s="73">
        <f t="shared" si="11"/>
        <v>916000</v>
      </c>
      <c r="K54" s="184"/>
      <c r="L54" s="184"/>
      <c r="M54" s="73">
        <f t="shared" si="12"/>
        <v>1192000</v>
      </c>
      <c r="N54" s="74" t="str">
        <f t="shared" si="13"/>
        <v>동의필요</v>
      </c>
      <c r="O54" s="307" t="s">
        <v>904</v>
      </c>
      <c r="P54" s="282"/>
      <c r="Q54" s="206"/>
      <c r="R54" s="75"/>
      <c r="S54" s="78" t="s">
        <v>659</v>
      </c>
      <c r="T54" s="184">
        <f t="shared" si="14"/>
        <v>-276000</v>
      </c>
      <c r="U54" s="184">
        <f t="shared" si="15"/>
        <v>0</v>
      </c>
      <c r="V54" s="77" t="str">
        <f t="shared" si="16"/>
        <v>ok</v>
      </c>
      <c r="W54" s="75"/>
      <c r="X54" s="76" t="str">
        <f t="shared" si="17"/>
        <v>기금</v>
      </c>
      <c r="Y54" s="184">
        <f t="shared" si="18"/>
        <v>0</v>
      </c>
      <c r="Z54" s="184">
        <f t="shared" si="19"/>
        <v>0</v>
      </c>
      <c r="AA54" s="77" t="str">
        <f t="shared" si="20"/>
        <v>ok</v>
      </c>
      <c r="AB54" s="75"/>
      <c r="AC54" s="79" t="str">
        <f t="array" ref="AC54">IFERROR(IF($C54="","",INDEX(구분표!$I$2:$I$1001,MATCH(1,(구분표!$B$2:$B$1001='15년일입'!$A54)*(구분표!$C$2:$C$1001='15년일입'!$B54)*(구분표!$A$2:$A$1001='15년일입'!$C54),0))),"@@")</f>
        <v>2801</v>
      </c>
    </row>
    <row r="55" spans="1:29" ht="40.5" customHeight="1">
      <c r="A55" s="87" t="str">
        <f>IFERROR(VLOOKUP('15년일입'!$C55,구분표!$A$2:$C$1001,2,FALSE),"")</f>
        <v>여성가족교육협력위원회</v>
      </c>
      <c r="B55" s="87" t="str">
        <f>IFERROR(VLOOKUP('15년일입'!$C55,구분표!$A$2:$C$1001,3,FALSE),"")</f>
        <v>여성가족국</v>
      </c>
      <c r="C55" s="186" t="s">
        <v>88</v>
      </c>
      <c r="D55" s="296" t="s">
        <v>589</v>
      </c>
      <c r="E55" s="296">
        <v>1161</v>
      </c>
      <c r="F55" s="186" t="s">
        <v>1026</v>
      </c>
      <c r="G55" s="184">
        <v>364792</v>
      </c>
      <c r="H55" s="184"/>
      <c r="I55" s="184">
        <v>13000</v>
      </c>
      <c r="J55" s="73">
        <f t="shared" si="11"/>
        <v>377792</v>
      </c>
      <c r="K55" s="184"/>
      <c r="L55" s="184"/>
      <c r="M55" s="73">
        <f t="shared" si="12"/>
        <v>364792</v>
      </c>
      <c r="N55" s="74" t="str">
        <f t="shared" si="13"/>
        <v>-</v>
      </c>
      <c r="O55" s="307" t="s">
        <v>1038</v>
      </c>
      <c r="P55" s="282"/>
      <c r="Q55" s="206"/>
      <c r="R55" s="75"/>
      <c r="S55" s="78" t="s">
        <v>659</v>
      </c>
      <c r="T55" s="184">
        <f t="shared" si="14"/>
        <v>13000</v>
      </c>
      <c r="U55" s="184">
        <f t="shared" si="15"/>
        <v>0</v>
      </c>
      <c r="V55" s="77" t="str">
        <f t="shared" si="16"/>
        <v>ok</v>
      </c>
      <c r="W55" s="75"/>
      <c r="X55" s="76" t="str">
        <f t="shared" si="17"/>
        <v>기금</v>
      </c>
      <c r="Y55" s="184">
        <f t="shared" si="18"/>
        <v>0</v>
      </c>
      <c r="Z55" s="184">
        <f t="shared" si="19"/>
        <v>0</v>
      </c>
      <c r="AA55" s="77" t="str">
        <f t="shared" si="20"/>
        <v>ok</v>
      </c>
      <c r="AB55" s="75"/>
      <c r="AC55" s="79" t="str">
        <f t="array" ref="AC55">IFERROR(IF($C55="","",INDEX(구분표!$I$2:$I$1001,MATCH(1,(구분표!$B$2:$B$1001='15년일입'!$A55)*(구분표!$C$2:$C$1001='15년일입'!$B55)*(구분표!$A$2:$A$1001='15년일입'!$C55),0))),"@@")</f>
        <v>3201</v>
      </c>
    </row>
    <row r="56" spans="1:29" ht="40.5" customHeight="1">
      <c r="A56" s="87" t="str">
        <f>IFERROR(VLOOKUP('15년일입'!$C56,구분표!$A$2:$C$1001,2,FALSE),"")</f>
        <v>여성가족교육협력위원회</v>
      </c>
      <c r="B56" s="87" t="str">
        <f>IFERROR(VLOOKUP('15년일입'!$C56,구분표!$A$2:$C$1001,3,FALSE),"")</f>
        <v>여성가족국</v>
      </c>
      <c r="C56" s="186" t="s">
        <v>88</v>
      </c>
      <c r="D56" s="185" t="s">
        <v>589</v>
      </c>
      <c r="E56" s="185">
        <v>1161</v>
      </c>
      <c r="F56" s="186" t="s">
        <v>1027</v>
      </c>
      <c r="G56" s="184">
        <v>1180925</v>
      </c>
      <c r="H56" s="184"/>
      <c r="I56" s="184">
        <v>28001</v>
      </c>
      <c r="J56" s="73">
        <f t="shared" si="11"/>
        <v>1208926</v>
      </c>
      <c r="K56" s="184"/>
      <c r="L56" s="184"/>
      <c r="M56" s="73">
        <f t="shared" si="12"/>
        <v>1180925</v>
      </c>
      <c r="N56" s="74" t="str">
        <f t="shared" si="13"/>
        <v>-</v>
      </c>
      <c r="O56" s="307" t="s">
        <v>1038</v>
      </c>
      <c r="P56" s="282"/>
      <c r="Q56" s="206"/>
      <c r="R56" s="75"/>
      <c r="S56" s="78" t="s">
        <v>659</v>
      </c>
      <c r="T56" s="184">
        <f t="shared" si="14"/>
        <v>28001</v>
      </c>
      <c r="U56" s="184">
        <f t="shared" si="15"/>
        <v>0</v>
      </c>
      <c r="V56" s="77" t="str">
        <f t="shared" si="16"/>
        <v>ok</v>
      </c>
      <c r="W56" s="75"/>
      <c r="X56" s="76" t="str">
        <f t="shared" si="17"/>
        <v>기금</v>
      </c>
      <c r="Y56" s="184">
        <f t="shared" si="18"/>
        <v>0</v>
      </c>
      <c r="Z56" s="184">
        <f t="shared" si="19"/>
        <v>0</v>
      </c>
      <c r="AA56" s="77" t="str">
        <f t="shared" si="20"/>
        <v>ok</v>
      </c>
      <c r="AB56" s="75"/>
      <c r="AC56" s="79" t="str">
        <f t="array" ref="AC56">IFERROR(IF($C56="","",INDEX(구분표!$I$2:$I$1001,MATCH(1,(구분표!$B$2:$B$1001='15년일입'!$A56)*(구분표!$C$2:$C$1001='15년일입'!$B56)*(구분표!$A$2:$A$1001='15년일입'!$C56),0))),"@@")</f>
        <v>3201</v>
      </c>
    </row>
    <row r="57" spans="1:29" ht="40.5" customHeight="1">
      <c r="A57" s="87" t="str">
        <f>IFERROR(VLOOKUP('15년일입'!$C57,구분표!$A$2:$C$1001,2,FALSE),"")</f>
        <v>여성가족교육협력위원회</v>
      </c>
      <c r="B57" s="87" t="str">
        <f>IFERROR(VLOOKUP('15년일입'!$C57,구분표!$A$2:$C$1001,3,FALSE),"")</f>
        <v>여성가족국</v>
      </c>
      <c r="C57" s="186" t="s">
        <v>299</v>
      </c>
      <c r="D57" s="185" t="s">
        <v>589</v>
      </c>
      <c r="E57" s="185">
        <v>1162</v>
      </c>
      <c r="F57" s="186" t="s">
        <v>1028</v>
      </c>
      <c r="G57" s="184">
        <v>4497000</v>
      </c>
      <c r="H57" s="184">
        <v>-3496247</v>
      </c>
      <c r="I57" s="184"/>
      <c r="J57" s="73">
        <f t="shared" si="11"/>
        <v>1000753</v>
      </c>
      <c r="K57" s="184"/>
      <c r="L57" s="184"/>
      <c r="M57" s="73">
        <f t="shared" si="12"/>
        <v>4497000</v>
      </c>
      <c r="N57" s="74" t="str">
        <f t="shared" si="13"/>
        <v>동의필요</v>
      </c>
      <c r="O57" s="307" t="s">
        <v>1039</v>
      </c>
      <c r="P57" s="282"/>
      <c r="Q57" s="206"/>
      <c r="R57" s="75"/>
      <c r="S57" s="78" t="s">
        <v>658</v>
      </c>
      <c r="T57" s="184">
        <f t="shared" si="14"/>
        <v>-3496247</v>
      </c>
      <c r="U57" s="184">
        <f t="shared" si="15"/>
        <v>0</v>
      </c>
      <c r="V57" s="77" t="str">
        <f t="shared" si="16"/>
        <v>ok</v>
      </c>
      <c r="W57" s="75"/>
      <c r="X57" s="76" t="str">
        <f t="shared" si="17"/>
        <v>국비</v>
      </c>
      <c r="Y57" s="184">
        <f t="shared" si="18"/>
        <v>0</v>
      </c>
      <c r="Z57" s="184">
        <f t="shared" si="19"/>
        <v>0</v>
      </c>
      <c r="AA57" s="77" t="str">
        <f t="shared" si="20"/>
        <v>ok</v>
      </c>
      <c r="AB57" s="75"/>
      <c r="AC57" s="79" t="str">
        <f t="array" ref="AC57">IFERROR(IF($C57="","",INDEX(구분표!$I$2:$I$1001,MATCH(1,(구분표!$B$2:$B$1001='15년일입'!$A57)*(구분표!$C$2:$C$1001='15년일입'!$B57)*(구분표!$A$2:$A$1001='15년일입'!$C57),0))),"@@")</f>
        <v>3202</v>
      </c>
    </row>
    <row r="58" spans="1:29" ht="40.5" customHeight="1">
      <c r="A58" s="87" t="str">
        <f>IFERROR(VLOOKUP('15년일입'!$C58,구분표!$A$2:$C$1001,2,FALSE),"")</f>
        <v>여성가족교육협력위원회</v>
      </c>
      <c r="B58" s="87" t="str">
        <f>IFERROR(VLOOKUP('15년일입'!$C58,구분표!$A$2:$C$1001,3,FALSE),"")</f>
        <v>여성가족국</v>
      </c>
      <c r="C58" s="186" t="s">
        <v>299</v>
      </c>
      <c r="D58" s="185" t="s">
        <v>589</v>
      </c>
      <c r="E58" s="185">
        <v>1162</v>
      </c>
      <c r="F58" s="186" t="s">
        <v>1029</v>
      </c>
      <c r="G58" s="184">
        <v>864081</v>
      </c>
      <c r="H58" s="184">
        <v>-153035</v>
      </c>
      <c r="I58" s="184"/>
      <c r="J58" s="73">
        <f t="shared" si="11"/>
        <v>711046</v>
      </c>
      <c r="K58" s="184"/>
      <c r="L58" s="184"/>
      <c r="M58" s="73">
        <f t="shared" si="12"/>
        <v>864081</v>
      </c>
      <c r="N58" s="74" t="str">
        <f t="shared" si="13"/>
        <v>동의필요</v>
      </c>
      <c r="O58" s="307" t="s">
        <v>1040</v>
      </c>
      <c r="P58" s="360"/>
      <c r="Q58" s="206"/>
      <c r="R58" s="75"/>
      <c r="S58" s="78" t="s">
        <v>658</v>
      </c>
      <c r="T58" s="184">
        <f t="shared" si="14"/>
        <v>-153035</v>
      </c>
      <c r="U58" s="184">
        <f t="shared" si="15"/>
        <v>0</v>
      </c>
      <c r="V58" s="77" t="str">
        <f t="shared" si="16"/>
        <v>ok</v>
      </c>
      <c r="W58" s="75"/>
      <c r="X58" s="76" t="str">
        <f t="shared" si="17"/>
        <v>국비</v>
      </c>
      <c r="Y58" s="184">
        <f t="shared" si="18"/>
        <v>0</v>
      </c>
      <c r="Z58" s="184">
        <f t="shared" si="19"/>
        <v>0</v>
      </c>
      <c r="AA58" s="77" t="str">
        <f t="shared" si="20"/>
        <v>ok</v>
      </c>
      <c r="AB58" s="75"/>
      <c r="AC58" s="79" t="str">
        <f t="array" ref="AC58">IFERROR(IF($C58="","",INDEX(구분표!$I$2:$I$1001,MATCH(1,(구분표!$B$2:$B$1001='15년일입'!$A58)*(구분표!$C$2:$C$1001='15년일입'!$B58)*(구분표!$A$2:$A$1001='15년일입'!$C58),0))),"@@")</f>
        <v>3202</v>
      </c>
    </row>
    <row r="59" spans="1:29" ht="40.5" customHeight="1">
      <c r="A59" s="87" t="str">
        <f>IFERROR(VLOOKUP('15년일입'!$C59,구분표!$A$2:$C$1001,2,FALSE),"")</f>
        <v>여성가족교육협력위원회</v>
      </c>
      <c r="B59" s="87" t="str">
        <f>IFERROR(VLOOKUP('15년일입'!$C59,구분표!$A$2:$C$1001,3,FALSE),"")</f>
        <v>여성가족국</v>
      </c>
      <c r="C59" s="186" t="s">
        <v>299</v>
      </c>
      <c r="D59" s="185" t="s">
        <v>593</v>
      </c>
      <c r="E59" s="185" t="s">
        <v>593</v>
      </c>
      <c r="F59" s="186" t="s">
        <v>1030</v>
      </c>
      <c r="G59" s="184"/>
      <c r="H59" s="184"/>
      <c r="I59" s="184">
        <v>214045084</v>
      </c>
      <c r="J59" s="73">
        <f t="shared" si="11"/>
        <v>214045084</v>
      </c>
      <c r="K59" s="184"/>
      <c r="L59" s="184"/>
      <c r="M59" s="73">
        <f t="shared" si="12"/>
        <v>0</v>
      </c>
      <c r="N59" s="74" t="str">
        <f t="shared" si="13"/>
        <v>-</v>
      </c>
      <c r="O59" s="307" t="s">
        <v>1041</v>
      </c>
      <c r="P59" s="360"/>
      <c r="Q59" s="206"/>
      <c r="R59" s="75"/>
      <c r="S59" s="78" t="s">
        <v>594</v>
      </c>
      <c r="T59" s="184">
        <f t="shared" si="14"/>
        <v>0</v>
      </c>
      <c r="U59" s="184">
        <f t="shared" si="15"/>
        <v>214045084</v>
      </c>
      <c r="V59" s="77" t="str">
        <f t="shared" si="16"/>
        <v>ok</v>
      </c>
      <c r="W59" s="75"/>
      <c r="X59" s="76" t="str">
        <f t="shared" si="17"/>
        <v>도비</v>
      </c>
      <c r="Y59" s="184">
        <f t="shared" si="18"/>
        <v>0</v>
      </c>
      <c r="Z59" s="184">
        <f t="shared" si="19"/>
        <v>0</v>
      </c>
      <c r="AA59" s="77" t="str">
        <f t="shared" si="20"/>
        <v>ok</v>
      </c>
      <c r="AB59" s="75"/>
      <c r="AC59" s="79" t="str">
        <f t="array" ref="AC59">IFERROR(IF($C59="","",INDEX(구분표!$I$2:$I$1001,MATCH(1,(구분표!$B$2:$B$1001='15년일입'!$A59)*(구분표!$C$2:$C$1001='15년일입'!$B59)*(구분표!$A$2:$A$1001='15년일입'!$C59),0))),"@@")</f>
        <v>3202</v>
      </c>
    </row>
    <row r="60" spans="1:29" ht="40.5" customHeight="1">
      <c r="A60" s="87" t="str">
        <f>IFERROR(VLOOKUP('15년일입'!$C60,구분표!$A$2:$C$1001,2,FALSE),"")</f>
        <v>여성가족교육협력위원회</v>
      </c>
      <c r="B60" s="87" t="str">
        <f>IFERROR(VLOOKUP('15년일입'!$C60,구분표!$A$2:$C$1001,3,FALSE),"")</f>
        <v>여성가족국</v>
      </c>
      <c r="C60" s="186" t="s">
        <v>299</v>
      </c>
      <c r="D60" s="185" t="s">
        <v>593</v>
      </c>
      <c r="E60" s="185" t="s">
        <v>593</v>
      </c>
      <c r="F60" s="186" t="s">
        <v>1031</v>
      </c>
      <c r="G60" s="184"/>
      <c r="H60" s="184"/>
      <c r="I60" s="184">
        <v>1500000</v>
      </c>
      <c r="J60" s="73">
        <f t="shared" si="11"/>
        <v>1500000</v>
      </c>
      <c r="K60" s="184"/>
      <c r="L60" s="184"/>
      <c r="M60" s="73">
        <f t="shared" si="12"/>
        <v>0</v>
      </c>
      <c r="N60" s="74" t="str">
        <f t="shared" si="13"/>
        <v>-</v>
      </c>
      <c r="O60" s="307" t="s">
        <v>1042</v>
      </c>
      <c r="P60" s="360"/>
      <c r="Q60" s="206"/>
      <c r="R60" s="75"/>
      <c r="S60" s="78" t="s">
        <v>594</v>
      </c>
      <c r="T60" s="184">
        <f t="shared" si="14"/>
        <v>0</v>
      </c>
      <c r="U60" s="184">
        <f t="shared" si="15"/>
        <v>1500000</v>
      </c>
      <c r="V60" s="77" t="str">
        <f t="shared" si="16"/>
        <v>ok</v>
      </c>
      <c r="W60" s="75"/>
      <c r="X60" s="76" t="str">
        <f t="shared" si="17"/>
        <v>도비</v>
      </c>
      <c r="Y60" s="184">
        <f t="shared" si="18"/>
        <v>0</v>
      </c>
      <c r="Z60" s="184">
        <f t="shared" si="19"/>
        <v>0</v>
      </c>
      <c r="AA60" s="77" t="str">
        <f t="shared" si="20"/>
        <v>ok</v>
      </c>
      <c r="AB60" s="75"/>
      <c r="AC60" s="79" t="str">
        <f t="array" ref="AC60">IFERROR(IF($C60="","",INDEX(구분표!$I$2:$I$1001,MATCH(1,(구분표!$B$2:$B$1001='15년일입'!$A60)*(구분표!$C$2:$C$1001='15년일입'!$B60)*(구분표!$A$2:$A$1001='15년일입'!$C60),0))),"@@")</f>
        <v>3202</v>
      </c>
    </row>
    <row r="61" spans="1:29" ht="40.5" customHeight="1">
      <c r="A61" s="87" t="str">
        <f>IFERROR(VLOOKUP('15년일입'!$C61,구분표!$A$2:$C$1001,2,FALSE),"")</f>
        <v>여성가족교육협력위원회</v>
      </c>
      <c r="B61" s="87" t="str">
        <f>IFERROR(VLOOKUP('15년일입'!$C61,구분표!$A$2:$C$1001,3,FALSE),"")</f>
        <v>여성가족국</v>
      </c>
      <c r="C61" s="186" t="s">
        <v>301</v>
      </c>
      <c r="D61" s="185" t="s">
        <v>589</v>
      </c>
      <c r="E61" s="185">
        <v>1163</v>
      </c>
      <c r="F61" s="186" t="s">
        <v>1032</v>
      </c>
      <c r="G61" s="184">
        <v>1892312</v>
      </c>
      <c r="H61" s="184">
        <v>-7</v>
      </c>
      <c r="I61" s="184"/>
      <c r="J61" s="73">
        <f t="shared" si="11"/>
        <v>1892305</v>
      </c>
      <c r="K61" s="184"/>
      <c r="L61" s="184"/>
      <c r="M61" s="73">
        <f t="shared" si="12"/>
        <v>1892312</v>
      </c>
      <c r="N61" s="74" t="str">
        <f t="shared" si="13"/>
        <v>동의필요</v>
      </c>
      <c r="O61" s="306" t="s">
        <v>1043</v>
      </c>
      <c r="P61" s="360"/>
      <c r="Q61" s="206"/>
      <c r="R61" s="75"/>
      <c r="S61" s="78" t="s">
        <v>658</v>
      </c>
      <c r="T61" s="184">
        <f t="shared" si="14"/>
        <v>-7</v>
      </c>
      <c r="U61" s="184">
        <f t="shared" si="15"/>
        <v>0</v>
      </c>
      <c r="V61" s="77" t="str">
        <f t="shared" si="16"/>
        <v>ok</v>
      </c>
      <c r="W61" s="75"/>
      <c r="X61" s="76" t="str">
        <f t="shared" si="17"/>
        <v>국비</v>
      </c>
      <c r="Y61" s="184">
        <f t="shared" si="18"/>
        <v>0</v>
      </c>
      <c r="Z61" s="184">
        <f t="shared" si="19"/>
        <v>0</v>
      </c>
      <c r="AA61" s="77" t="str">
        <f t="shared" si="20"/>
        <v>ok</v>
      </c>
      <c r="AB61" s="75"/>
      <c r="AC61" s="79" t="str">
        <f t="array" ref="AC61">IFERROR(IF($C61="","",INDEX(구분표!$I$2:$I$1001,MATCH(1,(구분표!$B$2:$B$1001='15년일입'!$A61)*(구분표!$C$2:$C$1001='15년일입'!$B61)*(구분표!$A$2:$A$1001='15년일입'!$C61),0))),"@@")</f>
        <v>3203</v>
      </c>
    </row>
    <row r="62" spans="1:29" ht="40.5" customHeight="1">
      <c r="A62" s="87" t="str">
        <f>IFERROR(VLOOKUP('15년일입'!$C62,구분표!$A$2:$C$1001,2,FALSE),"")</f>
        <v>여성가족교육협력위원회</v>
      </c>
      <c r="B62" s="87" t="str">
        <f>IFERROR(VLOOKUP('15년일입'!$C62,구분표!$A$2:$C$1001,3,FALSE),"")</f>
        <v>여성가족국</v>
      </c>
      <c r="C62" s="186" t="s">
        <v>301</v>
      </c>
      <c r="D62" s="185" t="s">
        <v>589</v>
      </c>
      <c r="E62" s="185">
        <v>1163</v>
      </c>
      <c r="F62" s="186" t="s">
        <v>1033</v>
      </c>
      <c r="G62" s="184">
        <v>184500</v>
      </c>
      <c r="H62" s="194">
        <v>-4500</v>
      </c>
      <c r="I62" s="184"/>
      <c r="J62" s="73">
        <f t="shared" si="11"/>
        <v>180000</v>
      </c>
      <c r="K62" s="303"/>
      <c r="L62" s="184"/>
      <c r="M62" s="73">
        <f t="shared" si="12"/>
        <v>184500</v>
      </c>
      <c r="N62" s="74" t="str">
        <f t="shared" si="13"/>
        <v>동의필요</v>
      </c>
      <c r="O62" s="306" t="s">
        <v>1044</v>
      </c>
      <c r="P62" s="360"/>
      <c r="Q62" s="206"/>
      <c r="R62" s="75"/>
      <c r="S62" s="78" t="s">
        <v>659</v>
      </c>
      <c r="T62" s="184">
        <f t="shared" si="14"/>
        <v>-4500</v>
      </c>
      <c r="U62" s="184">
        <f t="shared" si="15"/>
        <v>0</v>
      </c>
      <c r="V62" s="77" t="str">
        <f t="shared" si="16"/>
        <v>ok</v>
      </c>
      <c r="W62" s="75"/>
      <c r="X62" s="76" t="str">
        <f t="shared" si="17"/>
        <v>기금</v>
      </c>
      <c r="Y62" s="184">
        <f t="shared" si="18"/>
        <v>0</v>
      </c>
      <c r="Z62" s="184">
        <f t="shared" si="19"/>
        <v>0</v>
      </c>
      <c r="AA62" s="77" t="str">
        <f t="shared" si="20"/>
        <v>ok</v>
      </c>
      <c r="AB62" s="75"/>
      <c r="AC62" s="79" t="str">
        <f t="array" ref="AC62">IFERROR(IF($C62="","",INDEX(구분표!$I$2:$I$1001,MATCH(1,(구분표!$B$2:$B$1001='15년일입'!$A62)*(구분표!$C$2:$C$1001='15년일입'!$B62)*(구분표!$A$2:$A$1001='15년일입'!$C62),0))),"@@")</f>
        <v>3203</v>
      </c>
    </row>
    <row r="63" spans="1:29" ht="40.5" customHeight="1">
      <c r="A63" s="87" t="str">
        <f>IFERROR(VLOOKUP('15년일입'!$C63,구분표!$A$2:$C$1001,2,FALSE),"")</f>
        <v>여성가족교육협력위원회</v>
      </c>
      <c r="B63" s="87" t="str">
        <f>IFERROR(VLOOKUP('15년일입'!$C63,구분표!$A$2:$C$1001,3,FALSE),"")</f>
        <v>여성가족국</v>
      </c>
      <c r="C63" s="186" t="s">
        <v>301</v>
      </c>
      <c r="D63" s="185" t="s">
        <v>589</v>
      </c>
      <c r="E63" s="185">
        <v>1163</v>
      </c>
      <c r="F63" s="186" t="s">
        <v>1034</v>
      </c>
      <c r="G63" s="184">
        <v>126400</v>
      </c>
      <c r="H63" s="184">
        <v>-5000</v>
      </c>
      <c r="I63" s="184"/>
      <c r="J63" s="73">
        <f t="shared" si="11"/>
        <v>121400</v>
      </c>
      <c r="K63" s="184"/>
      <c r="L63" s="184"/>
      <c r="M63" s="73">
        <f t="shared" si="12"/>
        <v>126400</v>
      </c>
      <c r="N63" s="74" t="str">
        <f t="shared" si="13"/>
        <v>동의필요</v>
      </c>
      <c r="O63" s="308" t="s">
        <v>1045</v>
      </c>
      <c r="P63" s="360"/>
      <c r="Q63" s="206"/>
      <c r="R63" s="75"/>
      <c r="S63" s="78" t="s">
        <v>659</v>
      </c>
      <c r="T63" s="184">
        <f t="shared" si="14"/>
        <v>-5000</v>
      </c>
      <c r="U63" s="184">
        <f t="shared" si="15"/>
        <v>0</v>
      </c>
      <c r="V63" s="77" t="str">
        <f t="shared" si="16"/>
        <v>ok</v>
      </c>
      <c r="W63" s="75"/>
      <c r="X63" s="76" t="str">
        <f t="shared" si="17"/>
        <v>기금</v>
      </c>
      <c r="Y63" s="184">
        <f t="shared" si="18"/>
        <v>0</v>
      </c>
      <c r="Z63" s="184">
        <f t="shared" si="19"/>
        <v>0</v>
      </c>
      <c r="AA63" s="77" t="str">
        <f t="shared" si="20"/>
        <v>ok</v>
      </c>
      <c r="AB63" s="75"/>
      <c r="AC63" s="79" t="str">
        <f t="array" ref="AC63">IFERROR(IF($C63="","",INDEX(구분표!$I$2:$I$1001,MATCH(1,(구분표!$B$2:$B$1001='15년일입'!$A63)*(구분표!$C$2:$C$1001='15년일입'!$B63)*(구분표!$A$2:$A$1001='15년일입'!$C63),0))),"@@")</f>
        <v>3203</v>
      </c>
    </row>
    <row r="64" spans="1:29" ht="40.5" customHeight="1">
      <c r="A64" s="87" t="str">
        <f>IFERROR(VLOOKUP('15년일입'!$C64,구분표!$A$2:$C$1001,2,FALSE),"")</f>
        <v>여성가족교육협력위원회</v>
      </c>
      <c r="B64" s="87" t="str">
        <f>IFERROR(VLOOKUP('15년일입'!$C64,구분표!$A$2:$C$1001,3,FALSE),"")</f>
        <v>여성가족국</v>
      </c>
      <c r="C64" s="186" t="s">
        <v>301</v>
      </c>
      <c r="D64" s="185" t="s">
        <v>589</v>
      </c>
      <c r="E64" s="185">
        <v>1163</v>
      </c>
      <c r="F64" s="186" t="s">
        <v>1035</v>
      </c>
      <c r="G64" s="184">
        <v>4982572</v>
      </c>
      <c r="H64" s="184"/>
      <c r="I64" s="184">
        <v>90911</v>
      </c>
      <c r="J64" s="73">
        <f t="shared" si="11"/>
        <v>5073483</v>
      </c>
      <c r="K64" s="184"/>
      <c r="L64" s="184"/>
      <c r="M64" s="73">
        <f t="shared" si="12"/>
        <v>4982572</v>
      </c>
      <c r="N64" s="74" t="str">
        <f t="shared" si="13"/>
        <v>-</v>
      </c>
      <c r="O64" s="307" t="s">
        <v>1046</v>
      </c>
      <c r="P64" s="360"/>
      <c r="Q64" s="206"/>
      <c r="R64" s="75"/>
      <c r="S64" s="78" t="s">
        <v>659</v>
      </c>
      <c r="T64" s="184">
        <f t="shared" si="14"/>
        <v>90911</v>
      </c>
      <c r="U64" s="184">
        <f t="shared" si="15"/>
        <v>0</v>
      </c>
      <c r="V64" s="77" t="str">
        <f t="shared" si="16"/>
        <v>ok</v>
      </c>
      <c r="W64" s="75"/>
      <c r="X64" s="76" t="str">
        <f t="shared" si="17"/>
        <v>기금</v>
      </c>
      <c r="Y64" s="184">
        <f t="shared" si="18"/>
        <v>0</v>
      </c>
      <c r="Z64" s="184">
        <f t="shared" si="19"/>
        <v>0</v>
      </c>
      <c r="AA64" s="77" t="str">
        <f t="shared" si="20"/>
        <v>ok</v>
      </c>
      <c r="AB64" s="75"/>
      <c r="AC64" s="79" t="str">
        <f t="array" ref="AC64">IFERROR(IF($C64="","",INDEX(구분표!$I$2:$I$1001,MATCH(1,(구분표!$B$2:$B$1001='15년일입'!$A64)*(구분표!$C$2:$C$1001='15년일입'!$B64)*(구분표!$A$2:$A$1001='15년일입'!$C64),0))),"@@")</f>
        <v>3203</v>
      </c>
    </row>
    <row r="65" spans="1:29" ht="40.5" customHeight="1">
      <c r="A65" s="87" t="str">
        <f>IFERROR(VLOOKUP('15년일입'!$C65,구분표!$A$2:$C$1001,2,FALSE),"")</f>
        <v>여성가족교육협력위원회</v>
      </c>
      <c r="B65" s="87" t="str">
        <f>IFERROR(VLOOKUP('15년일입'!$C65,구분표!$A$2:$C$1001,3,FALSE),"")</f>
        <v>여성가족국</v>
      </c>
      <c r="C65" s="186" t="s">
        <v>301</v>
      </c>
      <c r="D65" s="185" t="s">
        <v>589</v>
      </c>
      <c r="E65" s="185">
        <v>1164</v>
      </c>
      <c r="F65" s="186" t="s">
        <v>1036</v>
      </c>
      <c r="G65" s="184">
        <v>360400</v>
      </c>
      <c r="H65" s="184">
        <v>-52620</v>
      </c>
      <c r="I65" s="194"/>
      <c r="J65" s="73">
        <f t="shared" si="11"/>
        <v>307780</v>
      </c>
      <c r="K65" s="184"/>
      <c r="L65" s="194"/>
      <c r="M65" s="73">
        <f t="shared" si="12"/>
        <v>360400</v>
      </c>
      <c r="N65" s="74" t="str">
        <f t="shared" si="13"/>
        <v>동의필요</v>
      </c>
      <c r="O65" s="307" t="s">
        <v>1043</v>
      </c>
      <c r="P65" s="360"/>
      <c r="Q65" s="206"/>
      <c r="R65" s="75"/>
      <c r="S65" s="78" t="s">
        <v>659</v>
      </c>
      <c r="T65" s="184">
        <f t="shared" si="14"/>
        <v>-52620</v>
      </c>
      <c r="U65" s="184">
        <f t="shared" si="15"/>
        <v>0</v>
      </c>
      <c r="V65" s="77" t="str">
        <f t="shared" si="16"/>
        <v>ok</v>
      </c>
      <c r="W65" s="75"/>
      <c r="X65" s="76" t="str">
        <f t="shared" si="17"/>
        <v>기금</v>
      </c>
      <c r="Y65" s="184">
        <f t="shared" si="18"/>
        <v>0</v>
      </c>
      <c r="Z65" s="184">
        <f t="shared" si="19"/>
        <v>0</v>
      </c>
      <c r="AA65" s="77" t="str">
        <f t="shared" si="20"/>
        <v>ok</v>
      </c>
      <c r="AB65" s="75"/>
      <c r="AC65" s="79" t="str">
        <f t="array" ref="AC65">IFERROR(IF($C65="","",INDEX(구분표!$I$2:$I$1001,MATCH(1,(구분표!$B$2:$B$1001='15년일입'!$A65)*(구분표!$C$2:$C$1001='15년일입'!$B65)*(구분표!$A$2:$A$1001='15년일입'!$C65),0))),"@@")</f>
        <v>3203</v>
      </c>
    </row>
    <row r="66" spans="1:29" ht="40.5" customHeight="1">
      <c r="A66" s="289" t="str">
        <f>IFERROR(VLOOKUP('15년일입'!$C66,구분표!$A$2:$C$1001,2,FALSE),"")</f>
        <v>여성가족교육협력위원회</v>
      </c>
      <c r="B66" s="87" t="str">
        <f>IFERROR(VLOOKUP('15년일입'!$C66,구분표!$A$2:$C$1001,3,FALSE),"")</f>
        <v>여성가족국</v>
      </c>
      <c r="C66" s="186" t="s">
        <v>307</v>
      </c>
      <c r="D66" s="185" t="s">
        <v>589</v>
      </c>
      <c r="E66" s="185">
        <v>1165</v>
      </c>
      <c r="F66" s="186" t="s">
        <v>1037</v>
      </c>
      <c r="G66" s="184">
        <v>272300</v>
      </c>
      <c r="H66" s="184">
        <v>-45920</v>
      </c>
      <c r="I66" s="184"/>
      <c r="J66" s="73">
        <f t="shared" si="11"/>
        <v>226380</v>
      </c>
      <c r="K66" s="184"/>
      <c r="L66" s="184"/>
      <c r="M66" s="73">
        <f t="shared" si="12"/>
        <v>272300</v>
      </c>
      <c r="N66" s="74" t="str">
        <f t="shared" si="13"/>
        <v>동의필요</v>
      </c>
      <c r="O66" s="307" t="s">
        <v>1047</v>
      </c>
      <c r="P66" s="360"/>
      <c r="Q66" s="206"/>
      <c r="R66" s="75"/>
      <c r="S66" s="78" t="s">
        <v>658</v>
      </c>
      <c r="T66" s="184">
        <f t="shared" si="14"/>
        <v>-45920</v>
      </c>
      <c r="U66" s="184">
        <f t="shared" si="15"/>
        <v>0</v>
      </c>
      <c r="V66" s="77" t="str">
        <f t="shared" si="16"/>
        <v>ok</v>
      </c>
      <c r="W66" s="75"/>
      <c r="X66" s="76" t="str">
        <f t="shared" si="17"/>
        <v>국비</v>
      </c>
      <c r="Y66" s="184">
        <f t="shared" si="18"/>
        <v>0</v>
      </c>
      <c r="Z66" s="184">
        <f t="shared" si="19"/>
        <v>0</v>
      </c>
      <c r="AA66" s="77" t="str">
        <f t="shared" si="20"/>
        <v>ok</v>
      </c>
      <c r="AB66" s="75"/>
      <c r="AC66" s="79" t="str">
        <f t="array" ref="AC66">IFERROR(IF($C66="","",INDEX(구분표!$I$2:$I$1001,MATCH(1,(구분표!$B$2:$B$1001='15년일입'!$A66)*(구분표!$C$2:$C$1001='15년일입'!$B66)*(구분표!$A$2:$A$1001='15년일입'!$C66),0))),"@@")</f>
        <v>3206</v>
      </c>
    </row>
    <row r="67" spans="1:29" ht="40.5" customHeight="1">
      <c r="A67" s="87" t="str">
        <f>IFERROR(VLOOKUP('15년일입'!$C67,구분표!$A$2:$C$1001,2,FALSE),"")</f>
        <v/>
      </c>
      <c r="B67" s="87" t="str">
        <f>IFERROR(VLOOKUP('15년일입'!$C67,구분표!$A$2:$C$1001,3,FALSE),"")</f>
        <v/>
      </c>
      <c r="C67" s="186"/>
      <c r="D67" s="185"/>
      <c r="E67" s="185"/>
      <c r="F67" s="186"/>
      <c r="G67" s="184"/>
      <c r="H67" s="184"/>
      <c r="I67" s="184"/>
      <c r="J67" s="73">
        <f t="shared" si="11"/>
        <v>0</v>
      </c>
      <c r="K67" s="184"/>
      <c r="L67" s="184"/>
      <c r="M67" s="73">
        <f t="shared" si="12"/>
        <v>0</v>
      </c>
      <c r="N67" s="74" t="str">
        <f t="shared" si="13"/>
        <v>-</v>
      </c>
      <c r="O67" s="201"/>
      <c r="P67" s="75"/>
      <c r="Q67" s="206"/>
      <c r="R67" s="75"/>
      <c r="S67" s="78"/>
      <c r="T67" s="184">
        <f t="shared" si="14"/>
        <v>0</v>
      </c>
      <c r="U67" s="184">
        <f t="shared" si="15"/>
        <v>0</v>
      </c>
      <c r="V67" s="77" t="str">
        <f t="shared" si="16"/>
        <v>ok</v>
      </c>
      <c r="W67" s="75"/>
      <c r="X67" s="76">
        <f t="shared" si="17"/>
        <v>0</v>
      </c>
      <c r="Y67" s="184">
        <f t="shared" si="18"/>
        <v>0</v>
      </c>
      <c r="Z67" s="184">
        <f t="shared" si="19"/>
        <v>0</v>
      </c>
      <c r="AA67" s="77" t="str">
        <f t="shared" si="20"/>
        <v>ok</v>
      </c>
      <c r="AB67" s="75"/>
      <c r="AC67" s="79" t="str">
        <f t="array" ref="AC67">IFERROR(IF($C67="","",INDEX(구분표!$I$2:$I$1001,MATCH(1,(구분표!$B$2:$B$1001='15년일입'!$A67)*(구분표!$C$2:$C$1001='15년일입'!$B67)*(구분표!$A$2:$A$1001='15년일입'!$C67),0))),"@@")</f>
        <v/>
      </c>
    </row>
    <row r="68" spans="1:29" ht="40.5" customHeight="1">
      <c r="A68" s="87" t="str">
        <f>IFERROR(VLOOKUP('15년일입'!$C68,구분표!$A$2:$C$1001,2,FALSE),"")</f>
        <v/>
      </c>
      <c r="B68" s="87" t="str">
        <f>IFERROR(VLOOKUP('15년일입'!$C68,구분표!$A$2:$C$1001,3,FALSE),"")</f>
        <v/>
      </c>
      <c r="C68" s="186"/>
      <c r="D68" s="185"/>
      <c r="E68" s="185"/>
      <c r="F68" s="186"/>
      <c r="G68" s="184"/>
      <c r="H68" s="184"/>
      <c r="I68" s="184"/>
      <c r="J68" s="73">
        <f t="shared" si="11"/>
        <v>0</v>
      </c>
      <c r="K68" s="184"/>
      <c r="L68" s="184"/>
      <c r="M68" s="73">
        <f t="shared" si="12"/>
        <v>0</v>
      </c>
      <c r="N68" s="74" t="str">
        <f t="shared" si="13"/>
        <v>-</v>
      </c>
      <c r="O68" s="201"/>
      <c r="P68" s="75"/>
      <c r="Q68" s="206"/>
      <c r="R68" s="75"/>
      <c r="S68" s="78"/>
      <c r="T68" s="184">
        <f t="shared" si="14"/>
        <v>0</v>
      </c>
      <c r="U68" s="184">
        <f t="shared" si="15"/>
        <v>0</v>
      </c>
      <c r="V68" s="77" t="str">
        <f t="shared" si="16"/>
        <v>ok</v>
      </c>
      <c r="W68" s="75"/>
      <c r="X68" s="76">
        <f t="shared" si="17"/>
        <v>0</v>
      </c>
      <c r="Y68" s="184">
        <f t="shared" si="18"/>
        <v>0</v>
      </c>
      <c r="Z68" s="184">
        <f t="shared" si="19"/>
        <v>0</v>
      </c>
      <c r="AA68" s="77" t="str">
        <f t="shared" si="20"/>
        <v>ok</v>
      </c>
      <c r="AB68" s="75"/>
      <c r="AC68" s="79" t="str">
        <f t="array" ref="AC68">IFERROR(IF($C68="","",INDEX(구분표!$I$2:$I$1001,MATCH(1,(구분표!$B$2:$B$1001='15년일입'!$A68)*(구분표!$C$2:$C$1001='15년일입'!$B68)*(구분표!$A$2:$A$1001='15년일입'!$C68),0))),"@@")</f>
        <v/>
      </c>
    </row>
    <row r="69" spans="1:29" ht="40.5" customHeight="1">
      <c r="A69" s="87" t="str">
        <f>IFERROR(VLOOKUP('15년일입'!$C69,구분표!$A$2:$C$1001,2,FALSE),"")</f>
        <v/>
      </c>
      <c r="B69" s="87" t="str">
        <f>IFERROR(VLOOKUP('15년일입'!$C69,구분표!$A$2:$C$1001,3,FALSE),"")</f>
        <v/>
      </c>
      <c r="C69" s="186"/>
      <c r="D69" s="185"/>
      <c r="E69" s="185"/>
      <c r="F69" s="186"/>
      <c r="G69" s="187"/>
      <c r="H69" s="184"/>
      <c r="I69" s="184"/>
      <c r="J69" s="73">
        <f t="shared" ref="J69:J81" si="21">SUM(G69+H69+I69)</f>
        <v>0</v>
      </c>
      <c r="K69" s="184"/>
      <c r="L69" s="184"/>
      <c r="M69" s="73">
        <f t="shared" ref="M69:M81" si="22">SUM(G69+K69+L69)</f>
        <v>0</v>
      </c>
      <c r="N69" s="74" t="str">
        <f t="shared" ref="N69:N81" si="23">IF(H69-K69&lt;0,"동의필요","-")</f>
        <v>-</v>
      </c>
      <c r="O69" s="201"/>
      <c r="P69" s="75"/>
      <c r="Q69" s="206"/>
      <c r="R69" s="75"/>
      <c r="S69" s="78"/>
      <c r="T69" s="184">
        <f t="shared" ref="T69:T81" si="24">IF($S69&lt;&gt;"도비",IF($Q69="국도비","직접입력",SUM($H69:$I69)),)</f>
        <v>0</v>
      </c>
      <c r="U69" s="184">
        <f t="shared" ref="U69:U81" si="25">IF($S69="도비",SUM($H69:$I69),IF($Q69="국도비","직접입력",SUM($H69:$I69)-$T69))</f>
        <v>0</v>
      </c>
      <c r="V69" s="77" t="str">
        <f t="shared" ref="V69:V81" si="26">IF($Q69="국도비","ok",IF(($H69+$I69)=($T69+$U69),"ok","검토"))</f>
        <v>ok</v>
      </c>
      <c r="W69" s="75"/>
      <c r="X69" s="76">
        <f t="shared" ref="X69:X81" si="27">$S69</f>
        <v>0</v>
      </c>
      <c r="Y69" s="184">
        <f t="shared" ref="Y69:Y81" si="28">IF($X69&lt;&gt;"도비",IF($Q69="국도비","직접입력",SUM($K69:$L69)),)</f>
        <v>0</v>
      </c>
      <c r="Z69" s="184">
        <f t="shared" ref="Z69:Z81" si="29">IF($X69="도비",SUM($K69:$L69),IF($Q69="국도비","직접입력",SUM($K69:$L69)-$Y69))</f>
        <v>0</v>
      </c>
      <c r="AA69" s="77" t="str">
        <f t="shared" ref="AA69:AA81" si="30">IF($Q69="국도비","ok",IF(($K69+$L69)=($Y69+$Z69),"ok","검토"))</f>
        <v>ok</v>
      </c>
      <c r="AB69" s="75"/>
      <c r="AC69" s="79" t="str">
        <f t="array" ref="AC69">IFERROR(IF($C69="","",INDEX(구분표!$I$2:$I$1001,MATCH(1,(구분표!$B$2:$B$1001='15년일입'!$A69)*(구분표!$C$2:$C$1001='15년일입'!$B69)*(구분표!$A$2:$A$1001='15년일입'!$C69),0))),"@@")</f>
        <v/>
      </c>
    </row>
    <row r="70" spans="1:29" ht="40.5" customHeight="1">
      <c r="A70" s="87" t="str">
        <f>IFERROR(VLOOKUP('15년일입'!$C70,구분표!$A$2:$C$1001,2,FALSE),"")</f>
        <v/>
      </c>
      <c r="B70" s="87" t="str">
        <f>IFERROR(VLOOKUP('15년일입'!$C70,구분표!$A$2:$C$1001,3,FALSE),"")</f>
        <v/>
      </c>
      <c r="C70" s="186"/>
      <c r="D70" s="185"/>
      <c r="E70" s="185"/>
      <c r="F70" s="186"/>
      <c r="G70" s="184"/>
      <c r="H70" s="194"/>
      <c r="I70" s="194"/>
      <c r="J70" s="73">
        <f t="shared" si="21"/>
        <v>0</v>
      </c>
      <c r="K70" s="197"/>
      <c r="L70" s="196"/>
      <c r="M70" s="73">
        <f t="shared" si="22"/>
        <v>0</v>
      </c>
      <c r="N70" s="74" t="str">
        <f t="shared" si="23"/>
        <v>-</v>
      </c>
      <c r="O70" s="200"/>
      <c r="P70" s="75"/>
      <c r="Q70" s="206"/>
      <c r="R70" s="75"/>
      <c r="S70" s="78" t="s">
        <v>569</v>
      </c>
      <c r="T70" s="184">
        <f t="shared" si="24"/>
        <v>0</v>
      </c>
      <c r="U70" s="184">
        <f t="shared" si="25"/>
        <v>0</v>
      </c>
      <c r="V70" s="77" t="str">
        <f t="shared" si="26"/>
        <v>ok</v>
      </c>
      <c r="W70" s="75"/>
      <c r="X70" s="76" t="str">
        <f t="shared" si="27"/>
        <v/>
      </c>
      <c r="Y70" s="184">
        <f t="shared" si="28"/>
        <v>0</v>
      </c>
      <c r="Z70" s="184">
        <f t="shared" si="29"/>
        <v>0</v>
      </c>
      <c r="AA70" s="77" t="str">
        <f t="shared" si="30"/>
        <v>ok</v>
      </c>
      <c r="AB70" s="75"/>
      <c r="AC70" s="79" t="str">
        <f t="array" ref="AC70">IFERROR(IF($C70="","",INDEX(구분표!$I$2:$I$1001,MATCH(1,(구분표!$B$2:$B$1001='15년일입'!$A70)*(구분표!$C$2:$C$1001='15년일입'!$B70)*(구분표!$A$2:$A$1001='15년일입'!$C70),0))),"@@")</f>
        <v/>
      </c>
    </row>
    <row r="71" spans="1:29" ht="40.5" customHeight="1">
      <c r="A71" s="87" t="str">
        <f>IFERROR(VLOOKUP('15년일입'!$C71,구분표!$A$2:$C$1001,2,FALSE),"")</f>
        <v/>
      </c>
      <c r="B71" s="87" t="str">
        <f>IFERROR(VLOOKUP('15년일입'!$C71,구분표!$A$2:$C$1001,3,FALSE),"")</f>
        <v/>
      </c>
      <c r="C71" s="186"/>
      <c r="D71" s="185"/>
      <c r="E71" s="185"/>
      <c r="F71" s="186"/>
      <c r="G71" s="184"/>
      <c r="H71" s="194"/>
      <c r="I71" s="194"/>
      <c r="J71" s="73">
        <f t="shared" si="21"/>
        <v>0</v>
      </c>
      <c r="K71" s="197"/>
      <c r="L71" s="196"/>
      <c r="M71" s="73">
        <f t="shared" si="22"/>
        <v>0</v>
      </c>
      <c r="N71" s="74" t="str">
        <f t="shared" si="23"/>
        <v>-</v>
      </c>
      <c r="O71" s="200"/>
      <c r="P71" s="75"/>
      <c r="Q71" s="206"/>
      <c r="R71" s="75"/>
      <c r="S71" s="78" t="s">
        <v>569</v>
      </c>
      <c r="T71" s="184">
        <f t="shared" si="24"/>
        <v>0</v>
      </c>
      <c r="U71" s="184">
        <f t="shared" si="25"/>
        <v>0</v>
      </c>
      <c r="V71" s="77" t="str">
        <f t="shared" si="26"/>
        <v>ok</v>
      </c>
      <c r="W71" s="75"/>
      <c r="X71" s="76" t="str">
        <f t="shared" si="27"/>
        <v/>
      </c>
      <c r="Y71" s="184">
        <f t="shared" si="28"/>
        <v>0</v>
      </c>
      <c r="Z71" s="184">
        <f t="shared" si="29"/>
        <v>0</v>
      </c>
      <c r="AA71" s="77" t="str">
        <f t="shared" si="30"/>
        <v>ok</v>
      </c>
      <c r="AB71" s="75"/>
      <c r="AC71" s="79" t="str">
        <f t="array" ref="AC71">IFERROR(IF($C71="","",INDEX(구분표!$I$2:$I$1001,MATCH(1,(구분표!$B$2:$B$1001='15년일입'!$A71)*(구분표!$C$2:$C$1001='15년일입'!$B71)*(구분표!$A$2:$A$1001='15년일입'!$C71),0))),"@@")</f>
        <v/>
      </c>
    </row>
    <row r="72" spans="1:29" ht="40.5" customHeight="1">
      <c r="A72" s="87" t="str">
        <f>IFERROR(VLOOKUP('15년일입'!$C72,구분표!$A$2:$C$1001,2,FALSE),"")</f>
        <v/>
      </c>
      <c r="B72" s="87" t="str">
        <f>IFERROR(VLOOKUP('15년일입'!$C72,구분표!$A$2:$C$1001,3,FALSE),"")</f>
        <v/>
      </c>
      <c r="C72" s="186"/>
      <c r="D72" s="185"/>
      <c r="E72" s="185"/>
      <c r="F72" s="186"/>
      <c r="G72" s="184"/>
      <c r="H72" s="194"/>
      <c r="I72" s="194"/>
      <c r="J72" s="73">
        <f t="shared" si="21"/>
        <v>0</v>
      </c>
      <c r="K72" s="197"/>
      <c r="L72" s="196"/>
      <c r="M72" s="73">
        <f t="shared" si="22"/>
        <v>0</v>
      </c>
      <c r="N72" s="74" t="str">
        <f t="shared" si="23"/>
        <v>-</v>
      </c>
      <c r="O72" s="200"/>
      <c r="P72" s="75"/>
      <c r="Q72" s="206"/>
      <c r="R72" s="75"/>
      <c r="S72" s="78" t="s">
        <v>569</v>
      </c>
      <c r="T72" s="184">
        <f t="shared" si="24"/>
        <v>0</v>
      </c>
      <c r="U72" s="184">
        <f t="shared" si="25"/>
        <v>0</v>
      </c>
      <c r="V72" s="77" t="str">
        <f t="shared" si="26"/>
        <v>ok</v>
      </c>
      <c r="W72" s="75"/>
      <c r="X72" s="76" t="str">
        <f t="shared" si="27"/>
        <v/>
      </c>
      <c r="Y72" s="184">
        <f t="shared" si="28"/>
        <v>0</v>
      </c>
      <c r="Z72" s="184">
        <f t="shared" si="29"/>
        <v>0</v>
      </c>
      <c r="AA72" s="77" t="str">
        <f t="shared" si="30"/>
        <v>ok</v>
      </c>
      <c r="AB72" s="75"/>
      <c r="AC72" s="79" t="str">
        <f t="array" ref="AC72">IFERROR(IF($C72="","",INDEX(구분표!$I$2:$I$1001,MATCH(1,(구분표!$B$2:$B$1001='15년일입'!$A72)*(구분표!$C$2:$C$1001='15년일입'!$B72)*(구분표!$A$2:$A$1001='15년일입'!$C72),0))),"@@")</f>
        <v/>
      </c>
    </row>
    <row r="73" spans="1:29" ht="40.5" customHeight="1">
      <c r="A73" s="87" t="str">
        <f>IFERROR(VLOOKUP('15년일입'!$C73,구분표!$A$2:$C$1001,2,FALSE),"")</f>
        <v/>
      </c>
      <c r="B73" s="87" t="str">
        <f>IFERROR(VLOOKUP('15년일입'!$C73,구분표!$A$2:$C$1001,3,FALSE),"")</f>
        <v/>
      </c>
      <c r="C73" s="186"/>
      <c r="D73" s="185"/>
      <c r="E73" s="185"/>
      <c r="F73" s="186"/>
      <c r="G73" s="184"/>
      <c r="H73" s="194"/>
      <c r="I73" s="194"/>
      <c r="J73" s="73">
        <f t="shared" si="21"/>
        <v>0</v>
      </c>
      <c r="K73" s="197"/>
      <c r="L73" s="196"/>
      <c r="M73" s="73">
        <f t="shared" si="22"/>
        <v>0</v>
      </c>
      <c r="N73" s="74" t="str">
        <f t="shared" si="23"/>
        <v>-</v>
      </c>
      <c r="O73" s="200"/>
      <c r="P73" s="75"/>
      <c r="Q73" s="206"/>
      <c r="R73" s="75"/>
      <c r="S73" s="78" t="s">
        <v>569</v>
      </c>
      <c r="T73" s="184">
        <f t="shared" si="24"/>
        <v>0</v>
      </c>
      <c r="U73" s="184">
        <f t="shared" si="25"/>
        <v>0</v>
      </c>
      <c r="V73" s="77" t="str">
        <f t="shared" si="26"/>
        <v>ok</v>
      </c>
      <c r="W73" s="75"/>
      <c r="X73" s="76" t="str">
        <f t="shared" si="27"/>
        <v/>
      </c>
      <c r="Y73" s="184">
        <f t="shared" si="28"/>
        <v>0</v>
      </c>
      <c r="Z73" s="184">
        <f t="shared" si="29"/>
        <v>0</v>
      </c>
      <c r="AA73" s="77" t="str">
        <f t="shared" si="30"/>
        <v>ok</v>
      </c>
      <c r="AB73" s="75"/>
      <c r="AC73" s="79" t="str">
        <f t="array" ref="AC73">IFERROR(IF($C73="","",INDEX(구분표!$I$2:$I$1001,MATCH(1,(구분표!$B$2:$B$1001='15년일입'!$A73)*(구분표!$C$2:$C$1001='15년일입'!$B73)*(구분표!$A$2:$A$1001='15년일입'!$C73),0))),"@@")</f>
        <v/>
      </c>
    </row>
    <row r="74" spans="1:29" ht="40.5" customHeight="1">
      <c r="A74" s="87" t="str">
        <f>IFERROR(VLOOKUP('15년일입'!$C74,구분표!$A$2:$C$1001,2,FALSE),"")</f>
        <v/>
      </c>
      <c r="B74" s="87" t="str">
        <f>IFERROR(VLOOKUP('15년일입'!$C74,구분표!$A$2:$C$1001,3,FALSE),"")</f>
        <v/>
      </c>
      <c r="C74" s="186"/>
      <c r="D74" s="185"/>
      <c r="E74" s="185"/>
      <c r="F74" s="186"/>
      <c r="G74" s="184"/>
      <c r="H74" s="194"/>
      <c r="I74" s="194"/>
      <c r="J74" s="73">
        <f t="shared" si="21"/>
        <v>0</v>
      </c>
      <c r="K74" s="197"/>
      <c r="L74" s="196"/>
      <c r="M74" s="73">
        <f t="shared" si="22"/>
        <v>0</v>
      </c>
      <c r="N74" s="74" t="str">
        <f t="shared" si="23"/>
        <v>-</v>
      </c>
      <c r="O74" s="200"/>
      <c r="P74" s="75"/>
      <c r="Q74" s="206"/>
      <c r="R74" s="75"/>
      <c r="S74" s="78" t="s">
        <v>569</v>
      </c>
      <c r="T74" s="184">
        <f t="shared" si="24"/>
        <v>0</v>
      </c>
      <c r="U74" s="184">
        <f t="shared" si="25"/>
        <v>0</v>
      </c>
      <c r="V74" s="77" t="str">
        <f t="shared" si="26"/>
        <v>ok</v>
      </c>
      <c r="W74" s="75"/>
      <c r="X74" s="76" t="str">
        <f t="shared" si="27"/>
        <v/>
      </c>
      <c r="Y74" s="184">
        <f t="shared" si="28"/>
        <v>0</v>
      </c>
      <c r="Z74" s="184">
        <f t="shared" si="29"/>
        <v>0</v>
      </c>
      <c r="AA74" s="77" t="str">
        <f t="shared" si="30"/>
        <v>ok</v>
      </c>
      <c r="AB74" s="75"/>
      <c r="AC74" s="79" t="str">
        <f t="array" ref="AC74">IFERROR(IF($C74="","",INDEX(구분표!$I$2:$I$1001,MATCH(1,(구분표!$B$2:$B$1001='15년일입'!$A74)*(구분표!$C$2:$C$1001='15년일입'!$B74)*(구분표!$A$2:$A$1001='15년일입'!$C74),0))),"@@")</f>
        <v/>
      </c>
    </row>
    <row r="75" spans="1:29" ht="40.5" customHeight="1">
      <c r="A75" s="87" t="str">
        <f>IFERROR(VLOOKUP('15년일입'!$C75,구분표!$A$2:$C$1001,2,FALSE),"")</f>
        <v/>
      </c>
      <c r="B75" s="87" t="str">
        <f>IFERROR(VLOOKUP('15년일입'!$C75,구분표!$A$2:$C$1001,3,FALSE),"")</f>
        <v/>
      </c>
      <c r="C75" s="186"/>
      <c r="D75" s="185"/>
      <c r="E75" s="185"/>
      <c r="F75" s="186"/>
      <c r="G75" s="184"/>
      <c r="H75" s="194"/>
      <c r="I75" s="194"/>
      <c r="J75" s="73">
        <f t="shared" si="21"/>
        <v>0</v>
      </c>
      <c r="K75" s="197"/>
      <c r="L75" s="196"/>
      <c r="M75" s="73">
        <f t="shared" si="22"/>
        <v>0</v>
      </c>
      <c r="N75" s="74" t="str">
        <f t="shared" si="23"/>
        <v>-</v>
      </c>
      <c r="O75" s="200"/>
      <c r="P75" s="75"/>
      <c r="Q75" s="206"/>
      <c r="R75" s="75"/>
      <c r="S75" s="78" t="s">
        <v>569</v>
      </c>
      <c r="T75" s="184">
        <f t="shared" si="24"/>
        <v>0</v>
      </c>
      <c r="U75" s="184">
        <f t="shared" si="25"/>
        <v>0</v>
      </c>
      <c r="V75" s="77" t="str">
        <f t="shared" si="26"/>
        <v>ok</v>
      </c>
      <c r="W75" s="75"/>
      <c r="X75" s="76" t="str">
        <f t="shared" si="27"/>
        <v/>
      </c>
      <c r="Y75" s="184">
        <f t="shared" si="28"/>
        <v>0</v>
      </c>
      <c r="Z75" s="184">
        <f t="shared" si="29"/>
        <v>0</v>
      </c>
      <c r="AA75" s="77" t="str">
        <f t="shared" si="30"/>
        <v>ok</v>
      </c>
      <c r="AB75" s="75"/>
      <c r="AC75" s="79" t="str">
        <f t="array" ref="AC75">IFERROR(IF($C75="","",INDEX(구분표!$I$2:$I$1001,MATCH(1,(구분표!$B$2:$B$1001='15년일입'!$A75)*(구분표!$C$2:$C$1001='15년일입'!$B75)*(구분표!$A$2:$A$1001='15년일입'!$C75),0))),"@@")</f>
        <v/>
      </c>
    </row>
    <row r="76" spans="1:29" ht="40.5" customHeight="1">
      <c r="A76" s="87" t="str">
        <f>IFERROR(VLOOKUP('15년일입'!$C76,구분표!$A$2:$C$1001,2,FALSE),"")</f>
        <v/>
      </c>
      <c r="B76" s="87" t="str">
        <f>IFERROR(VLOOKUP('15년일입'!$C76,구분표!$A$2:$C$1001,3,FALSE),"")</f>
        <v/>
      </c>
      <c r="C76" s="186"/>
      <c r="D76" s="185"/>
      <c r="E76" s="185"/>
      <c r="F76" s="186"/>
      <c r="G76" s="184"/>
      <c r="H76" s="184"/>
      <c r="I76" s="184"/>
      <c r="J76" s="73">
        <f t="shared" si="21"/>
        <v>0</v>
      </c>
      <c r="K76" s="184"/>
      <c r="L76" s="184"/>
      <c r="M76" s="73">
        <f t="shared" si="22"/>
        <v>0</v>
      </c>
      <c r="N76" s="74" t="str">
        <f t="shared" si="23"/>
        <v>-</v>
      </c>
      <c r="O76" s="202"/>
      <c r="P76" s="75"/>
      <c r="Q76" s="206"/>
      <c r="R76" s="75"/>
      <c r="S76" s="78" t="s">
        <v>569</v>
      </c>
      <c r="T76" s="184">
        <f t="shared" si="24"/>
        <v>0</v>
      </c>
      <c r="U76" s="184">
        <f t="shared" si="25"/>
        <v>0</v>
      </c>
      <c r="V76" s="77" t="str">
        <f t="shared" si="26"/>
        <v>ok</v>
      </c>
      <c r="W76" s="75"/>
      <c r="X76" s="76" t="str">
        <f t="shared" si="27"/>
        <v/>
      </c>
      <c r="Y76" s="184">
        <f t="shared" si="28"/>
        <v>0</v>
      </c>
      <c r="Z76" s="184">
        <f t="shared" si="29"/>
        <v>0</v>
      </c>
      <c r="AA76" s="77" t="str">
        <f t="shared" si="30"/>
        <v>ok</v>
      </c>
      <c r="AB76" s="75"/>
      <c r="AC76" s="79" t="str">
        <f t="array" ref="AC76">IFERROR(IF($C76="","",INDEX(구분표!$I$2:$I$1001,MATCH(1,(구분표!$B$2:$B$1001='15년일입'!$A76)*(구분표!$C$2:$C$1001='15년일입'!$B76)*(구분표!$A$2:$A$1001='15년일입'!$C76),0))),"@@")</f>
        <v/>
      </c>
    </row>
    <row r="77" spans="1:29" ht="40.5" customHeight="1">
      <c r="A77" s="87" t="str">
        <f>IFERROR(VLOOKUP('15년일입'!$C77,구분표!$A$2:$C$1001,2,FALSE),"")</f>
        <v/>
      </c>
      <c r="B77" s="87" t="str">
        <f>IFERROR(VLOOKUP('15년일입'!$C77,구분표!$A$2:$C$1001,3,FALSE),"")</f>
        <v/>
      </c>
      <c r="C77" s="186"/>
      <c r="D77" s="185"/>
      <c r="E77" s="185"/>
      <c r="F77" s="186"/>
      <c r="G77" s="184"/>
      <c r="H77" s="184"/>
      <c r="I77" s="184"/>
      <c r="J77" s="73">
        <f t="shared" si="21"/>
        <v>0</v>
      </c>
      <c r="K77" s="184"/>
      <c r="L77" s="184"/>
      <c r="M77" s="73">
        <f t="shared" si="22"/>
        <v>0</v>
      </c>
      <c r="N77" s="74" t="str">
        <f t="shared" si="23"/>
        <v>-</v>
      </c>
      <c r="O77" s="202"/>
      <c r="P77" s="75"/>
      <c r="Q77" s="206"/>
      <c r="R77" s="75"/>
      <c r="S77" s="78" t="s">
        <v>569</v>
      </c>
      <c r="T77" s="184">
        <f t="shared" si="24"/>
        <v>0</v>
      </c>
      <c r="U77" s="184">
        <f t="shared" si="25"/>
        <v>0</v>
      </c>
      <c r="V77" s="77" t="str">
        <f t="shared" si="26"/>
        <v>ok</v>
      </c>
      <c r="W77" s="75"/>
      <c r="X77" s="76" t="str">
        <f t="shared" si="27"/>
        <v/>
      </c>
      <c r="Y77" s="184">
        <f t="shared" si="28"/>
        <v>0</v>
      </c>
      <c r="Z77" s="184">
        <f t="shared" si="29"/>
        <v>0</v>
      </c>
      <c r="AA77" s="77" t="str">
        <f t="shared" si="30"/>
        <v>ok</v>
      </c>
      <c r="AB77" s="75"/>
      <c r="AC77" s="79" t="str">
        <f t="array" ref="AC77">IFERROR(IF($C77="","",INDEX(구분표!$I$2:$I$1001,MATCH(1,(구분표!$B$2:$B$1001='15년일입'!$A77)*(구분표!$C$2:$C$1001='15년일입'!$B77)*(구분표!$A$2:$A$1001='15년일입'!$C77),0))),"@@")</f>
        <v/>
      </c>
    </row>
    <row r="78" spans="1:29" ht="40.5" customHeight="1">
      <c r="A78" s="87" t="str">
        <f>IFERROR(VLOOKUP('15년일입'!$C78,구분표!$A$2:$C$1001,2,FALSE),"")</f>
        <v/>
      </c>
      <c r="B78" s="87" t="str">
        <f>IFERROR(VLOOKUP('15년일입'!$C78,구분표!$A$2:$C$1001,3,FALSE),"")</f>
        <v/>
      </c>
      <c r="C78" s="186"/>
      <c r="D78" s="185"/>
      <c r="E78" s="185"/>
      <c r="F78" s="186"/>
      <c r="G78" s="184"/>
      <c r="H78" s="184"/>
      <c r="I78" s="184"/>
      <c r="J78" s="73">
        <f t="shared" si="21"/>
        <v>0</v>
      </c>
      <c r="K78" s="184"/>
      <c r="L78" s="184"/>
      <c r="M78" s="73">
        <f t="shared" si="22"/>
        <v>0</v>
      </c>
      <c r="N78" s="74" t="str">
        <f t="shared" si="23"/>
        <v>-</v>
      </c>
      <c r="O78" s="201"/>
      <c r="P78" s="75"/>
      <c r="Q78" s="206"/>
      <c r="R78" s="75"/>
      <c r="S78" s="78" t="s">
        <v>569</v>
      </c>
      <c r="T78" s="184">
        <f t="shared" si="24"/>
        <v>0</v>
      </c>
      <c r="U78" s="184">
        <f t="shared" si="25"/>
        <v>0</v>
      </c>
      <c r="V78" s="77" t="str">
        <f t="shared" si="26"/>
        <v>ok</v>
      </c>
      <c r="W78" s="75"/>
      <c r="X78" s="76" t="str">
        <f t="shared" si="27"/>
        <v/>
      </c>
      <c r="Y78" s="184">
        <f t="shared" si="28"/>
        <v>0</v>
      </c>
      <c r="Z78" s="184">
        <f t="shared" si="29"/>
        <v>0</v>
      </c>
      <c r="AA78" s="77" t="str">
        <f t="shared" si="30"/>
        <v>ok</v>
      </c>
      <c r="AB78" s="75"/>
      <c r="AC78" s="79" t="str">
        <f t="array" ref="AC78">IFERROR(IF($C78="","",INDEX(구분표!$I$2:$I$1001,MATCH(1,(구분표!$B$2:$B$1001='15년일입'!$A78)*(구분표!$C$2:$C$1001='15년일입'!$B78)*(구분표!$A$2:$A$1001='15년일입'!$C78),0))),"@@")</f>
        <v/>
      </c>
    </row>
    <row r="79" spans="1:29" ht="40.5" customHeight="1">
      <c r="A79" s="87" t="str">
        <f>IFERROR(VLOOKUP('15년일입'!$C79,구분표!$A$2:$C$1001,2,FALSE),"")</f>
        <v/>
      </c>
      <c r="B79" s="87" t="str">
        <f>IFERROR(VLOOKUP('15년일입'!$C79,구분표!$A$2:$C$1001,3,FALSE),"")</f>
        <v/>
      </c>
      <c r="C79" s="186"/>
      <c r="D79" s="185"/>
      <c r="E79" s="185"/>
      <c r="F79" s="186"/>
      <c r="G79" s="184"/>
      <c r="H79" s="184"/>
      <c r="I79" s="184"/>
      <c r="J79" s="73">
        <f t="shared" si="21"/>
        <v>0</v>
      </c>
      <c r="K79" s="184"/>
      <c r="L79" s="184"/>
      <c r="M79" s="73">
        <f t="shared" si="22"/>
        <v>0</v>
      </c>
      <c r="N79" s="74" t="str">
        <f t="shared" si="23"/>
        <v>-</v>
      </c>
      <c r="O79" s="202"/>
      <c r="P79" s="75"/>
      <c r="Q79" s="206"/>
      <c r="R79" s="75"/>
      <c r="S79" s="78" t="s">
        <v>569</v>
      </c>
      <c r="T79" s="184">
        <f t="shared" si="24"/>
        <v>0</v>
      </c>
      <c r="U79" s="184">
        <f t="shared" si="25"/>
        <v>0</v>
      </c>
      <c r="V79" s="77" t="str">
        <f t="shared" si="26"/>
        <v>ok</v>
      </c>
      <c r="W79" s="75"/>
      <c r="X79" s="76" t="str">
        <f t="shared" si="27"/>
        <v/>
      </c>
      <c r="Y79" s="184">
        <f t="shared" si="28"/>
        <v>0</v>
      </c>
      <c r="Z79" s="184">
        <f t="shared" si="29"/>
        <v>0</v>
      </c>
      <c r="AA79" s="77" t="str">
        <f t="shared" si="30"/>
        <v>ok</v>
      </c>
      <c r="AB79" s="75"/>
      <c r="AC79" s="79" t="str">
        <f t="array" ref="AC79">IFERROR(IF($C79="","",INDEX(구분표!$I$2:$I$1001,MATCH(1,(구분표!$B$2:$B$1001='15년일입'!$A79)*(구분표!$C$2:$C$1001='15년일입'!$B79)*(구분표!$A$2:$A$1001='15년일입'!$C79),0))),"@@")</f>
        <v/>
      </c>
    </row>
    <row r="80" spans="1:29" ht="40.5" customHeight="1">
      <c r="A80" s="87" t="str">
        <f>IFERROR(VLOOKUP('15년일입'!$C80,구분표!$A$2:$C$1001,2,FALSE),"")</f>
        <v/>
      </c>
      <c r="B80" s="87" t="str">
        <f>IFERROR(VLOOKUP('15년일입'!$C80,구분표!$A$2:$C$1001,3,FALSE),"")</f>
        <v/>
      </c>
      <c r="C80" s="186"/>
      <c r="D80" s="185"/>
      <c r="E80" s="185"/>
      <c r="F80" s="186"/>
      <c r="G80" s="188"/>
      <c r="H80" s="184"/>
      <c r="I80" s="184"/>
      <c r="J80" s="73">
        <f t="shared" si="21"/>
        <v>0</v>
      </c>
      <c r="K80" s="184"/>
      <c r="L80" s="184"/>
      <c r="M80" s="73">
        <f t="shared" si="22"/>
        <v>0</v>
      </c>
      <c r="N80" s="74" t="str">
        <f t="shared" si="23"/>
        <v>-</v>
      </c>
      <c r="O80" s="198"/>
      <c r="P80" s="75"/>
      <c r="Q80" s="206"/>
      <c r="R80" s="75"/>
      <c r="S80" s="78" t="s">
        <v>569</v>
      </c>
      <c r="T80" s="184">
        <f t="shared" si="24"/>
        <v>0</v>
      </c>
      <c r="U80" s="184">
        <f t="shared" si="25"/>
        <v>0</v>
      </c>
      <c r="V80" s="77" t="str">
        <f t="shared" si="26"/>
        <v>ok</v>
      </c>
      <c r="W80" s="75"/>
      <c r="X80" s="76" t="str">
        <f t="shared" si="27"/>
        <v/>
      </c>
      <c r="Y80" s="184">
        <f t="shared" si="28"/>
        <v>0</v>
      </c>
      <c r="Z80" s="184">
        <f t="shared" si="29"/>
        <v>0</v>
      </c>
      <c r="AA80" s="77" t="str">
        <f t="shared" si="30"/>
        <v>ok</v>
      </c>
      <c r="AB80" s="75"/>
      <c r="AC80" s="79" t="str">
        <f t="array" ref="AC80">IFERROR(IF($C80="","",INDEX(구분표!$I$2:$I$1001,MATCH(1,(구분표!$B$2:$B$1001='15년일입'!$A80)*(구분표!$C$2:$C$1001='15년일입'!$B80)*(구분표!$A$2:$A$1001='15년일입'!$C80),0))),"@@")</f>
        <v/>
      </c>
    </row>
    <row r="81" spans="1:29" ht="40.5" customHeight="1">
      <c r="A81" s="88" t="str">
        <f>IFERROR(VLOOKUP('15년일입'!$C81,구분표!$A$2:$C$1001,2,FALSE),"")</f>
        <v/>
      </c>
      <c r="B81" s="88" t="str">
        <f>IFERROR(VLOOKUP('15년일입'!$C81,구분표!$A$2:$C$1001,3,FALSE),"")</f>
        <v/>
      </c>
      <c r="C81" s="191"/>
      <c r="D81" s="192"/>
      <c r="E81" s="192"/>
      <c r="F81" s="191"/>
      <c r="G81" s="193"/>
      <c r="H81" s="193"/>
      <c r="I81" s="193"/>
      <c r="J81" s="80">
        <f t="shared" si="21"/>
        <v>0</v>
      </c>
      <c r="K81" s="193"/>
      <c r="L81" s="193"/>
      <c r="M81" s="80">
        <f t="shared" si="22"/>
        <v>0</v>
      </c>
      <c r="N81" s="81" t="str">
        <f t="shared" si="23"/>
        <v>-</v>
      </c>
      <c r="O81" s="205"/>
      <c r="P81" s="82"/>
      <c r="Q81" s="207"/>
      <c r="R81" s="82"/>
      <c r="S81" s="85" t="s">
        <v>569</v>
      </c>
      <c r="T81" s="193">
        <f t="shared" si="24"/>
        <v>0</v>
      </c>
      <c r="U81" s="193">
        <f t="shared" si="25"/>
        <v>0</v>
      </c>
      <c r="V81" s="84" t="str">
        <f t="shared" si="26"/>
        <v>ok</v>
      </c>
      <c r="W81" s="82"/>
      <c r="X81" s="83" t="str">
        <f t="shared" si="27"/>
        <v/>
      </c>
      <c r="Y81" s="193">
        <f t="shared" si="28"/>
        <v>0</v>
      </c>
      <c r="Z81" s="193">
        <f t="shared" si="29"/>
        <v>0</v>
      </c>
      <c r="AA81" s="84" t="str">
        <f t="shared" si="30"/>
        <v>ok</v>
      </c>
      <c r="AB81" s="82"/>
      <c r="AC81" s="86" t="str">
        <f t="array" ref="AC81">IFERROR(IF($C81="","",INDEX(구분표!$I$2:$I$1001,MATCH(1,(구분표!$B$2:$B$1001='15년일입'!$A81)*(구분표!$C$2:$C$1001='15년일입'!$B81)*(구분표!$A$2:$A$1001='15년일입'!$C81),0))),"@@")</f>
        <v/>
      </c>
    </row>
    <row r="82" spans="1:29" ht="24" customHeight="1"/>
    <row r="83" spans="1:29" ht="24" customHeight="1"/>
  </sheetData>
  <sheetProtection formatCells="0" formatColumns="0" formatRows="0" autoFilter="0"/>
  <autoFilter ref="A6:AD81"/>
  <sortState ref="A7:AC378">
    <sortCondition ref="AC7:AC378"/>
  </sortState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703">
    <cfRule type="containsText" dxfId="104" priority="5" operator="containsText" text="국도비">
      <formula>NOT(ISERROR(SEARCH("국도비",Q7)))</formula>
    </cfRule>
  </conditionalFormatting>
  <conditionalFormatting sqref="G7:G703">
    <cfRule type="expression" dxfId="103" priority="4">
      <formula>($D7="본예산")</formula>
    </cfRule>
  </conditionalFormatting>
  <conditionalFormatting sqref="R7:U703 Y7:AA703 P7:P57">
    <cfRule type="containsText" dxfId="102" priority="3" operator="containsText" text="직접입력">
      <formula>NOT(ISERROR(SEARCH("직접입력",P7)))</formula>
    </cfRule>
  </conditionalFormatting>
  <printOptions horizontalCentered="1"/>
  <pageMargins left="0.55118110236220474" right="0.51181102362204722" top="0.68" bottom="0.5" header="0.51181102362204722" footer="0.3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구분표!$L$2:$L$6</xm:f>
          </x14:formula1>
          <xm:sqref>P7:P57 S7:S81</xm:sqref>
        </x14:dataValidation>
        <x14:dataValidation type="list" allowBlank="1" showInputMessage="1" showErrorMessage="1">
          <x14:formula1>
            <xm:f>구분표!$N$2:$N$3</xm:f>
          </x14:formula1>
          <xm:sqref>D7:D81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F0"/>
    <pageSetUpPr fitToPage="1"/>
  </sheetPr>
  <dimension ref="A1:AC742"/>
  <sheetViews>
    <sheetView showGridLines="0" zoomScale="80" zoomScaleNormal="80" zoomScaleSheetLayoutView="80" workbookViewId="0">
      <pane xSplit="3" ySplit="6" topLeftCell="D7" activePane="bottomRight" state="frozen"/>
      <selection sqref="A1:F1"/>
      <selection pane="topRight" sqref="A1:F1"/>
      <selection pane="bottomLeft" sqref="A1:F1"/>
      <selection pane="bottomRight" sqref="A1:O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40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38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550" t="s">
        <v>558</v>
      </c>
      <c r="B1" s="550"/>
      <c r="C1" s="550"/>
      <c r="D1" s="550"/>
      <c r="E1" s="550"/>
      <c r="F1" s="550"/>
      <c r="G1" s="551"/>
      <c r="H1" s="550"/>
      <c r="I1" s="550"/>
      <c r="J1" s="550"/>
      <c r="K1" s="550"/>
      <c r="L1" s="550"/>
      <c r="M1" s="550"/>
      <c r="N1" s="550"/>
      <c r="O1" s="550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COUNTA(H7:H740)</f>
        <v>139</v>
      </c>
      <c r="I3" s="67">
        <f>COUNTA(I7:I740)</f>
        <v>578</v>
      </c>
      <c r="J3" s="68"/>
      <c r="K3" s="67">
        <f>COUNTA(K7:K740)</f>
        <v>0</v>
      </c>
      <c r="L3" s="67">
        <f>COUNTA(L7:L740)</f>
        <v>0</v>
      </c>
      <c r="M3" s="25"/>
      <c r="N3" s="30"/>
      <c r="O3" s="62" t="s">
        <v>9</v>
      </c>
      <c r="T3" s="27" t="str">
        <f>IF(T6='15년일입'!$T$6,"OK","@@")</f>
        <v>@@</v>
      </c>
      <c r="U3" s="38">
        <f>SUM(T6:U6)</f>
        <v>22600837</v>
      </c>
      <c r="V3" s="27" t="str">
        <f>IF(COUNTIF(V6:V1633,"@@")&gt;0,"@@","OK")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IF(COUNTIF(AA6:AA1633,"@@")&gt;0,"@@","OK")</f>
        <v>OK</v>
      </c>
      <c r="AC3" s="63"/>
    </row>
    <row r="4" spans="1:29" ht="30" customHeight="1">
      <c r="A4" s="552" t="s">
        <v>547</v>
      </c>
      <c r="B4" s="552" t="s">
        <v>133</v>
      </c>
      <c r="C4" s="552" t="s">
        <v>4</v>
      </c>
      <c r="D4" s="554" t="s">
        <v>134</v>
      </c>
      <c r="E4" s="555" t="s">
        <v>5</v>
      </c>
      <c r="F4" s="552" t="s">
        <v>135</v>
      </c>
      <c r="G4" s="555" t="s">
        <v>572</v>
      </c>
      <c r="H4" s="521" t="s">
        <v>573</v>
      </c>
      <c r="I4" s="522"/>
      <c r="J4" s="523" t="s">
        <v>574</v>
      </c>
      <c r="K4" s="541" t="s">
        <v>575</v>
      </c>
      <c r="L4" s="540"/>
      <c r="M4" s="538" t="s">
        <v>576</v>
      </c>
      <c r="N4" s="544" t="s">
        <v>136</v>
      </c>
      <c r="O4" s="545" t="s">
        <v>126</v>
      </c>
      <c r="Q4" s="542" t="s">
        <v>546</v>
      </c>
      <c r="S4" s="546" t="s">
        <v>6</v>
      </c>
      <c r="T4" s="537" t="s">
        <v>8</v>
      </c>
      <c r="U4" s="522"/>
      <c r="V4" s="522"/>
      <c r="X4" s="548" t="s">
        <v>6</v>
      </c>
      <c r="Y4" s="540" t="s">
        <v>79</v>
      </c>
      <c r="Z4" s="540"/>
      <c r="AA4" s="540"/>
      <c r="AC4" s="542" t="s">
        <v>137</v>
      </c>
    </row>
    <row r="5" spans="1:29" ht="18" customHeight="1">
      <c r="A5" s="553"/>
      <c r="B5" s="553"/>
      <c r="C5" s="553"/>
      <c r="D5" s="553"/>
      <c r="E5" s="555"/>
      <c r="F5" s="553"/>
      <c r="G5" s="545"/>
      <c r="H5" s="99" t="s">
        <v>0</v>
      </c>
      <c r="I5" s="99" t="s">
        <v>1</v>
      </c>
      <c r="J5" s="524"/>
      <c r="K5" s="65" t="s">
        <v>0</v>
      </c>
      <c r="L5" s="65" t="s">
        <v>1</v>
      </c>
      <c r="M5" s="539"/>
      <c r="N5" s="544"/>
      <c r="O5" s="545"/>
      <c r="Q5" s="543"/>
      <c r="S5" s="547"/>
      <c r="T5" s="99" t="s">
        <v>3</v>
      </c>
      <c r="U5" s="99" t="s">
        <v>2</v>
      </c>
      <c r="V5" s="99" t="s">
        <v>77</v>
      </c>
      <c r="X5" s="549"/>
      <c r="Y5" s="65" t="s">
        <v>3</v>
      </c>
      <c r="Z5" s="65" t="s">
        <v>2</v>
      </c>
      <c r="AA5" s="65" t="s">
        <v>77</v>
      </c>
      <c r="AC5" s="543"/>
    </row>
    <row r="6" spans="1:29" ht="47.25" customHeight="1">
      <c r="A6" s="180" t="s">
        <v>577</v>
      </c>
      <c r="B6" s="180" t="s">
        <v>577</v>
      </c>
      <c r="C6" s="13"/>
      <c r="D6" s="180" t="s">
        <v>571</v>
      </c>
      <c r="E6" s="14"/>
      <c r="F6" s="180" t="s">
        <v>579</v>
      </c>
      <c r="G6" s="19">
        <f t="shared" ref="G6:M6" si="0">SUBTOTAL(9,G7:G1545)</f>
        <v>48280800</v>
      </c>
      <c r="H6" s="19">
        <f t="shared" si="0"/>
        <v>-1420000</v>
      </c>
      <c r="I6" s="19">
        <f t="shared" si="0"/>
        <v>24020837</v>
      </c>
      <c r="J6" s="19">
        <f t="shared" si="0"/>
        <v>70881637</v>
      </c>
      <c r="K6" s="19">
        <f t="shared" si="0"/>
        <v>0</v>
      </c>
      <c r="L6" s="19">
        <f t="shared" si="0"/>
        <v>0</v>
      </c>
      <c r="M6" s="19">
        <f t="shared" si="0"/>
        <v>48280800</v>
      </c>
      <c r="N6" s="37"/>
      <c r="O6" s="28"/>
      <c r="Q6" s="39"/>
      <c r="S6" s="218" t="s">
        <v>580</v>
      </c>
      <c r="T6" s="19">
        <f>SUBTOTAL(9,T7:T1545)</f>
        <v>0</v>
      </c>
      <c r="U6" s="19">
        <f>SUBTOTAL(9,U7:U1545)</f>
        <v>22600837</v>
      </c>
      <c r="V6" s="29" t="str">
        <f>IF((H6+I6)=(T6+U6),"OK","검토")</f>
        <v>OK</v>
      </c>
      <c r="X6" s="53"/>
      <c r="Y6" s="19">
        <f>SUBTOTAL(9,Y7:Y1545)</f>
        <v>0</v>
      </c>
      <c r="Z6" s="19">
        <f>SUBTOTAL(9,Z7:Z1545)</f>
        <v>0</v>
      </c>
      <c r="AA6" s="29" t="str">
        <f>IF((K6+L6)=(Y6+Z6),"OK","검토")</f>
        <v>OK</v>
      </c>
      <c r="AC6" s="29" t="str">
        <f>IF(COUNTIF(AC7:AC1362,"@@")&gt;0,"@@","OK")</f>
        <v>OK</v>
      </c>
    </row>
    <row r="7" spans="1:29" ht="40.5" hidden="1" customHeight="1">
      <c r="A7" s="354" t="str">
        <f>IFERROR(VLOOKUP('15년일출'!$C7,구분표!$A$2:$C$1001,2,FALSE),"")</f>
        <v>의회운영위원회</v>
      </c>
      <c r="B7" s="354" t="str">
        <f>IFERROR(VLOOKUP('15년일출'!$C7,구분표!$A$2:$C$1001,3,FALSE),"")</f>
        <v>의회사무처</v>
      </c>
      <c r="C7" s="356" t="s">
        <v>62</v>
      </c>
      <c r="D7" s="357" t="s">
        <v>593</v>
      </c>
      <c r="E7" s="357" t="s">
        <v>593</v>
      </c>
      <c r="F7" s="356" t="s">
        <v>1534</v>
      </c>
      <c r="G7" s="181"/>
      <c r="H7" s="181"/>
      <c r="I7" s="181">
        <v>22000</v>
      </c>
      <c r="J7" s="69">
        <f t="shared" ref="J7:J70" si="1">SUM(G7+H7+I7)</f>
        <v>22000</v>
      </c>
      <c r="K7" s="181"/>
      <c r="L7" s="181"/>
      <c r="M7" s="69">
        <f t="shared" ref="M7:M70" si="2">SUM(G7+K7+L7)</f>
        <v>0</v>
      </c>
      <c r="N7" s="70" t="str">
        <f t="shared" ref="N7:N70" si="3">IF(H7-K7&lt;0,"동의필요","-")</f>
        <v>-</v>
      </c>
      <c r="O7" s="361"/>
      <c r="P7" s="274"/>
      <c r="Q7" s="314"/>
      <c r="R7" s="274"/>
      <c r="S7" s="277" t="str">
        <f t="shared" ref="S7:S70" si="4">IF($Q7="도비","도비",IF(COUNT(FIND("국비/",$F7)),"국비",IF(COUNT(FIND("지특/",$F7)),"지특",IF(COUNT(FIND("기금/",$F7)),"기금",IF(COUNT(FIND("교부세/",$F7)),"특교",IF(COUNT(FIND("자체/",$F7)),"도비",""))))))</f>
        <v>도비</v>
      </c>
      <c r="T7" s="181">
        <f t="shared" ref="T7:T70" si="5">IF($S7&lt;&gt;"도비",IF($Q7="국도비","직접입력",SUM($H7:$I7)),)</f>
        <v>0</v>
      </c>
      <c r="U7" s="181">
        <f t="shared" ref="U7:U70" si="6">IF($S7="도비",SUM($H7:$I7),IF($Q7="국도비","직접입력",SUM($H7:$I7)-$T7))</f>
        <v>22000</v>
      </c>
      <c r="V7" s="276" t="str">
        <f t="shared" ref="V7:V70" si="7">IFERROR(IF(($H7+$I7)=($T7+$U7),"ok","검토"),"검토")</f>
        <v>ok</v>
      </c>
      <c r="W7" s="274"/>
      <c r="X7" s="275" t="str">
        <f t="shared" ref="X7:X70" si="8">$S7</f>
        <v>도비</v>
      </c>
      <c r="Y7" s="184">
        <f t="shared" ref="Y7:Y70" si="9">IF($X7&lt;&gt;"도비",IF($Q7="국도비","직접입력",SUM($K7:$L7)),)</f>
        <v>0</v>
      </c>
      <c r="Z7" s="184">
        <f t="shared" ref="Z7:Z70" si="10">IF($X7="도비",SUM($K7:$L7),IF($Q7="국도비","직접입력",SUM($K7:$L7)-$Y7))</f>
        <v>0</v>
      </c>
      <c r="AA7" s="276" t="str">
        <f t="shared" ref="AA7:AA70" si="11">IFERROR(IF(($K7+$L7)=($Y7+$Z7),"ok","검토"),"검토")</f>
        <v>ok</v>
      </c>
      <c r="AB7" s="274"/>
      <c r="AC7" s="71" t="str">
        <f t="array" ref="AC7">IFERROR(IF($C7="","",INDEX(구분표!$I$2:$I$1001,MATCH(1,(구분표!$B$2:$B$1001='15년일출'!$A7)*(구분표!$C$2:$C$1001='15년일출'!$B7)*(구분표!$A$2:$A$1001='15년일출'!$C7),0))),"@@")</f>
        <v>0101</v>
      </c>
    </row>
    <row r="8" spans="1:29" ht="40.5" hidden="1" customHeight="1">
      <c r="A8" s="289" t="str">
        <f>IFERROR(VLOOKUP('15년일출'!$C8,구분표!$A$2:$C$1001,2,FALSE),"")</f>
        <v>의회운영위원회</v>
      </c>
      <c r="B8" s="289" t="str">
        <f>IFERROR(VLOOKUP('15년일출'!$C8,구분표!$A$2:$C$1001,3,FALSE),"")</f>
        <v>의회사무처</v>
      </c>
      <c r="C8" s="298" t="s">
        <v>62</v>
      </c>
      <c r="D8" s="297" t="s">
        <v>589</v>
      </c>
      <c r="E8" s="297">
        <v>9</v>
      </c>
      <c r="F8" s="298" t="s">
        <v>1535</v>
      </c>
      <c r="G8" s="187">
        <v>1055996</v>
      </c>
      <c r="H8" s="184"/>
      <c r="I8" s="184">
        <v>900000</v>
      </c>
      <c r="J8" s="73">
        <f t="shared" si="1"/>
        <v>1955996</v>
      </c>
      <c r="K8" s="184"/>
      <c r="L8" s="184"/>
      <c r="M8" s="73">
        <f t="shared" si="2"/>
        <v>1055996</v>
      </c>
      <c r="N8" s="74" t="str">
        <f t="shared" si="3"/>
        <v>-</v>
      </c>
      <c r="O8" s="239"/>
      <c r="P8" s="75"/>
      <c r="Q8" s="206"/>
      <c r="R8" s="75"/>
      <c r="S8" s="78" t="str">
        <f t="shared" si="4"/>
        <v>도비</v>
      </c>
      <c r="T8" s="184">
        <f t="shared" si="5"/>
        <v>0</v>
      </c>
      <c r="U8" s="184">
        <f t="shared" si="6"/>
        <v>900000</v>
      </c>
      <c r="V8" s="77" t="str">
        <f t="shared" si="7"/>
        <v>ok</v>
      </c>
      <c r="W8" s="75"/>
      <c r="X8" s="76" t="str">
        <f t="shared" si="8"/>
        <v>도비</v>
      </c>
      <c r="Y8" s="184">
        <f t="shared" si="9"/>
        <v>0</v>
      </c>
      <c r="Z8" s="184">
        <f t="shared" si="10"/>
        <v>0</v>
      </c>
      <c r="AA8" s="77" t="str">
        <f t="shared" si="11"/>
        <v>ok</v>
      </c>
      <c r="AB8" s="75"/>
      <c r="AC8" s="79" t="str">
        <f t="array" ref="AC8">IFERROR(IF($C8="","",INDEX(구분표!$I$2:$I$1001,MATCH(1,(구분표!$B$2:$B$1001='15년일출'!$A8)*(구분표!$C$2:$C$1001='15년일출'!$B8)*(구분표!$A$2:$A$1001='15년일출'!$C8),0))),"@@")</f>
        <v>0101</v>
      </c>
    </row>
    <row r="9" spans="1:29" ht="40.5" hidden="1" customHeight="1">
      <c r="A9" s="289" t="str">
        <f>IFERROR(VLOOKUP('15년일출'!$C9,구분표!$A$2:$C$1001,2,FALSE),"")</f>
        <v>의회운영위원회</v>
      </c>
      <c r="B9" s="289" t="str">
        <f>IFERROR(VLOOKUP('15년일출'!$C9,구분표!$A$2:$C$1001,3,FALSE),"")</f>
        <v>의회사무처</v>
      </c>
      <c r="C9" s="298" t="s">
        <v>62</v>
      </c>
      <c r="D9" s="297" t="s">
        <v>589</v>
      </c>
      <c r="E9" s="297">
        <v>9</v>
      </c>
      <c r="F9" s="298" t="s">
        <v>1536</v>
      </c>
      <c r="G9" s="190">
        <v>138000</v>
      </c>
      <c r="H9" s="184"/>
      <c r="I9" s="184">
        <v>58000</v>
      </c>
      <c r="J9" s="73">
        <f t="shared" si="1"/>
        <v>196000</v>
      </c>
      <c r="K9" s="184"/>
      <c r="L9" s="184"/>
      <c r="M9" s="73">
        <f t="shared" si="2"/>
        <v>138000</v>
      </c>
      <c r="N9" s="74" t="str">
        <f t="shared" si="3"/>
        <v>-</v>
      </c>
      <c r="O9" s="241"/>
      <c r="P9" s="75"/>
      <c r="Q9" s="206"/>
      <c r="R9" s="75"/>
      <c r="S9" s="78" t="str">
        <f t="shared" si="4"/>
        <v>도비</v>
      </c>
      <c r="T9" s="184">
        <f t="shared" si="5"/>
        <v>0</v>
      </c>
      <c r="U9" s="184">
        <f t="shared" si="6"/>
        <v>58000</v>
      </c>
      <c r="V9" s="77" t="str">
        <f t="shared" si="7"/>
        <v>ok</v>
      </c>
      <c r="W9" s="75"/>
      <c r="X9" s="76" t="str">
        <f t="shared" si="8"/>
        <v>도비</v>
      </c>
      <c r="Y9" s="184">
        <f t="shared" si="9"/>
        <v>0</v>
      </c>
      <c r="Z9" s="184">
        <f t="shared" si="10"/>
        <v>0</v>
      </c>
      <c r="AA9" s="77" t="str">
        <f t="shared" si="11"/>
        <v>ok</v>
      </c>
      <c r="AB9" s="75"/>
      <c r="AC9" s="79" t="str">
        <f t="array" ref="AC9">IFERROR(IF($C9="","",INDEX(구분표!$I$2:$I$1001,MATCH(1,(구분표!$B$2:$B$1001='15년일출'!$A9)*(구분표!$C$2:$C$1001='15년일출'!$B9)*(구분표!$A$2:$A$1001='15년일출'!$C9),0))),"@@")</f>
        <v>0101</v>
      </c>
    </row>
    <row r="10" spans="1:29" ht="40.5" hidden="1" customHeight="1">
      <c r="A10" s="289" t="str">
        <f>IFERROR(VLOOKUP('15년일출'!$C10,구분표!$A$2:$C$1001,2,FALSE),"")</f>
        <v>의회운영위원회</v>
      </c>
      <c r="B10" s="289" t="str">
        <f>IFERROR(VLOOKUP('15년일출'!$C10,구분표!$A$2:$C$1001,3,FALSE),"")</f>
        <v>의회사무처</v>
      </c>
      <c r="C10" s="298" t="s">
        <v>62</v>
      </c>
      <c r="D10" s="185" t="s">
        <v>593</v>
      </c>
      <c r="E10" s="185" t="s">
        <v>593</v>
      </c>
      <c r="F10" s="298" t="s">
        <v>1537</v>
      </c>
      <c r="G10" s="184"/>
      <c r="H10" s="184"/>
      <c r="I10" s="184">
        <v>50000</v>
      </c>
      <c r="J10" s="73">
        <f t="shared" si="1"/>
        <v>50000</v>
      </c>
      <c r="K10" s="184"/>
      <c r="L10" s="184"/>
      <c r="M10" s="73">
        <f t="shared" si="2"/>
        <v>0</v>
      </c>
      <c r="N10" s="74" t="str">
        <f t="shared" si="3"/>
        <v>-</v>
      </c>
      <c r="O10" s="239"/>
      <c r="P10" s="75"/>
      <c r="Q10" s="206"/>
      <c r="R10" s="75"/>
      <c r="S10" s="78" t="str">
        <f t="shared" si="4"/>
        <v>도비</v>
      </c>
      <c r="T10" s="184">
        <f t="shared" si="5"/>
        <v>0</v>
      </c>
      <c r="U10" s="184">
        <f t="shared" si="6"/>
        <v>50000</v>
      </c>
      <c r="V10" s="77" t="str">
        <f t="shared" si="7"/>
        <v>ok</v>
      </c>
      <c r="W10" s="75"/>
      <c r="X10" s="76" t="str">
        <f t="shared" si="8"/>
        <v>도비</v>
      </c>
      <c r="Y10" s="184">
        <f t="shared" si="9"/>
        <v>0</v>
      </c>
      <c r="Z10" s="184">
        <f t="shared" si="10"/>
        <v>0</v>
      </c>
      <c r="AA10" s="77" t="str">
        <f t="shared" si="11"/>
        <v>ok</v>
      </c>
      <c r="AB10" s="75"/>
      <c r="AC10" s="79" t="str">
        <f t="array" ref="AC10">IFERROR(IF($C10="","",INDEX(구분표!$I$2:$I$1001,MATCH(1,(구분표!$B$2:$B$1001='15년일출'!$A10)*(구분표!$C$2:$C$1001='15년일출'!$B10)*(구분표!$A$2:$A$1001='15년일출'!$C10),0))),"@@")</f>
        <v>0101</v>
      </c>
    </row>
    <row r="11" spans="1:29" ht="40.5" hidden="1" customHeight="1">
      <c r="A11" s="289" t="str">
        <f>IFERROR(VLOOKUP('15년일출'!$C11,구분표!$A$2:$C$1001,2,FALSE),"")</f>
        <v>의회운영위원회</v>
      </c>
      <c r="B11" s="289" t="str">
        <f>IFERROR(VLOOKUP('15년일출'!$C11,구분표!$A$2:$C$1001,3,FALSE),"")</f>
        <v>의회사무처</v>
      </c>
      <c r="C11" s="298" t="s">
        <v>62</v>
      </c>
      <c r="D11" s="297" t="s">
        <v>593</v>
      </c>
      <c r="E11" s="297" t="s">
        <v>593</v>
      </c>
      <c r="F11" s="298" t="s">
        <v>1538</v>
      </c>
      <c r="G11" s="184"/>
      <c r="H11" s="184"/>
      <c r="I11" s="184">
        <v>350000</v>
      </c>
      <c r="J11" s="73">
        <f t="shared" si="1"/>
        <v>350000</v>
      </c>
      <c r="K11" s="184"/>
      <c r="L11" s="184"/>
      <c r="M11" s="73">
        <f t="shared" si="2"/>
        <v>0</v>
      </c>
      <c r="N11" s="74" t="str">
        <f t="shared" si="3"/>
        <v>-</v>
      </c>
      <c r="O11" s="241"/>
      <c r="P11" s="75"/>
      <c r="Q11" s="206"/>
      <c r="R11" s="75"/>
      <c r="S11" s="78" t="str">
        <f t="shared" si="4"/>
        <v>도비</v>
      </c>
      <c r="T11" s="184">
        <f t="shared" si="5"/>
        <v>0</v>
      </c>
      <c r="U11" s="184">
        <f t="shared" si="6"/>
        <v>350000</v>
      </c>
      <c r="V11" s="77" t="str">
        <f t="shared" si="7"/>
        <v>ok</v>
      </c>
      <c r="W11" s="75"/>
      <c r="X11" s="76" t="str">
        <f t="shared" si="8"/>
        <v>도비</v>
      </c>
      <c r="Y11" s="184">
        <f t="shared" si="9"/>
        <v>0</v>
      </c>
      <c r="Z11" s="184">
        <f t="shared" si="10"/>
        <v>0</v>
      </c>
      <c r="AA11" s="77" t="str">
        <f t="shared" si="11"/>
        <v>ok</v>
      </c>
      <c r="AB11" s="75"/>
      <c r="AC11" s="79" t="str">
        <f t="array" ref="AC11">IFERROR(IF($C11="","",INDEX(구분표!$I$2:$I$1001,MATCH(1,(구분표!$B$2:$B$1001='15년일출'!$A11)*(구분표!$C$2:$C$1001='15년일출'!$B11)*(구분표!$A$2:$A$1001='15년일출'!$C11),0))),"@@")</f>
        <v>0101</v>
      </c>
    </row>
    <row r="12" spans="1:29" ht="40.5" hidden="1" customHeight="1">
      <c r="A12" s="289" t="str">
        <f>IFERROR(VLOOKUP('15년일출'!$C12,구분표!$A$2:$C$1001,2,FALSE),"")</f>
        <v>의회운영위원회</v>
      </c>
      <c r="B12" s="289" t="str">
        <f>IFERROR(VLOOKUP('15년일출'!$C12,구분표!$A$2:$C$1001,3,FALSE),"")</f>
        <v>의회사무처</v>
      </c>
      <c r="C12" s="298" t="s">
        <v>62</v>
      </c>
      <c r="D12" s="297" t="s">
        <v>589</v>
      </c>
      <c r="E12" s="297">
        <v>10</v>
      </c>
      <c r="F12" s="298" t="s">
        <v>1539</v>
      </c>
      <c r="G12" s="184">
        <v>3600</v>
      </c>
      <c r="H12" s="184"/>
      <c r="I12" s="184">
        <v>2400</v>
      </c>
      <c r="J12" s="73">
        <f t="shared" si="1"/>
        <v>6000</v>
      </c>
      <c r="K12" s="184"/>
      <c r="L12" s="184"/>
      <c r="M12" s="73">
        <f t="shared" si="2"/>
        <v>3600</v>
      </c>
      <c r="N12" s="74" t="str">
        <f t="shared" si="3"/>
        <v>-</v>
      </c>
      <c r="O12" s="241"/>
      <c r="P12" s="75"/>
      <c r="Q12" s="206"/>
      <c r="R12" s="75"/>
      <c r="S12" s="78" t="str">
        <f t="shared" si="4"/>
        <v>도비</v>
      </c>
      <c r="T12" s="184">
        <f t="shared" si="5"/>
        <v>0</v>
      </c>
      <c r="U12" s="184">
        <f t="shared" si="6"/>
        <v>2400</v>
      </c>
      <c r="V12" s="77" t="str">
        <f t="shared" si="7"/>
        <v>ok</v>
      </c>
      <c r="W12" s="75"/>
      <c r="X12" s="76" t="str">
        <f t="shared" si="8"/>
        <v>도비</v>
      </c>
      <c r="Y12" s="184">
        <f t="shared" si="9"/>
        <v>0</v>
      </c>
      <c r="Z12" s="184">
        <f t="shared" si="10"/>
        <v>0</v>
      </c>
      <c r="AA12" s="77" t="str">
        <f t="shared" si="11"/>
        <v>ok</v>
      </c>
      <c r="AB12" s="75"/>
      <c r="AC12" s="79" t="str">
        <f t="array" ref="AC12">IFERROR(IF($C12="","",INDEX(구분표!$I$2:$I$1001,MATCH(1,(구분표!$B$2:$B$1001='15년일출'!$A12)*(구분표!$C$2:$C$1001='15년일출'!$B12)*(구분표!$A$2:$A$1001='15년일출'!$C12),0))),"@@")</f>
        <v>0101</v>
      </c>
    </row>
    <row r="13" spans="1:29" ht="40.5" hidden="1" customHeight="1">
      <c r="A13" s="355" t="str">
        <f>IFERROR(VLOOKUP('15년일출'!$C13,구분표!$A$2:$C$1001,2,FALSE),"")</f>
        <v>의회운영위원회</v>
      </c>
      <c r="B13" s="289" t="str">
        <f>IFERROR(VLOOKUP('15년일출'!$C13,구분표!$A$2:$C$1001,3,FALSE),"")</f>
        <v>의회사무처</v>
      </c>
      <c r="C13" s="298" t="s">
        <v>62</v>
      </c>
      <c r="D13" s="297" t="s">
        <v>589</v>
      </c>
      <c r="E13" s="297">
        <v>10</v>
      </c>
      <c r="F13" s="298" t="s">
        <v>1540</v>
      </c>
      <c r="G13" s="184">
        <v>620973</v>
      </c>
      <c r="H13" s="184"/>
      <c r="I13" s="184">
        <v>131300</v>
      </c>
      <c r="J13" s="73">
        <f t="shared" si="1"/>
        <v>752273</v>
      </c>
      <c r="K13" s="184"/>
      <c r="L13" s="184"/>
      <c r="M13" s="73">
        <f t="shared" si="2"/>
        <v>620973</v>
      </c>
      <c r="N13" s="74" t="str">
        <f t="shared" si="3"/>
        <v>-</v>
      </c>
      <c r="O13" s="241"/>
      <c r="P13" s="75"/>
      <c r="Q13" s="206"/>
      <c r="R13" s="75"/>
      <c r="S13" s="78" t="str">
        <f t="shared" si="4"/>
        <v>도비</v>
      </c>
      <c r="T13" s="184">
        <f t="shared" si="5"/>
        <v>0</v>
      </c>
      <c r="U13" s="184">
        <f t="shared" si="6"/>
        <v>131300</v>
      </c>
      <c r="V13" s="77" t="str">
        <f t="shared" si="7"/>
        <v>ok</v>
      </c>
      <c r="W13" s="75"/>
      <c r="X13" s="76" t="str">
        <f t="shared" si="8"/>
        <v>도비</v>
      </c>
      <c r="Y13" s="184">
        <f t="shared" si="9"/>
        <v>0</v>
      </c>
      <c r="Z13" s="184">
        <f t="shared" si="10"/>
        <v>0</v>
      </c>
      <c r="AA13" s="77" t="str">
        <f t="shared" si="11"/>
        <v>ok</v>
      </c>
      <c r="AB13" s="75"/>
      <c r="AC13" s="79" t="str">
        <f t="array" ref="AC13">IFERROR(IF($C13="","",INDEX(구분표!$I$2:$I$1001,MATCH(1,(구분표!$B$2:$B$1001='15년일출'!$A13)*(구분표!$C$2:$C$1001='15년일출'!$B13)*(구분표!$A$2:$A$1001='15년일출'!$C13),0))),"@@")</f>
        <v>0101</v>
      </c>
    </row>
    <row r="14" spans="1:29" ht="40.5" hidden="1" customHeight="1">
      <c r="A14" s="87" t="str">
        <f>IFERROR(VLOOKUP('15년일출'!$C14,구분표!$A$2:$C$1001,2,FALSE),"")</f>
        <v>의회운영위원회</v>
      </c>
      <c r="B14" s="87" t="str">
        <f>IFERROR(VLOOKUP('15년일출'!$C14,구분표!$A$2:$C$1001,3,FALSE),"")</f>
        <v>의회사무처</v>
      </c>
      <c r="C14" s="298" t="s">
        <v>62</v>
      </c>
      <c r="D14" s="185" t="s">
        <v>589</v>
      </c>
      <c r="E14" s="185">
        <v>10</v>
      </c>
      <c r="F14" s="298" t="s">
        <v>1541</v>
      </c>
      <c r="G14" s="184">
        <v>290520</v>
      </c>
      <c r="H14" s="184"/>
      <c r="I14" s="184">
        <v>90000</v>
      </c>
      <c r="J14" s="73">
        <f t="shared" si="1"/>
        <v>380520</v>
      </c>
      <c r="K14" s="184"/>
      <c r="L14" s="184"/>
      <c r="M14" s="73">
        <f t="shared" si="2"/>
        <v>290520</v>
      </c>
      <c r="N14" s="74" t="str">
        <f t="shared" si="3"/>
        <v>-</v>
      </c>
      <c r="O14" s="239"/>
      <c r="P14" s="75"/>
      <c r="Q14" s="206"/>
      <c r="R14" s="75"/>
      <c r="S14" s="78" t="str">
        <f t="shared" si="4"/>
        <v>도비</v>
      </c>
      <c r="T14" s="184">
        <f t="shared" si="5"/>
        <v>0</v>
      </c>
      <c r="U14" s="184">
        <f t="shared" si="6"/>
        <v>90000</v>
      </c>
      <c r="V14" s="77" t="str">
        <f t="shared" si="7"/>
        <v>ok</v>
      </c>
      <c r="W14" s="75"/>
      <c r="X14" s="76" t="str">
        <f t="shared" si="8"/>
        <v>도비</v>
      </c>
      <c r="Y14" s="184">
        <f t="shared" si="9"/>
        <v>0</v>
      </c>
      <c r="Z14" s="184">
        <f t="shared" si="10"/>
        <v>0</v>
      </c>
      <c r="AA14" s="77" t="str">
        <f t="shared" si="11"/>
        <v>ok</v>
      </c>
      <c r="AB14" s="75"/>
      <c r="AC14" s="79" t="str">
        <f t="array" ref="AC14">IFERROR(IF($C14="","",INDEX(구분표!$I$2:$I$1001,MATCH(1,(구분표!$B$2:$B$1001='15년일출'!$A14)*(구분표!$C$2:$C$1001='15년일출'!$B14)*(구분표!$A$2:$A$1001='15년일출'!$C14),0))),"@@")</f>
        <v>0101</v>
      </c>
    </row>
    <row r="15" spans="1:29" ht="40.5" hidden="1" customHeight="1">
      <c r="A15" s="289" t="str">
        <f>IFERROR(VLOOKUP('15년일출'!$C15,구분표!$A$2:$C$1001,2,FALSE),"")</f>
        <v>의회운영위원회</v>
      </c>
      <c r="B15" s="289" t="str">
        <f>IFERROR(VLOOKUP('15년일출'!$C15,구분표!$A$2:$C$1001,3,FALSE),"")</f>
        <v>의회사무처</v>
      </c>
      <c r="C15" s="298" t="s">
        <v>62</v>
      </c>
      <c r="D15" s="297" t="s">
        <v>589</v>
      </c>
      <c r="E15" s="297">
        <v>11</v>
      </c>
      <c r="F15" s="298" t="s">
        <v>1542</v>
      </c>
      <c r="G15" s="184">
        <v>30000</v>
      </c>
      <c r="H15" s="184"/>
      <c r="I15" s="184">
        <v>10000</v>
      </c>
      <c r="J15" s="73">
        <f t="shared" si="1"/>
        <v>40000</v>
      </c>
      <c r="K15" s="184"/>
      <c r="L15" s="184"/>
      <c r="M15" s="73">
        <f t="shared" si="2"/>
        <v>30000</v>
      </c>
      <c r="N15" s="74" t="str">
        <f t="shared" si="3"/>
        <v>-</v>
      </c>
      <c r="O15" s="239"/>
      <c r="P15" s="75"/>
      <c r="Q15" s="206"/>
      <c r="R15" s="75"/>
      <c r="S15" s="78" t="str">
        <f t="shared" si="4"/>
        <v>도비</v>
      </c>
      <c r="T15" s="184">
        <f t="shared" si="5"/>
        <v>0</v>
      </c>
      <c r="U15" s="184">
        <f t="shared" si="6"/>
        <v>10000</v>
      </c>
      <c r="V15" s="77" t="str">
        <f t="shared" si="7"/>
        <v>ok</v>
      </c>
      <c r="W15" s="75"/>
      <c r="X15" s="76" t="str">
        <f t="shared" si="8"/>
        <v>도비</v>
      </c>
      <c r="Y15" s="184">
        <f t="shared" si="9"/>
        <v>0</v>
      </c>
      <c r="Z15" s="184">
        <f t="shared" si="10"/>
        <v>0</v>
      </c>
      <c r="AA15" s="77" t="str">
        <f t="shared" si="11"/>
        <v>ok</v>
      </c>
      <c r="AB15" s="75"/>
      <c r="AC15" s="79" t="str">
        <f t="array" ref="AC15">IFERROR(IF($C15="","",INDEX(구분표!$I$2:$I$1001,MATCH(1,(구분표!$B$2:$B$1001='15년일출'!$A15)*(구분표!$C$2:$C$1001='15년일출'!$B15)*(구분표!$A$2:$A$1001='15년일출'!$C15),0))),"@@")</f>
        <v>0101</v>
      </c>
    </row>
    <row r="16" spans="1:29" ht="40.5" hidden="1" customHeight="1">
      <c r="A16" s="289" t="str">
        <f>IFERROR(VLOOKUP('15년일출'!$C16,구분표!$A$2:$C$1001,2,FALSE),"")</f>
        <v>의회운영위원회</v>
      </c>
      <c r="B16" s="289" t="str">
        <f>IFERROR(VLOOKUP('15년일출'!$C16,구분표!$A$2:$C$1001,3,FALSE),"")</f>
        <v>의회사무처</v>
      </c>
      <c r="C16" s="298" t="s">
        <v>62</v>
      </c>
      <c r="D16" s="297" t="s">
        <v>589</v>
      </c>
      <c r="E16" s="297">
        <v>11</v>
      </c>
      <c r="F16" s="298" t="s">
        <v>1543</v>
      </c>
      <c r="G16" s="184">
        <v>12000</v>
      </c>
      <c r="H16" s="184"/>
      <c r="I16" s="184">
        <v>28000</v>
      </c>
      <c r="J16" s="73">
        <f t="shared" si="1"/>
        <v>40000</v>
      </c>
      <c r="K16" s="184"/>
      <c r="L16" s="184"/>
      <c r="M16" s="73">
        <f t="shared" si="2"/>
        <v>12000</v>
      </c>
      <c r="N16" s="74" t="str">
        <f t="shared" si="3"/>
        <v>-</v>
      </c>
      <c r="O16" s="239"/>
      <c r="P16" s="75"/>
      <c r="Q16" s="206"/>
      <c r="R16" s="75"/>
      <c r="S16" s="78" t="str">
        <f t="shared" si="4"/>
        <v>도비</v>
      </c>
      <c r="T16" s="184">
        <f t="shared" si="5"/>
        <v>0</v>
      </c>
      <c r="U16" s="184">
        <f t="shared" si="6"/>
        <v>28000</v>
      </c>
      <c r="V16" s="77" t="str">
        <f t="shared" si="7"/>
        <v>ok</v>
      </c>
      <c r="W16" s="75"/>
      <c r="X16" s="76" t="str">
        <f t="shared" si="8"/>
        <v>도비</v>
      </c>
      <c r="Y16" s="184">
        <f t="shared" si="9"/>
        <v>0</v>
      </c>
      <c r="Z16" s="184">
        <f t="shared" si="10"/>
        <v>0</v>
      </c>
      <c r="AA16" s="77" t="str">
        <f t="shared" si="11"/>
        <v>ok</v>
      </c>
      <c r="AB16" s="75"/>
      <c r="AC16" s="79" t="str">
        <f t="array" ref="AC16">IFERROR(IF($C16="","",INDEX(구분표!$I$2:$I$1001,MATCH(1,(구분표!$B$2:$B$1001='15년일출'!$A16)*(구분표!$C$2:$C$1001='15년일출'!$B16)*(구분표!$A$2:$A$1001='15년일출'!$C16),0))),"@@")</f>
        <v>0101</v>
      </c>
    </row>
    <row r="17" spans="1:29" ht="40.5" hidden="1" customHeight="1">
      <c r="A17" s="289" t="str">
        <f>IFERROR(VLOOKUP('15년일출'!$C17,구분표!$A$2:$C$1001,2,FALSE),"")</f>
        <v>의회운영위원회</v>
      </c>
      <c r="B17" s="289" t="str">
        <f>IFERROR(VLOOKUP('15년일출'!$C17,구분표!$A$2:$C$1001,3,FALSE),"")</f>
        <v>의회사무처</v>
      </c>
      <c r="C17" s="298" t="s">
        <v>62</v>
      </c>
      <c r="D17" s="297" t="s">
        <v>589</v>
      </c>
      <c r="E17" s="297">
        <v>11</v>
      </c>
      <c r="F17" s="298" t="s">
        <v>1544</v>
      </c>
      <c r="G17" s="184">
        <v>20000</v>
      </c>
      <c r="H17" s="184"/>
      <c r="I17" s="184">
        <v>64640</v>
      </c>
      <c r="J17" s="73">
        <f t="shared" si="1"/>
        <v>84640</v>
      </c>
      <c r="K17" s="184"/>
      <c r="L17" s="184"/>
      <c r="M17" s="73">
        <f t="shared" si="2"/>
        <v>20000</v>
      </c>
      <c r="N17" s="74" t="str">
        <f t="shared" si="3"/>
        <v>-</v>
      </c>
      <c r="O17" s="239"/>
      <c r="P17" s="75"/>
      <c r="Q17" s="206"/>
      <c r="R17" s="75"/>
      <c r="S17" s="78" t="str">
        <f t="shared" si="4"/>
        <v>도비</v>
      </c>
      <c r="T17" s="184">
        <f t="shared" si="5"/>
        <v>0</v>
      </c>
      <c r="U17" s="184">
        <f t="shared" si="6"/>
        <v>64640</v>
      </c>
      <c r="V17" s="77" t="str">
        <f t="shared" si="7"/>
        <v>ok</v>
      </c>
      <c r="W17" s="75"/>
      <c r="X17" s="76" t="str">
        <f t="shared" si="8"/>
        <v>도비</v>
      </c>
      <c r="Y17" s="184">
        <f t="shared" si="9"/>
        <v>0</v>
      </c>
      <c r="Z17" s="184">
        <f t="shared" si="10"/>
        <v>0</v>
      </c>
      <c r="AA17" s="77" t="str">
        <f t="shared" si="11"/>
        <v>ok</v>
      </c>
      <c r="AB17" s="75"/>
      <c r="AC17" s="79" t="str">
        <f t="array" ref="AC17">IFERROR(IF($C17="","",INDEX(구분표!$I$2:$I$1001,MATCH(1,(구분표!$B$2:$B$1001='15년일출'!$A17)*(구분표!$C$2:$C$1001='15년일출'!$B17)*(구분표!$A$2:$A$1001='15년일출'!$C17),0))),"@@")</f>
        <v>0101</v>
      </c>
    </row>
    <row r="18" spans="1:29" ht="40.5" hidden="1" customHeight="1">
      <c r="A18" s="87" t="str">
        <f>IFERROR(VLOOKUP('15년일출'!$C18,구분표!$A$2:$C$1001,2,FALSE),"")</f>
        <v>의회운영위원회</v>
      </c>
      <c r="B18" s="87" t="str">
        <f>IFERROR(VLOOKUP('15년일출'!$C18,구분표!$A$2:$C$1001,3,FALSE),"")</f>
        <v>의회사무처</v>
      </c>
      <c r="C18" s="186" t="s">
        <v>62</v>
      </c>
      <c r="D18" s="185" t="s">
        <v>589</v>
      </c>
      <c r="E18" s="185">
        <v>11</v>
      </c>
      <c r="F18" s="298" t="s">
        <v>1545</v>
      </c>
      <c r="G18" s="184">
        <v>10000</v>
      </c>
      <c r="H18" s="184"/>
      <c r="I18" s="184">
        <v>17660</v>
      </c>
      <c r="J18" s="73">
        <f t="shared" si="1"/>
        <v>27660</v>
      </c>
      <c r="K18" s="184"/>
      <c r="L18" s="184"/>
      <c r="M18" s="73">
        <f t="shared" si="2"/>
        <v>10000</v>
      </c>
      <c r="N18" s="74" t="str">
        <f t="shared" si="3"/>
        <v>-</v>
      </c>
      <c r="O18" s="245"/>
      <c r="P18" s="75"/>
      <c r="Q18" s="206"/>
      <c r="R18" s="75"/>
      <c r="S18" s="78" t="str">
        <f t="shared" si="4"/>
        <v>도비</v>
      </c>
      <c r="T18" s="184">
        <f t="shared" si="5"/>
        <v>0</v>
      </c>
      <c r="U18" s="184">
        <f t="shared" si="6"/>
        <v>17660</v>
      </c>
      <c r="V18" s="77" t="str">
        <f t="shared" si="7"/>
        <v>ok</v>
      </c>
      <c r="W18" s="75"/>
      <c r="X18" s="76" t="str">
        <f t="shared" si="8"/>
        <v>도비</v>
      </c>
      <c r="Y18" s="184">
        <f t="shared" si="9"/>
        <v>0</v>
      </c>
      <c r="Z18" s="184">
        <f t="shared" si="10"/>
        <v>0</v>
      </c>
      <c r="AA18" s="77" t="str">
        <f t="shared" si="11"/>
        <v>ok</v>
      </c>
      <c r="AB18" s="75"/>
      <c r="AC18" s="79" t="str">
        <f t="array" ref="AC18">IFERROR(IF($C18="","",INDEX(구분표!$I$2:$I$1001,MATCH(1,(구분표!$B$2:$B$1001='15년일출'!$A18)*(구분표!$C$2:$C$1001='15년일출'!$B18)*(구분표!$A$2:$A$1001='15년일출'!$C18),0))),"@@")</f>
        <v>0101</v>
      </c>
    </row>
    <row r="19" spans="1:29" ht="40.5" hidden="1" customHeight="1">
      <c r="A19" s="87" t="str">
        <f>IFERROR(VLOOKUP('15년일출'!$C19,구분표!$A$2:$C$1001,2,FALSE),"")</f>
        <v>의회운영위원회</v>
      </c>
      <c r="B19" s="87" t="str">
        <f>IFERROR(VLOOKUP('15년일출'!$C19,구분표!$A$2:$C$1001,3,FALSE),"")</f>
        <v>의회사무처</v>
      </c>
      <c r="C19" s="186" t="s">
        <v>62</v>
      </c>
      <c r="D19" s="185" t="s">
        <v>593</v>
      </c>
      <c r="E19" s="185" t="s">
        <v>593</v>
      </c>
      <c r="F19" s="298" t="s">
        <v>1546</v>
      </c>
      <c r="G19" s="184"/>
      <c r="H19" s="184"/>
      <c r="I19" s="184">
        <v>32800</v>
      </c>
      <c r="J19" s="73">
        <f t="shared" si="1"/>
        <v>32800</v>
      </c>
      <c r="K19" s="184"/>
      <c r="L19" s="184"/>
      <c r="M19" s="73">
        <f t="shared" si="2"/>
        <v>0</v>
      </c>
      <c r="N19" s="74" t="str">
        <f t="shared" si="3"/>
        <v>-</v>
      </c>
      <c r="O19" s="241"/>
      <c r="P19" s="75"/>
      <c r="Q19" s="206"/>
      <c r="R19" s="75"/>
      <c r="S19" s="78" t="str">
        <f t="shared" si="4"/>
        <v>도비</v>
      </c>
      <c r="T19" s="184">
        <f t="shared" si="5"/>
        <v>0</v>
      </c>
      <c r="U19" s="184">
        <f t="shared" si="6"/>
        <v>32800</v>
      </c>
      <c r="V19" s="77" t="str">
        <f t="shared" si="7"/>
        <v>ok</v>
      </c>
      <c r="W19" s="75"/>
      <c r="X19" s="76" t="str">
        <f t="shared" si="8"/>
        <v>도비</v>
      </c>
      <c r="Y19" s="184">
        <f t="shared" si="9"/>
        <v>0</v>
      </c>
      <c r="Z19" s="184">
        <f t="shared" si="10"/>
        <v>0</v>
      </c>
      <c r="AA19" s="77" t="str">
        <f t="shared" si="11"/>
        <v>ok</v>
      </c>
      <c r="AB19" s="75"/>
      <c r="AC19" s="79" t="str">
        <f t="array" ref="AC19">IFERROR(IF($C19="","",INDEX(구분표!$I$2:$I$1001,MATCH(1,(구분표!$B$2:$B$1001='15년일출'!$A19)*(구분표!$C$2:$C$1001='15년일출'!$B19)*(구분표!$A$2:$A$1001='15년일출'!$C19),0))),"@@")</f>
        <v>0101</v>
      </c>
    </row>
    <row r="20" spans="1:29" ht="40.5" hidden="1" customHeight="1">
      <c r="A20" s="87" t="str">
        <f>IFERROR(VLOOKUP('15년일출'!$C20,구분표!$A$2:$C$1001,2,FALSE),"")</f>
        <v>의회운영위원회</v>
      </c>
      <c r="B20" s="87" t="str">
        <f>IFERROR(VLOOKUP('15년일출'!$C20,구분표!$A$2:$C$1001,3,FALSE),"")</f>
        <v>의회사무처</v>
      </c>
      <c r="C20" s="186" t="s">
        <v>62</v>
      </c>
      <c r="D20" s="185" t="s">
        <v>589</v>
      </c>
      <c r="E20" s="185">
        <v>11</v>
      </c>
      <c r="F20" s="298" t="s">
        <v>1547</v>
      </c>
      <c r="G20" s="184">
        <v>40000</v>
      </c>
      <c r="H20" s="184"/>
      <c r="I20" s="184">
        <v>40000</v>
      </c>
      <c r="J20" s="73">
        <f t="shared" si="1"/>
        <v>80000</v>
      </c>
      <c r="K20" s="184"/>
      <c r="L20" s="184"/>
      <c r="M20" s="73">
        <f t="shared" si="2"/>
        <v>40000</v>
      </c>
      <c r="N20" s="74" t="str">
        <f t="shared" si="3"/>
        <v>-</v>
      </c>
      <c r="O20" s="239"/>
      <c r="P20" s="75"/>
      <c r="Q20" s="206"/>
      <c r="R20" s="75"/>
      <c r="S20" s="78" t="str">
        <f t="shared" si="4"/>
        <v>도비</v>
      </c>
      <c r="T20" s="184">
        <f t="shared" si="5"/>
        <v>0</v>
      </c>
      <c r="U20" s="184">
        <f t="shared" si="6"/>
        <v>40000</v>
      </c>
      <c r="V20" s="77" t="str">
        <f t="shared" si="7"/>
        <v>ok</v>
      </c>
      <c r="W20" s="75"/>
      <c r="X20" s="76" t="str">
        <f t="shared" si="8"/>
        <v>도비</v>
      </c>
      <c r="Y20" s="184">
        <f t="shared" si="9"/>
        <v>0</v>
      </c>
      <c r="Z20" s="184">
        <f t="shared" si="10"/>
        <v>0</v>
      </c>
      <c r="AA20" s="77" t="str">
        <f t="shared" si="11"/>
        <v>ok</v>
      </c>
      <c r="AB20" s="75"/>
      <c r="AC20" s="79" t="str">
        <f t="array" ref="AC20">IFERROR(IF($C20="","",INDEX(구분표!$I$2:$I$1001,MATCH(1,(구분표!$B$2:$B$1001='15년일출'!$A20)*(구분표!$C$2:$C$1001='15년일출'!$B20)*(구분표!$A$2:$A$1001='15년일출'!$C20),0))),"@@")</f>
        <v>0101</v>
      </c>
    </row>
    <row r="21" spans="1:29" ht="40.5" hidden="1" customHeight="1">
      <c r="A21" s="87" t="str">
        <f>IFERROR(VLOOKUP('15년일출'!$C21,구분표!$A$2:$C$1001,2,FALSE),"")</f>
        <v>의회운영위원회</v>
      </c>
      <c r="B21" s="87" t="str">
        <f>IFERROR(VLOOKUP('15년일출'!$C21,구분표!$A$2:$C$1001,3,FALSE),"")</f>
        <v>의회사무처</v>
      </c>
      <c r="C21" s="186" t="s">
        <v>62</v>
      </c>
      <c r="D21" s="185" t="s">
        <v>589</v>
      </c>
      <c r="E21" s="185">
        <v>12</v>
      </c>
      <c r="F21" s="298" t="s">
        <v>1548</v>
      </c>
      <c r="G21" s="184">
        <v>15000</v>
      </c>
      <c r="H21" s="184"/>
      <c r="I21" s="184">
        <v>15000</v>
      </c>
      <c r="J21" s="73">
        <f t="shared" si="1"/>
        <v>30000</v>
      </c>
      <c r="K21" s="184"/>
      <c r="L21" s="184"/>
      <c r="M21" s="73">
        <f t="shared" si="2"/>
        <v>15000</v>
      </c>
      <c r="N21" s="74" t="str">
        <f t="shared" si="3"/>
        <v>-</v>
      </c>
      <c r="O21" s="239"/>
      <c r="P21" s="75"/>
      <c r="Q21" s="206"/>
      <c r="R21" s="75"/>
      <c r="S21" s="78" t="str">
        <f t="shared" si="4"/>
        <v>도비</v>
      </c>
      <c r="T21" s="184">
        <f t="shared" si="5"/>
        <v>0</v>
      </c>
      <c r="U21" s="184">
        <f t="shared" si="6"/>
        <v>15000</v>
      </c>
      <c r="V21" s="77" t="str">
        <f t="shared" si="7"/>
        <v>ok</v>
      </c>
      <c r="W21" s="75"/>
      <c r="X21" s="76" t="str">
        <f t="shared" si="8"/>
        <v>도비</v>
      </c>
      <c r="Y21" s="184">
        <f t="shared" si="9"/>
        <v>0</v>
      </c>
      <c r="Z21" s="184">
        <f t="shared" si="10"/>
        <v>0</v>
      </c>
      <c r="AA21" s="77" t="str">
        <f t="shared" si="11"/>
        <v>ok</v>
      </c>
      <c r="AB21" s="75"/>
      <c r="AC21" s="79" t="str">
        <f t="array" ref="AC21">IFERROR(IF($C21="","",INDEX(구분표!$I$2:$I$1001,MATCH(1,(구분표!$B$2:$B$1001='15년일출'!$A21)*(구분표!$C$2:$C$1001='15년일출'!$B21)*(구분표!$A$2:$A$1001='15년일출'!$C21),0))),"@@")</f>
        <v>0101</v>
      </c>
    </row>
    <row r="22" spans="1:29" ht="40.5" hidden="1" customHeight="1">
      <c r="A22" s="87" t="str">
        <f>IFERROR(VLOOKUP('15년일출'!$C22,구분표!$A$2:$C$1001,2,FALSE),"")</f>
        <v>의회운영위원회</v>
      </c>
      <c r="B22" s="87" t="str">
        <f>IFERROR(VLOOKUP('15년일출'!$C22,구분표!$A$2:$C$1001,3,FALSE),"")</f>
        <v>의회사무처</v>
      </c>
      <c r="C22" s="186" t="s">
        <v>62</v>
      </c>
      <c r="D22" s="185" t="s">
        <v>589</v>
      </c>
      <c r="E22" s="185">
        <v>12</v>
      </c>
      <c r="F22" s="298" t="s">
        <v>1549</v>
      </c>
      <c r="G22" s="184">
        <v>204876</v>
      </c>
      <c r="H22" s="184"/>
      <c r="I22" s="184">
        <v>55524</v>
      </c>
      <c r="J22" s="73">
        <f t="shared" si="1"/>
        <v>260400</v>
      </c>
      <c r="K22" s="184"/>
      <c r="L22" s="184"/>
      <c r="M22" s="73">
        <f t="shared" si="2"/>
        <v>204876</v>
      </c>
      <c r="N22" s="74" t="str">
        <f t="shared" si="3"/>
        <v>-</v>
      </c>
      <c r="O22" s="239"/>
      <c r="P22" s="75"/>
      <c r="Q22" s="206"/>
      <c r="R22" s="75"/>
      <c r="S22" s="78" t="str">
        <f t="shared" si="4"/>
        <v>도비</v>
      </c>
      <c r="T22" s="184">
        <f t="shared" si="5"/>
        <v>0</v>
      </c>
      <c r="U22" s="184">
        <f t="shared" si="6"/>
        <v>55524</v>
      </c>
      <c r="V22" s="77" t="str">
        <f t="shared" si="7"/>
        <v>ok</v>
      </c>
      <c r="W22" s="75"/>
      <c r="X22" s="76" t="str">
        <f t="shared" si="8"/>
        <v>도비</v>
      </c>
      <c r="Y22" s="184">
        <f t="shared" si="9"/>
        <v>0</v>
      </c>
      <c r="Z22" s="184">
        <f t="shared" si="10"/>
        <v>0</v>
      </c>
      <c r="AA22" s="77" t="str">
        <f t="shared" si="11"/>
        <v>ok</v>
      </c>
      <c r="AB22" s="75"/>
      <c r="AC22" s="79" t="str">
        <f t="array" ref="AC22">IFERROR(IF($C22="","",INDEX(구분표!$I$2:$I$1001,MATCH(1,(구분표!$B$2:$B$1001='15년일출'!$A22)*(구분표!$C$2:$C$1001='15년일출'!$B22)*(구분표!$A$2:$A$1001='15년일출'!$C22),0))),"@@")</f>
        <v>0101</v>
      </c>
    </row>
    <row r="23" spans="1:29" ht="40.5" hidden="1" customHeight="1">
      <c r="A23" s="87" t="str">
        <f>IFERROR(VLOOKUP('15년일출'!$C23,구분표!$A$2:$C$1001,2,FALSE),"")</f>
        <v>의회운영위원회</v>
      </c>
      <c r="B23" s="87" t="str">
        <f>IFERROR(VLOOKUP('15년일출'!$C23,구분표!$A$2:$C$1001,3,FALSE),"")</f>
        <v>의회사무처</v>
      </c>
      <c r="C23" s="186" t="s">
        <v>62</v>
      </c>
      <c r="D23" s="185" t="s">
        <v>593</v>
      </c>
      <c r="E23" s="185" t="s">
        <v>593</v>
      </c>
      <c r="F23" s="298" t="s">
        <v>1550</v>
      </c>
      <c r="G23" s="184"/>
      <c r="H23" s="184"/>
      <c r="I23" s="184">
        <v>13000</v>
      </c>
      <c r="J23" s="73">
        <f t="shared" si="1"/>
        <v>13000</v>
      </c>
      <c r="K23" s="184"/>
      <c r="L23" s="184"/>
      <c r="M23" s="73">
        <f t="shared" si="2"/>
        <v>0</v>
      </c>
      <c r="N23" s="74" t="str">
        <f t="shared" si="3"/>
        <v>-</v>
      </c>
      <c r="O23" s="239"/>
      <c r="P23" s="75"/>
      <c r="Q23" s="206"/>
      <c r="R23" s="75"/>
      <c r="S23" s="78" t="str">
        <f t="shared" si="4"/>
        <v>도비</v>
      </c>
      <c r="T23" s="184">
        <f t="shared" si="5"/>
        <v>0</v>
      </c>
      <c r="U23" s="184">
        <f t="shared" si="6"/>
        <v>13000</v>
      </c>
      <c r="V23" s="77" t="str">
        <f t="shared" si="7"/>
        <v>ok</v>
      </c>
      <c r="W23" s="75"/>
      <c r="X23" s="76" t="str">
        <f t="shared" si="8"/>
        <v>도비</v>
      </c>
      <c r="Y23" s="184">
        <f t="shared" si="9"/>
        <v>0</v>
      </c>
      <c r="Z23" s="184">
        <f t="shared" si="10"/>
        <v>0</v>
      </c>
      <c r="AA23" s="77" t="str">
        <f t="shared" si="11"/>
        <v>ok</v>
      </c>
      <c r="AB23" s="75"/>
      <c r="AC23" s="79" t="str">
        <f t="array" ref="AC23">IFERROR(IF($C23="","",INDEX(구분표!$I$2:$I$1001,MATCH(1,(구분표!$B$2:$B$1001='15년일출'!$A23)*(구분표!$C$2:$C$1001='15년일출'!$B23)*(구분표!$A$2:$A$1001='15년일출'!$C23),0))),"@@")</f>
        <v>0101</v>
      </c>
    </row>
    <row r="24" spans="1:29" ht="40.5" hidden="1" customHeight="1">
      <c r="A24" s="87" t="str">
        <f>IFERROR(VLOOKUP('15년일출'!$C24,구분표!$A$2:$C$1001,2,FALSE),"")</f>
        <v>의회운영위원회</v>
      </c>
      <c r="B24" s="87" t="str">
        <f>IFERROR(VLOOKUP('15년일출'!$C24,구분표!$A$2:$C$1001,3,FALSE),"")</f>
        <v>의회사무처</v>
      </c>
      <c r="C24" s="186" t="s">
        <v>62</v>
      </c>
      <c r="D24" s="185" t="s">
        <v>593</v>
      </c>
      <c r="E24" s="185" t="s">
        <v>593</v>
      </c>
      <c r="F24" s="298" t="s">
        <v>1551</v>
      </c>
      <c r="G24" s="184"/>
      <c r="H24" s="184"/>
      <c r="I24" s="184">
        <v>240000</v>
      </c>
      <c r="J24" s="73">
        <f t="shared" si="1"/>
        <v>240000</v>
      </c>
      <c r="K24" s="184"/>
      <c r="L24" s="184"/>
      <c r="M24" s="73">
        <f t="shared" si="2"/>
        <v>0</v>
      </c>
      <c r="N24" s="74" t="str">
        <f t="shared" si="3"/>
        <v>-</v>
      </c>
      <c r="O24" s="245"/>
      <c r="P24" s="75"/>
      <c r="Q24" s="206"/>
      <c r="R24" s="75"/>
      <c r="S24" s="78" t="str">
        <f t="shared" si="4"/>
        <v>도비</v>
      </c>
      <c r="T24" s="184">
        <f t="shared" si="5"/>
        <v>0</v>
      </c>
      <c r="U24" s="184">
        <f t="shared" si="6"/>
        <v>240000</v>
      </c>
      <c r="V24" s="77" t="str">
        <f t="shared" si="7"/>
        <v>ok</v>
      </c>
      <c r="W24" s="75"/>
      <c r="X24" s="76" t="str">
        <f t="shared" si="8"/>
        <v>도비</v>
      </c>
      <c r="Y24" s="184">
        <f t="shared" si="9"/>
        <v>0</v>
      </c>
      <c r="Z24" s="184">
        <f t="shared" si="10"/>
        <v>0</v>
      </c>
      <c r="AA24" s="77" t="str">
        <f t="shared" si="11"/>
        <v>ok</v>
      </c>
      <c r="AB24" s="75"/>
      <c r="AC24" s="79" t="str">
        <f t="array" ref="AC24">IFERROR(IF($C24="","",INDEX(구분표!$I$2:$I$1001,MATCH(1,(구분표!$B$2:$B$1001='15년일출'!$A24)*(구분표!$C$2:$C$1001='15년일출'!$B24)*(구분표!$A$2:$A$1001='15년일출'!$C24),0))),"@@")</f>
        <v>0101</v>
      </c>
    </row>
    <row r="25" spans="1:29" ht="40.5" hidden="1" customHeight="1">
      <c r="A25" s="87" t="str">
        <f>IFERROR(VLOOKUP('15년일출'!$C25,구분표!$A$2:$C$1001,2,FALSE),"")</f>
        <v>의회운영위원회</v>
      </c>
      <c r="B25" s="87" t="str">
        <f>IFERROR(VLOOKUP('15년일출'!$C25,구분표!$A$2:$C$1001,3,FALSE),"")</f>
        <v>의회사무처</v>
      </c>
      <c r="C25" s="186" t="s">
        <v>62</v>
      </c>
      <c r="D25" s="185" t="s">
        <v>593</v>
      </c>
      <c r="E25" s="185" t="s">
        <v>593</v>
      </c>
      <c r="F25" s="298" t="s">
        <v>1552</v>
      </c>
      <c r="G25" s="184"/>
      <c r="H25" s="194"/>
      <c r="I25" s="194">
        <v>6000</v>
      </c>
      <c r="J25" s="73">
        <f t="shared" si="1"/>
        <v>6000</v>
      </c>
      <c r="K25" s="304"/>
      <c r="L25" s="303"/>
      <c r="M25" s="73">
        <f t="shared" si="2"/>
        <v>0</v>
      </c>
      <c r="N25" s="74" t="str">
        <f t="shared" si="3"/>
        <v>-</v>
      </c>
      <c r="O25" s="244"/>
      <c r="P25" s="75"/>
      <c r="Q25" s="206"/>
      <c r="R25" s="75"/>
      <c r="S25" s="78" t="str">
        <f t="shared" si="4"/>
        <v>도비</v>
      </c>
      <c r="T25" s="184">
        <f t="shared" si="5"/>
        <v>0</v>
      </c>
      <c r="U25" s="184">
        <f t="shared" si="6"/>
        <v>6000</v>
      </c>
      <c r="V25" s="77" t="str">
        <f t="shared" si="7"/>
        <v>ok</v>
      </c>
      <c r="W25" s="75"/>
      <c r="X25" s="76" t="str">
        <f t="shared" si="8"/>
        <v>도비</v>
      </c>
      <c r="Y25" s="184">
        <f t="shared" si="9"/>
        <v>0</v>
      </c>
      <c r="Z25" s="184">
        <f t="shared" si="10"/>
        <v>0</v>
      </c>
      <c r="AA25" s="77" t="str">
        <f t="shared" si="11"/>
        <v>ok</v>
      </c>
      <c r="AB25" s="75"/>
      <c r="AC25" s="79" t="str">
        <f t="array" ref="AC25">IFERROR(IF($C25="","",INDEX(구분표!$I$2:$I$1001,MATCH(1,(구분표!$B$2:$B$1001='15년일출'!$A25)*(구분표!$C$2:$C$1001='15년일출'!$B25)*(구분표!$A$2:$A$1001='15년일출'!$C25),0))),"@@")</f>
        <v>0101</v>
      </c>
    </row>
    <row r="26" spans="1:29" s="24" customFormat="1" ht="40.5" hidden="1" customHeight="1">
      <c r="A26" s="289" t="str">
        <f>IFERROR(VLOOKUP('15년일출'!$C26,구분표!$A$2:$C$1001,2,FALSE),"")</f>
        <v>의회운영위원회</v>
      </c>
      <c r="B26" s="289" t="str">
        <f>IFERROR(VLOOKUP('15년일출'!$C26,구분표!$A$2:$C$1001,3,FALSE),"")</f>
        <v>의회사무처</v>
      </c>
      <c r="C26" s="298" t="s">
        <v>62</v>
      </c>
      <c r="D26" s="185" t="s">
        <v>593</v>
      </c>
      <c r="E26" s="297" t="s">
        <v>593</v>
      </c>
      <c r="F26" s="298" t="s">
        <v>1553</v>
      </c>
      <c r="G26" s="184"/>
      <c r="H26" s="194"/>
      <c r="I26" s="194">
        <v>1800</v>
      </c>
      <c r="J26" s="73">
        <f t="shared" si="1"/>
        <v>1800</v>
      </c>
      <c r="K26" s="304"/>
      <c r="L26" s="303"/>
      <c r="M26" s="73">
        <f t="shared" si="2"/>
        <v>0</v>
      </c>
      <c r="N26" s="74" t="str">
        <f t="shared" si="3"/>
        <v>-</v>
      </c>
      <c r="O26" s="244"/>
      <c r="P26" s="279"/>
      <c r="Q26" s="315"/>
      <c r="R26" s="279"/>
      <c r="S26" s="78" t="str">
        <f t="shared" si="4"/>
        <v>도비</v>
      </c>
      <c r="T26" s="184">
        <f t="shared" si="5"/>
        <v>0</v>
      </c>
      <c r="U26" s="184">
        <f t="shared" si="6"/>
        <v>1800</v>
      </c>
      <c r="V26" s="77" t="str">
        <f t="shared" si="7"/>
        <v>ok</v>
      </c>
      <c r="W26" s="279"/>
      <c r="X26" s="76" t="str">
        <f t="shared" si="8"/>
        <v>도비</v>
      </c>
      <c r="Y26" s="184">
        <f t="shared" si="9"/>
        <v>0</v>
      </c>
      <c r="Z26" s="184">
        <f t="shared" si="10"/>
        <v>0</v>
      </c>
      <c r="AA26" s="77" t="str">
        <f t="shared" si="11"/>
        <v>ok</v>
      </c>
      <c r="AB26" s="279"/>
      <c r="AC26" s="79" t="str">
        <f t="array" ref="AC26">IFERROR(IF($C26="","",INDEX(구분표!$I$2:$I$1001,MATCH(1,(구분표!$B$2:$B$1001='15년일출'!$A26)*(구분표!$C$2:$C$1001='15년일출'!$B26)*(구분표!$A$2:$A$1001='15년일출'!$C26),0))),"@@")</f>
        <v>0101</v>
      </c>
    </row>
    <row r="27" spans="1:29" ht="40.5" hidden="1" customHeight="1">
      <c r="A27" s="87" t="str">
        <f>IFERROR(VLOOKUP('15년일출'!$C27,구분표!$A$2:$C$1001,2,FALSE),"")</f>
        <v>의회운영위원회</v>
      </c>
      <c r="B27" s="87" t="str">
        <f>IFERROR(VLOOKUP('15년일출'!$C27,구분표!$A$2:$C$1001,3,FALSE),"")</f>
        <v>의회사무처</v>
      </c>
      <c r="C27" s="186" t="s">
        <v>62</v>
      </c>
      <c r="D27" s="185" t="s">
        <v>589</v>
      </c>
      <c r="E27" s="185">
        <v>13</v>
      </c>
      <c r="F27" s="298" t="s">
        <v>1554</v>
      </c>
      <c r="G27" s="184">
        <v>20000</v>
      </c>
      <c r="H27" s="194"/>
      <c r="I27" s="194">
        <v>10000</v>
      </c>
      <c r="J27" s="73">
        <f t="shared" si="1"/>
        <v>30000</v>
      </c>
      <c r="K27" s="304"/>
      <c r="L27" s="303"/>
      <c r="M27" s="73">
        <f t="shared" si="2"/>
        <v>20000</v>
      </c>
      <c r="N27" s="74" t="str">
        <f t="shared" si="3"/>
        <v>-</v>
      </c>
      <c r="O27" s="244"/>
      <c r="P27" s="75"/>
      <c r="Q27" s="206"/>
      <c r="R27" s="75"/>
      <c r="S27" s="78" t="str">
        <f t="shared" si="4"/>
        <v>도비</v>
      </c>
      <c r="T27" s="184">
        <f t="shared" si="5"/>
        <v>0</v>
      </c>
      <c r="U27" s="184">
        <f t="shared" si="6"/>
        <v>10000</v>
      </c>
      <c r="V27" s="77" t="str">
        <f t="shared" si="7"/>
        <v>ok</v>
      </c>
      <c r="W27" s="75"/>
      <c r="X27" s="76" t="str">
        <f t="shared" si="8"/>
        <v>도비</v>
      </c>
      <c r="Y27" s="184">
        <f t="shared" si="9"/>
        <v>0</v>
      </c>
      <c r="Z27" s="184">
        <f t="shared" si="10"/>
        <v>0</v>
      </c>
      <c r="AA27" s="77" t="str">
        <f t="shared" si="11"/>
        <v>ok</v>
      </c>
      <c r="AB27" s="75"/>
      <c r="AC27" s="79" t="str">
        <f t="array" ref="AC27">IFERROR(IF($C27="","",INDEX(구분표!$I$2:$I$1001,MATCH(1,(구분표!$B$2:$B$1001='15년일출'!$A27)*(구분표!$C$2:$C$1001='15년일출'!$B27)*(구분표!$A$2:$A$1001='15년일출'!$C27),0))),"@@")</f>
        <v>0101</v>
      </c>
    </row>
    <row r="28" spans="1:29" ht="40.5" hidden="1" customHeight="1">
      <c r="A28" s="87" t="str">
        <f>IFERROR(VLOOKUP('15년일출'!$C28,구분표!$A$2:$C$1001,2,FALSE),"")</f>
        <v>의회운영위원회</v>
      </c>
      <c r="B28" s="87" t="str">
        <f>IFERROR(VLOOKUP('15년일출'!$C28,구분표!$A$2:$C$1001,3,FALSE),"")</f>
        <v>의회사무처</v>
      </c>
      <c r="C28" s="186" t="s">
        <v>62</v>
      </c>
      <c r="D28" s="185" t="s">
        <v>593</v>
      </c>
      <c r="E28" s="185" t="s">
        <v>593</v>
      </c>
      <c r="F28" s="298" t="s">
        <v>1555</v>
      </c>
      <c r="G28" s="184"/>
      <c r="H28" s="194"/>
      <c r="I28" s="194">
        <v>145090</v>
      </c>
      <c r="J28" s="73">
        <f t="shared" si="1"/>
        <v>145090</v>
      </c>
      <c r="K28" s="304"/>
      <c r="L28" s="303"/>
      <c r="M28" s="73">
        <f t="shared" si="2"/>
        <v>0</v>
      </c>
      <c r="N28" s="74" t="str">
        <f t="shared" si="3"/>
        <v>-</v>
      </c>
      <c r="O28" s="244"/>
      <c r="P28" s="75"/>
      <c r="Q28" s="206"/>
      <c r="R28" s="75"/>
      <c r="S28" s="78" t="str">
        <f t="shared" si="4"/>
        <v>도비</v>
      </c>
      <c r="T28" s="184">
        <f t="shared" si="5"/>
        <v>0</v>
      </c>
      <c r="U28" s="184">
        <f t="shared" si="6"/>
        <v>145090</v>
      </c>
      <c r="V28" s="77" t="str">
        <f t="shared" si="7"/>
        <v>ok</v>
      </c>
      <c r="W28" s="75"/>
      <c r="X28" s="76" t="str">
        <f t="shared" si="8"/>
        <v>도비</v>
      </c>
      <c r="Y28" s="184">
        <f t="shared" si="9"/>
        <v>0</v>
      </c>
      <c r="Z28" s="184">
        <f t="shared" si="10"/>
        <v>0</v>
      </c>
      <c r="AA28" s="77" t="str">
        <f t="shared" si="11"/>
        <v>ok</v>
      </c>
      <c r="AB28" s="75"/>
      <c r="AC28" s="79" t="str">
        <f t="array" ref="AC28">IFERROR(IF($C28="","",INDEX(구분표!$I$2:$I$1001,MATCH(1,(구분표!$B$2:$B$1001='15년일출'!$A28)*(구분표!$C$2:$C$1001='15년일출'!$B28)*(구분표!$A$2:$A$1001='15년일출'!$C28),0))),"@@")</f>
        <v>0101</v>
      </c>
    </row>
    <row r="29" spans="1:29" ht="40.5" hidden="1" customHeight="1">
      <c r="A29" s="87" t="str">
        <f>IFERROR(VLOOKUP('15년일출'!$C29,구분표!$A$2:$C$1001,2,FALSE),"")</f>
        <v>의회운영위원회</v>
      </c>
      <c r="B29" s="87" t="str">
        <f>IFERROR(VLOOKUP('15년일출'!$C29,구분표!$A$2:$C$1001,3,FALSE),"")</f>
        <v>의회사무처</v>
      </c>
      <c r="C29" s="186" t="s">
        <v>62</v>
      </c>
      <c r="D29" s="185" t="s">
        <v>589</v>
      </c>
      <c r="E29" s="185">
        <v>15</v>
      </c>
      <c r="F29" s="298" t="s">
        <v>1556</v>
      </c>
      <c r="G29" s="184">
        <v>5583360</v>
      </c>
      <c r="H29" s="194"/>
      <c r="I29" s="194">
        <v>94710</v>
      </c>
      <c r="J29" s="73">
        <f t="shared" si="1"/>
        <v>5678070</v>
      </c>
      <c r="K29" s="304"/>
      <c r="L29" s="303"/>
      <c r="M29" s="73">
        <f t="shared" si="2"/>
        <v>5583360</v>
      </c>
      <c r="N29" s="74" t="str">
        <f t="shared" si="3"/>
        <v>-</v>
      </c>
      <c r="O29" s="244"/>
      <c r="P29" s="75"/>
      <c r="Q29" s="206"/>
      <c r="R29" s="75"/>
      <c r="S29" s="78" t="str">
        <f t="shared" si="4"/>
        <v>도비</v>
      </c>
      <c r="T29" s="184">
        <f t="shared" si="5"/>
        <v>0</v>
      </c>
      <c r="U29" s="184">
        <f t="shared" si="6"/>
        <v>94710</v>
      </c>
      <c r="V29" s="77" t="str">
        <f t="shared" si="7"/>
        <v>ok</v>
      </c>
      <c r="W29" s="75"/>
      <c r="X29" s="76" t="str">
        <f t="shared" si="8"/>
        <v>도비</v>
      </c>
      <c r="Y29" s="184">
        <f t="shared" si="9"/>
        <v>0</v>
      </c>
      <c r="Z29" s="184">
        <f t="shared" si="10"/>
        <v>0</v>
      </c>
      <c r="AA29" s="77" t="str">
        <f t="shared" si="11"/>
        <v>ok</v>
      </c>
      <c r="AB29" s="75"/>
      <c r="AC29" s="79" t="str">
        <f t="array" ref="AC29">IFERROR(IF($C29="","",INDEX(구분표!$I$2:$I$1001,MATCH(1,(구분표!$B$2:$B$1001='15년일출'!$A29)*(구분표!$C$2:$C$1001='15년일출'!$B29)*(구분표!$A$2:$A$1001='15년일출'!$C29),0))),"@@")</f>
        <v>0101</v>
      </c>
    </row>
    <row r="30" spans="1:29" ht="40.5" hidden="1" customHeight="1">
      <c r="A30" s="87" t="str">
        <f>IFERROR(VLOOKUP('15년일출'!$C30,구분표!$A$2:$C$1001,2,FALSE),"")</f>
        <v>의회운영위원회</v>
      </c>
      <c r="B30" s="87" t="str">
        <f>IFERROR(VLOOKUP('15년일출'!$C30,구분표!$A$2:$C$1001,3,FALSE),"")</f>
        <v>의회사무처</v>
      </c>
      <c r="C30" s="186" t="s">
        <v>62</v>
      </c>
      <c r="D30" s="185" t="s">
        <v>589</v>
      </c>
      <c r="E30" s="185">
        <v>15</v>
      </c>
      <c r="F30" s="298" t="s">
        <v>1557</v>
      </c>
      <c r="G30" s="184">
        <v>215000</v>
      </c>
      <c r="H30" s="184"/>
      <c r="I30" s="184">
        <v>3796</v>
      </c>
      <c r="J30" s="73">
        <f t="shared" si="1"/>
        <v>218796</v>
      </c>
      <c r="K30" s="303"/>
      <c r="L30" s="303"/>
      <c r="M30" s="73">
        <f t="shared" si="2"/>
        <v>215000</v>
      </c>
      <c r="N30" s="74" t="str">
        <f t="shared" si="3"/>
        <v>-</v>
      </c>
      <c r="O30" s="244"/>
      <c r="P30" s="75"/>
      <c r="Q30" s="206"/>
      <c r="R30" s="75"/>
      <c r="S30" s="78" t="str">
        <f t="shared" si="4"/>
        <v>도비</v>
      </c>
      <c r="T30" s="184">
        <f t="shared" si="5"/>
        <v>0</v>
      </c>
      <c r="U30" s="184">
        <f t="shared" si="6"/>
        <v>3796</v>
      </c>
      <c r="V30" s="77" t="str">
        <f t="shared" si="7"/>
        <v>ok</v>
      </c>
      <c r="W30" s="75"/>
      <c r="X30" s="76" t="str">
        <f t="shared" si="8"/>
        <v>도비</v>
      </c>
      <c r="Y30" s="184">
        <f t="shared" si="9"/>
        <v>0</v>
      </c>
      <c r="Z30" s="184">
        <f t="shared" si="10"/>
        <v>0</v>
      </c>
      <c r="AA30" s="77" t="str">
        <f t="shared" si="11"/>
        <v>ok</v>
      </c>
      <c r="AB30" s="75"/>
      <c r="AC30" s="79" t="str">
        <f t="array" ref="AC30">IFERROR(IF($C30="","",INDEX(구분표!$I$2:$I$1001,MATCH(1,(구분표!$B$2:$B$1001='15년일출'!$A30)*(구분표!$C$2:$C$1001='15년일출'!$B30)*(구분표!$A$2:$A$1001='15년일출'!$C30),0))),"@@")</f>
        <v>0101</v>
      </c>
    </row>
    <row r="31" spans="1:29" ht="40.5" hidden="1" customHeight="1">
      <c r="A31" s="87" t="str">
        <f>IFERROR(VLOOKUP('15년일출'!$C31,구분표!$A$2:$C$1001,2,FALSE),"")</f>
        <v>의회운영위원회</v>
      </c>
      <c r="B31" s="87" t="str">
        <f>IFERROR(VLOOKUP('15년일출'!$C31,구분표!$A$2:$C$1001,3,FALSE),"")</f>
        <v>의회사무처</v>
      </c>
      <c r="C31" s="186" t="s">
        <v>62</v>
      </c>
      <c r="D31" s="185" t="s">
        <v>589</v>
      </c>
      <c r="E31" s="185">
        <v>15</v>
      </c>
      <c r="F31" s="298" t="s">
        <v>1558</v>
      </c>
      <c r="G31" s="184">
        <v>182222</v>
      </c>
      <c r="H31" s="184"/>
      <c r="I31" s="184">
        <v>2985</v>
      </c>
      <c r="J31" s="73">
        <f t="shared" si="1"/>
        <v>185207</v>
      </c>
      <c r="K31" s="184"/>
      <c r="L31" s="184"/>
      <c r="M31" s="73">
        <f t="shared" si="2"/>
        <v>182222</v>
      </c>
      <c r="N31" s="74" t="str">
        <f t="shared" si="3"/>
        <v>-</v>
      </c>
      <c r="O31" s="242"/>
      <c r="P31" s="75"/>
      <c r="Q31" s="206"/>
      <c r="R31" s="75"/>
      <c r="S31" s="78" t="str">
        <f t="shared" si="4"/>
        <v>도비</v>
      </c>
      <c r="T31" s="184">
        <f t="shared" si="5"/>
        <v>0</v>
      </c>
      <c r="U31" s="184">
        <f t="shared" si="6"/>
        <v>2985</v>
      </c>
      <c r="V31" s="77" t="str">
        <f t="shared" si="7"/>
        <v>ok</v>
      </c>
      <c r="W31" s="75"/>
      <c r="X31" s="76" t="str">
        <f t="shared" si="8"/>
        <v>도비</v>
      </c>
      <c r="Y31" s="184">
        <f t="shared" si="9"/>
        <v>0</v>
      </c>
      <c r="Z31" s="184">
        <f t="shared" si="10"/>
        <v>0</v>
      </c>
      <c r="AA31" s="77" t="str">
        <f t="shared" si="11"/>
        <v>ok</v>
      </c>
      <c r="AB31" s="75"/>
      <c r="AC31" s="79" t="str">
        <f t="array" ref="AC31">IFERROR(IF($C31="","",INDEX(구분표!$I$2:$I$1001,MATCH(1,(구분표!$B$2:$B$1001='15년일출'!$A31)*(구분표!$C$2:$C$1001='15년일출'!$B31)*(구분표!$A$2:$A$1001='15년일출'!$C31),0))),"@@")</f>
        <v>0101</v>
      </c>
    </row>
    <row r="32" spans="1:29" ht="40.5" hidden="1" customHeight="1">
      <c r="A32" s="87" t="str">
        <f>IFERROR(VLOOKUP('15년일출'!$C32,구분표!$A$2:$C$1001,2,FALSE),"")</f>
        <v>의회운영위원회</v>
      </c>
      <c r="B32" s="87" t="str">
        <f>IFERROR(VLOOKUP('15년일출'!$C32,구분표!$A$2:$C$1001,3,FALSE),"")</f>
        <v>의회사무처</v>
      </c>
      <c r="C32" s="186" t="s">
        <v>62</v>
      </c>
      <c r="D32" s="185" t="s">
        <v>589</v>
      </c>
      <c r="E32" s="185">
        <v>15</v>
      </c>
      <c r="F32" s="298" t="s">
        <v>1559</v>
      </c>
      <c r="G32" s="184"/>
      <c r="H32" s="184"/>
      <c r="I32" s="184"/>
      <c r="J32" s="73">
        <f t="shared" si="1"/>
        <v>0</v>
      </c>
      <c r="K32" s="184"/>
      <c r="L32" s="184"/>
      <c r="M32" s="73">
        <f t="shared" si="2"/>
        <v>0</v>
      </c>
      <c r="N32" s="74" t="str">
        <f t="shared" si="3"/>
        <v>-</v>
      </c>
      <c r="O32" s="242"/>
      <c r="P32" s="75"/>
      <c r="Q32" s="206"/>
      <c r="R32" s="75"/>
      <c r="S32" s="78" t="str">
        <f t="shared" si="4"/>
        <v>도비</v>
      </c>
      <c r="T32" s="184">
        <f t="shared" si="5"/>
        <v>0</v>
      </c>
      <c r="U32" s="184">
        <f t="shared" si="6"/>
        <v>0</v>
      </c>
      <c r="V32" s="77" t="str">
        <f t="shared" si="7"/>
        <v>ok</v>
      </c>
      <c r="W32" s="75"/>
      <c r="X32" s="76" t="str">
        <f t="shared" si="8"/>
        <v>도비</v>
      </c>
      <c r="Y32" s="184">
        <f t="shared" si="9"/>
        <v>0</v>
      </c>
      <c r="Z32" s="184">
        <f t="shared" si="10"/>
        <v>0</v>
      </c>
      <c r="AA32" s="77" t="str">
        <f t="shared" si="11"/>
        <v>ok</v>
      </c>
      <c r="AB32" s="75"/>
      <c r="AC32" s="79" t="str">
        <f t="array" ref="AC32">IFERROR(IF($C32="","",INDEX(구분표!$I$2:$I$1001,MATCH(1,(구분표!$B$2:$B$1001='15년일출'!$A32)*(구분표!$C$2:$C$1001='15년일출'!$B32)*(구분표!$A$2:$A$1001='15년일출'!$C32),0))),"@@")</f>
        <v>0101</v>
      </c>
    </row>
    <row r="33" spans="1:29" ht="40.5" hidden="1" customHeight="1">
      <c r="A33" s="87" t="str">
        <f>IFERROR(VLOOKUP('15년일출'!$C33,구분표!$A$2:$C$1001,2,FALSE),"")</f>
        <v>의회운영위원회</v>
      </c>
      <c r="B33" s="87" t="str">
        <f>IFERROR(VLOOKUP('15년일출'!$C33,구분표!$A$2:$C$1001,3,FALSE),"")</f>
        <v>의회사무처</v>
      </c>
      <c r="C33" s="186" t="s">
        <v>62</v>
      </c>
      <c r="D33" s="185" t="s">
        <v>589</v>
      </c>
      <c r="E33" s="185">
        <v>16</v>
      </c>
      <c r="F33" s="298" t="s">
        <v>1560</v>
      </c>
      <c r="G33" s="184">
        <v>63000</v>
      </c>
      <c r="H33" s="184"/>
      <c r="I33" s="184">
        <v>64000</v>
      </c>
      <c r="J33" s="73">
        <f t="shared" si="1"/>
        <v>127000</v>
      </c>
      <c r="K33" s="184"/>
      <c r="L33" s="184"/>
      <c r="M33" s="73">
        <f t="shared" si="2"/>
        <v>63000</v>
      </c>
      <c r="N33" s="74" t="str">
        <f t="shared" si="3"/>
        <v>-</v>
      </c>
      <c r="O33" s="240"/>
      <c r="P33" s="75"/>
      <c r="Q33" s="206"/>
      <c r="R33" s="75"/>
      <c r="S33" s="78" t="str">
        <f t="shared" si="4"/>
        <v>도비</v>
      </c>
      <c r="T33" s="184">
        <f t="shared" si="5"/>
        <v>0</v>
      </c>
      <c r="U33" s="184">
        <f t="shared" si="6"/>
        <v>64000</v>
      </c>
      <c r="V33" s="77" t="str">
        <f t="shared" si="7"/>
        <v>ok</v>
      </c>
      <c r="W33" s="75"/>
      <c r="X33" s="76" t="str">
        <f t="shared" si="8"/>
        <v>도비</v>
      </c>
      <c r="Y33" s="184">
        <f t="shared" si="9"/>
        <v>0</v>
      </c>
      <c r="Z33" s="184">
        <f t="shared" si="10"/>
        <v>0</v>
      </c>
      <c r="AA33" s="77" t="str">
        <f t="shared" si="11"/>
        <v>ok</v>
      </c>
      <c r="AB33" s="75"/>
      <c r="AC33" s="79" t="str">
        <f t="array" ref="AC33">IFERROR(IF($C33="","",INDEX(구분표!$I$2:$I$1001,MATCH(1,(구분표!$B$2:$B$1001='15년일출'!$A33)*(구분표!$C$2:$C$1001='15년일출'!$B33)*(구분표!$A$2:$A$1001='15년일출'!$C33),0))),"@@")</f>
        <v>0101</v>
      </c>
    </row>
    <row r="34" spans="1:29" ht="40.5" hidden="1" customHeight="1">
      <c r="A34" s="87" t="str">
        <f>IFERROR(VLOOKUP('15년일출'!$C34,구분표!$A$2:$C$1001,2,FALSE),"")</f>
        <v>의회운영위원회</v>
      </c>
      <c r="B34" s="87" t="str">
        <f>IFERROR(VLOOKUP('15년일출'!$C34,구분표!$A$2:$C$1001,3,FALSE),"")</f>
        <v>의회사무처</v>
      </c>
      <c r="C34" s="186" t="s">
        <v>62</v>
      </c>
      <c r="D34" s="185" t="s">
        <v>593</v>
      </c>
      <c r="E34" s="185" t="s">
        <v>1780</v>
      </c>
      <c r="F34" s="298" t="s">
        <v>1561</v>
      </c>
      <c r="G34" s="184"/>
      <c r="H34" s="184"/>
      <c r="I34" s="184">
        <v>1479466</v>
      </c>
      <c r="J34" s="73">
        <f t="shared" si="1"/>
        <v>1479466</v>
      </c>
      <c r="K34" s="184"/>
      <c r="L34" s="184"/>
      <c r="M34" s="73">
        <f t="shared" si="2"/>
        <v>0</v>
      </c>
      <c r="N34" s="74" t="str">
        <f t="shared" si="3"/>
        <v>-</v>
      </c>
      <c r="O34" s="242"/>
      <c r="P34" s="75"/>
      <c r="Q34" s="206"/>
      <c r="R34" s="75"/>
      <c r="S34" s="78" t="str">
        <f t="shared" si="4"/>
        <v>도비</v>
      </c>
      <c r="T34" s="184">
        <f t="shared" si="5"/>
        <v>0</v>
      </c>
      <c r="U34" s="184">
        <f t="shared" si="6"/>
        <v>1479466</v>
      </c>
      <c r="V34" s="77" t="str">
        <f t="shared" si="7"/>
        <v>ok</v>
      </c>
      <c r="W34" s="75"/>
      <c r="X34" s="76" t="str">
        <f t="shared" si="8"/>
        <v>도비</v>
      </c>
      <c r="Y34" s="184">
        <f t="shared" si="9"/>
        <v>0</v>
      </c>
      <c r="Z34" s="184">
        <f t="shared" si="10"/>
        <v>0</v>
      </c>
      <c r="AA34" s="77" t="str">
        <f t="shared" si="11"/>
        <v>ok</v>
      </c>
      <c r="AB34" s="75"/>
      <c r="AC34" s="79" t="str">
        <f t="array" ref="AC34">IFERROR(IF($C34="","",INDEX(구분표!$I$2:$I$1001,MATCH(1,(구분표!$B$2:$B$1001='15년일출'!$A34)*(구분표!$C$2:$C$1001='15년일출'!$B34)*(구분표!$A$2:$A$1001='15년일출'!$C34),0))),"@@")</f>
        <v>0101</v>
      </c>
    </row>
    <row r="35" spans="1:29" ht="40.5" hidden="1" customHeight="1">
      <c r="A35" s="87" t="str">
        <f>IFERROR(VLOOKUP('15년일출'!$C35,구분표!$A$2:$C$1001,2,FALSE),"")</f>
        <v>의회운영위원회</v>
      </c>
      <c r="B35" s="87" t="str">
        <f>IFERROR(VLOOKUP('15년일출'!$C35,구분표!$A$2:$C$1001,3,FALSE),"")</f>
        <v>의회사무처</v>
      </c>
      <c r="C35" s="186" t="s">
        <v>62</v>
      </c>
      <c r="D35" s="185" t="s">
        <v>589</v>
      </c>
      <c r="E35" s="185">
        <v>10</v>
      </c>
      <c r="F35" s="298" t="s">
        <v>1562</v>
      </c>
      <c r="G35" s="188">
        <v>2400</v>
      </c>
      <c r="H35" s="184">
        <v>-1400</v>
      </c>
      <c r="I35" s="184"/>
      <c r="J35" s="73">
        <f t="shared" si="1"/>
        <v>1000</v>
      </c>
      <c r="K35" s="184"/>
      <c r="L35" s="184"/>
      <c r="M35" s="73">
        <f t="shared" si="2"/>
        <v>2400</v>
      </c>
      <c r="N35" s="74" t="str">
        <f t="shared" si="3"/>
        <v>동의필요</v>
      </c>
      <c r="O35" s="237"/>
      <c r="P35" s="75"/>
      <c r="Q35" s="206"/>
      <c r="R35" s="75"/>
      <c r="S35" s="78" t="str">
        <f t="shared" si="4"/>
        <v>도비</v>
      </c>
      <c r="T35" s="184">
        <f t="shared" si="5"/>
        <v>0</v>
      </c>
      <c r="U35" s="184">
        <f t="shared" si="6"/>
        <v>-1400</v>
      </c>
      <c r="V35" s="77" t="str">
        <f t="shared" si="7"/>
        <v>ok</v>
      </c>
      <c r="W35" s="75"/>
      <c r="X35" s="76" t="str">
        <f t="shared" si="8"/>
        <v>도비</v>
      </c>
      <c r="Y35" s="184">
        <f t="shared" si="9"/>
        <v>0</v>
      </c>
      <c r="Z35" s="184">
        <f t="shared" si="10"/>
        <v>0</v>
      </c>
      <c r="AA35" s="77" t="str">
        <f t="shared" si="11"/>
        <v>ok</v>
      </c>
      <c r="AB35" s="75"/>
      <c r="AC35" s="79" t="str">
        <f t="array" ref="AC35">IFERROR(IF($C35="","",INDEX(구분표!$I$2:$I$1001,MATCH(1,(구분표!$B$2:$B$1001='15년일출'!$A35)*(구분표!$C$2:$C$1001='15년일출'!$B35)*(구분표!$A$2:$A$1001='15년일출'!$C35),0))),"@@")</f>
        <v>0101</v>
      </c>
    </row>
    <row r="36" spans="1:29" ht="40.5" hidden="1" customHeight="1">
      <c r="A36" s="290" t="str">
        <f>IFERROR(VLOOKUP('15년일출'!$C36,구분표!$A$2:$C$1001,2,FALSE),"")</f>
        <v>의회운영위원회</v>
      </c>
      <c r="B36" s="290" t="str">
        <f>IFERROR(VLOOKUP('15년일출'!$C36,구분표!$A$2:$C$1001,3,FALSE),"")</f>
        <v>의회사무처</v>
      </c>
      <c r="C36" s="299" t="s">
        <v>62</v>
      </c>
      <c r="D36" s="300" t="s">
        <v>589</v>
      </c>
      <c r="E36" s="300">
        <v>13</v>
      </c>
      <c r="F36" s="299" t="s">
        <v>1563</v>
      </c>
      <c r="G36" s="188">
        <v>23000</v>
      </c>
      <c r="H36" s="195">
        <v>-3000</v>
      </c>
      <c r="I36" s="195"/>
      <c r="J36" s="73">
        <f t="shared" si="1"/>
        <v>20000</v>
      </c>
      <c r="K36" s="195"/>
      <c r="L36" s="195"/>
      <c r="M36" s="73">
        <f t="shared" si="2"/>
        <v>23000</v>
      </c>
      <c r="N36" s="74" t="str">
        <f t="shared" si="3"/>
        <v>동의필요</v>
      </c>
      <c r="O36" s="243"/>
      <c r="P36" s="283"/>
      <c r="Q36" s="316"/>
      <c r="R36" s="283"/>
      <c r="S36" s="78" t="str">
        <f t="shared" si="4"/>
        <v>도비</v>
      </c>
      <c r="T36" s="184">
        <f t="shared" si="5"/>
        <v>0</v>
      </c>
      <c r="U36" s="184">
        <f t="shared" si="6"/>
        <v>-3000</v>
      </c>
      <c r="V36" s="77" t="str">
        <f t="shared" si="7"/>
        <v>ok</v>
      </c>
      <c r="W36" s="283"/>
      <c r="X36" s="76" t="str">
        <f t="shared" si="8"/>
        <v>도비</v>
      </c>
      <c r="Y36" s="184">
        <f t="shared" si="9"/>
        <v>0</v>
      </c>
      <c r="Z36" s="184">
        <f t="shared" si="10"/>
        <v>0</v>
      </c>
      <c r="AA36" s="77" t="str">
        <f t="shared" si="11"/>
        <v>ok</v>
      </c>
      <c r="AB36" s="283"/>
      <c r="AC36" s="79" t="str">
        <f t="array" ref="AC36">IFERROR(IF($C36="","",INDEX(구분표!$I$2:$I$1001,MATCH(1,(구분표!$B$2:$B$1001='15년일출'!$A36)*(구분표!$C$2:$C$1001='15년일출'!$B36)*(구분표!$A$2:$A$1001='15년일출'!$C36),0))),"@@")</f>
        <v>0101</v>
      </c>
    </row>
    <row r="37" spans="1:29" ht="40.5" hidden="1" customHeight="1">
      <c r="A37" s="87" t="str">
        <f>IFERROR(VLOOKUP('15년일출'!$C37,구분표!$A$2:$C$1001,2,FALSE),"")</f>
        <v>의회운영위원회</v>
      </c>
      <c r="B37" s="87" t="str">
        <f>IFERROR(VLOOKUP('15년일출'!$C37,구분표!$A$2:$C$1001,3,FALSE),"")</f>
        <v>의회사무처</v>
      </c>
      <c r="C37" s="186" t="s">
        <v>62</v>
      </c>
      <c r="D37" s="185" t="s">
        <v>589</v>
      </c>
      <c r="E37" s="185">
        <v>12</v>
      </c>
      <c r="F37" s="298" t="s">
        <v>1564</v>
      </c>
      <c r="G37" s="184">
        <v>15000</v>
      </c>
      <c r="H37" s="184">
        <v>-1800</v>
      </c>
      <c r="I37" s="184"/>
      <c r="J37" s="73">
        <f t="shared" si="1"/>
        <v>13200</v>
      </c>
      <c r="K37" s="184"/>
      <c r="L37" s="184"/>
      <c r="M37" s="73">
        <f t="shared" si="2"/>
        <v>15000</v>
      </c>
      <c r="N37" s="74" t="str">
        <f t="shared" si="3"/>
        <v>동의필요</v>
      </c>
      <c r="O37" s="241"/>
      <c r="P37" s="75"/>
      <c r="Q37" s="206"/>
      <c r="R37" s="75"/>
      <c r="S37" s="78" t="str">
        <f t="shared" si="4"/>
        <v>도비</v>
      </c>
      <c r="T37" s="184">
        <f t="shared" si="5"/>
        <v>0</v>
      </c>
      <c r="U37" s="184">
        <f t="shared" si="6"/>
        <v>-1800</v>
      </c>
      <c r="V37" s="77" t="str">
        <f t="shared" si="7"/>
        <v>ok</v>
      </c>
      <c r="W37" s="75"/>
      <c r="X37" s="76" t="str">
        <f t="shared" si="8"/>
        <v>도비</v>
      </c>
      <c r="Y37" s="184">
        <f t="shared" si="9"/>
        <v>0</v>
      </c>
      <c r="Z37" s="184">
        <f t="shared" si="10"/>
        <v>0</v>
      </c>
      <c r="AA37" s="77" t="str">
        <f t="shared" si="11"/>
        <v>ok</v>
      </c>
      <c r="AB37" s="75"/>
      <c r="AC37" s="79" t="str">
        <f t="array" ref="AC37">IFERROR(IF($C37="","",INDEX(구분표!$I$2:$I$1001,MATCH(1,(구분표!$B$2:$B$1001='15년일출'!$A37)*(구분표!$C$2:$C$1001='15년일출'!$B37)*(구분표!$A$2:$A$1001='15년일출'!$C37),0))),"@@")</f>
        <v>0101</v>
      </c>
    </row>
    <row r="38" spans="1:29" ht="40.5" hidden="1" customHeight="1">
      <c r="A38" s="87" t="str">
        <f>IFERROR(VLOOKUP('15년일출'!$C38,구분표!$A$2:$C$1001,2,FALSE),"")</f>
        <v>의회운영위원회</v>
      </c>
      <c r="B38" s="87" t="str">
        <f>IFERROR(VLOOKUP('15년일출'!$C38,구분표!$A$2:$C$1001,3,FALSE),"")</f>
        <v>의회사무처</v>
      </c>
      <c r="C38" s="186" t="s">
        <v>62</v>
      </c>
      <c r="D38" s="185" t="s">
        <v>589</v>
      </c>
      <c r="E38" s="185">
        <v>12</v>
      </c>
      <c r="F38" s="298" t="s">
        <v>1565</v>
      </c>
      <c r="G38" s="184">
        <v>10800</v>
      </c>
      <c r="H38" s="184">
        <v>-3600</v>
      </c>
      <c r="I38" s="184"/>
      <c r="J38" s="73">
        <f t="shared" si="1"/>
        <v>7200</v>
      </c>
      <c r="K38" s="184"/>
      <c r="L38" s="184"/>
      <c r="M38" s="73">
        <f t="shared" si="2"/>
        <v>10800</v>
      </c>
      <c r="N38" s="74" t="str">
        <f t="shared" si="3"/>
        <v>동의필요</v>
      </c>
      <c r="O38" s="240"/>
      <c r="P38" s="75"/>
      <c r="Q38" s="206"/>
      <c r="R38" s="75"/>
      <c r="S38" s="78" t="str">
        <f t="shared" si="4"/>
        <v>도비</v>
      </c>
      <c r="T38" s="184">
        <f t="shared" si="5"/>
        <v>0</v>
      </c>
      <c r="U38" s="184">
        <f t="shared" si="6"/>
        <v>-3600</v>
      </c>
      <c r="V38" s="77" t="str">
        <f t="shared" si="7"/>
        <v>ok</v>
      </c>
      <c r="W38" s="75"/>
      <c r="X38" s="76" t="str">
        <f t="shared" si="8"/>
        <v>도비</v>
      </c>
      <c r="Y38" s="184">
        <f t="shared" si="9"/>
        <v>0</v>
      </c>
      <c r="Z38" s="184">
        <f t="shared" si="10"/>
        <v>0</v>
      </c>
      <c r="AA38" s="77" t="str">
        <f t="shared" si="11"/>
        <v>ok</v>
      </c>
      <c r="AB38" s="75"/>
      <c r="AC38" s="79" t="str">
        <f t="array" ref="AC38">IFERROR(IF($C38="","",INDEX(구분표!$I$2:$I$1001,MATCH(1,(구분표!$B$2:$B$1001='15년일출'!$A38)*(구분표!$C$2:$C$1001='15년일출'!$B38)*(구분표!$A$2:$A$1001='15년일출'!$C38),0))),"@@")</f>
        <v>0101</v>
      </c>
    </row>
    <row r="39" spans="1:29" ht="40.5" hidden="1" customHeight="1">
      <c r="A39" s="87" t="str">
        <f>IFERROR(VLOOKUP('15년일출'!$C39,구분표!$A$2:$C$1001,2,FALSE),"")</f>
        <v>의회운영위원회</v>
      </c>
      <c r="B39" s="87" t="str">
        <f>IFERROR(VLOOKUP('15년일출'!$C39,구분표!$A$2:$C$1001,3,FALSE),"")</f>
        <v>의회사무처</v>
      </c>
      <c r="C39" s="186" t="s">
        <v>62</v>
      </c>
      <c r="D39" s="185" t="s">
        <v>589</v>
      </c>
      <c r="E39" s="185">
        <v>13</v>
      </c>
      <c r="F39" s="298" t="s">
        <v>1566</v>
      </c>
      <c r="G39" s="190">
        <v>8100</v>
      </c>
      <c r="H39" s="184">
        <v>-1800</v>
      </c>
      <c r="I39" s="184"/>
      <c r="J39" s="73">
        <f t="shared" si="1"/>
        <v>6300</v>
      </c>
      <c r="K39" s="184"/>
      <c r="L39" s="184"/>
      <c r="M39" s="73">
        <f t="shared" si="2"/>
        <v>8100</v>
      </c>
      <c r="N39" s="74" t="str">
        <f t="shared" si="3"/>
        <v>동의필요</v>
      </c>
      <c r="O39" s="239" t="s">
        <v>1578</v>
      </c>
      <c r="P39" s="75"/>
      <c r="Q39" s="206"/>
      <c r="R39" s="75"/>
      <c r="S39" s="78" t="str">
        <f t="shared" si="4"/>
        <v>도비</v>
      </c>
      <c r="T39" s="184">
        <f t="shared" si="5"/>
        <v>0</v>
      </c>
      <c r="U39" s="184">
        <f t="shared" si="6"/>
        <v>-1800</v>
      </c>
      <c r="V39" s="77" t="str">
        <f t="shared" si="7"/>
        <v>ok</v>
      </c>
      <c r="W39" s="75"/>
      <c r="X39" s="76" t="str">
        <f t="shared" si="8"/>
        <v>도비</v>
      </c>
      <c r="Y39" s="184">
        <f t="shared" si="9"/>
        <v>0</v>
      </c>
      <c r="Z39" s="184">
        <f t="shared" si="10"/>
        <v>0</v>
      </c>
      <c r="AA39" s="77" t="str">
        <f t="shared" si="11"/>
        <v>ok</v>
      </c>
      <c r="AB39" s="75"/>
      <c r="AC39" s="79" t="str">
        <f t="array" ref="AC39">IFERROR(IF($C39="","",INDEX(구분표!$I$2:$I$1001,MATCH(1,(구분표!$B$2:$B$1001='15년일출'!$A39)*(구분표!$C$2:$C$1001='15년일출'!$B39)*(구분표!$A$2:$A$1001='15년일출'!$C39),0))),"@@")</f>
        <v>0101</v>
      </c>
    </row>
    <row r="40" spans="1:29" ht="40.5" hidden="1" customHeight="1">
      <c r="A40" s="87" t="str">
        <f>IFERROR(VLOOKUP('15년일출'!$C40,구분표!$A$2:$C$1001,2,FALSE),"")</f>
        <v>의회운영위원회</v>
      </c>
      <c r="B40" s="87" t="str">
        <f>IFERROR(VLOOKUP('15년일출'!$C40,구분표!$A$2:$C$1001,3,FALSE),"")</f>
        <v>의회사무처</v>
      </c>
      <c r="C40" s="186" t="s">
        <v>62</v>
      </c>
      <c r="D40" s="297" t="s">
        <v>589</v>
      </c>
      <c r="E40" s="297">
        <v>13</v>
      </c>
      <c r="F40" s="298" t="s">
        <v>1567</v>
      </c>
      <c r="G40" s="184">
        <v>3900</v>
      </c>
      <c r="H40" s="184"/>
      <c r="I40" s="184">
        <v>1800</v>
      </c>
      <c r="J40" s="73">
        <f t="shared" si="1"/>
        <v>5700</v>
      </c>
      <c r="K40" s="184"/>
      <c r="L40" s="184"/>
      <c r="M40" s="73">
        <f t="shared" si="2"/>
        <v>3900</v>
      </c>
      <c r="N40" s="74" t="str">
        <f t="shared" si="3"/>
        <v>-</v>
      </c>
      <c r="O40" s="239" t="s">
        <v>1578</v>
      </c>
      <c r="P40" s="75"/>
      <c r="Q40" s="206"/>
      <c r="R40" s="75"/>
      <c r="S40" s="78" t="str">
        <f t="shared" si="4"/>
        <v>도비</v>
      </c>
      <c r="T40" s="184">
        <f t="shared" si="5"/>
        <v>0</v>
      </c>
      <c r="U40" s="184">
        <f t="shared" si="6"/>
        <v>1800</v>
      </c>
      <c r="V40" s="77" t="str">
        <f t="shared" si="7"/>
        <v>ok</v>
      </c>
      <c r="W40" s="75"/>
      <c r="X40" s="76" t="str">
        <f t="shared" si="8"/>
        <v>도비</v>
      </c>
      <c r="Y40" s="184">
        <f t="shared" si="9"/>
        <v>0</v>
      </c>
      <c r="Z40" s="184">
        <f t="shared" si="10"/>
        <v>0</v>
      </c>
      <c r="AA40" s="77" t="str">
        <f t="shared" si="11"/>
        <v>ok</v>
      </c>
      <c r="AB40" s="75"/>
      <c r="AC40" s="79" t="str">
        <f t="array" ref="AC40">IFERROR(IF($C40="","",INDEX(구분표!$I$2:$I$1001,MATCH(1,(구분표!$B$2:$B$1001='15년일출'!$A40)*(구분표!$C$2:$C$1001='15년일출'!$B40)*(구분표!$A$2:$A$1001='15년일출'!$C40),0))),"@@")</f>
        <v>0101</v>
      </c>
    </row>
    <row r="41" spans="1:29" ht="40.5" hidden="1" customHeight="1">
      <c r="A41" s="87" t="str">
        <f>IFERROR(VLOOKUP('15년일출'!$C41,구분표!$A$2:$C$1001,2,FALSE),"")</f>
        <v>의회운영위원회</v>
      </c>
      <c r="B41" s="87" t="str">
        <f>IFERROR(VLOOKUP('15년일출'!$C41,구분표!$A$2:$C$1001,3,FALSE),"")</f>
        <v>의회사무처</v>
      </c>
      <c r="C41" s="186" t="s">
        <v>62</v>
      </c>
      <c r="D41" s="297" t="s">
        <v>589</v>
      </c>
      <c r="E41" s="297">
        <v>9</v>
      </c>
      <c r="F41" s="298" t="s">
        <v>1568</v>
      </c>
      <c r="G41" s="184">
        <v>250000</v>
      </c>
      <c r="H41" s="184">
        <v>-250000</v>
      </c>
      <c r="I41" s="184"/>
      <c r="J41" s="73">
        <f t="shared" si="1"/>
        <v>0</v>
      </c>
      <c r="K41" s="184"/>
      <c r="L41" s="184"/>
      <c r="M41" s="73">
        <f t="shared" si="2"/>
        <v>250000</v>
      </c>
      <c r="N41" s="74" t="str">
        <f t="shared" si="3"/>
        <v>동의필요</v>
      </c>
      <c r="O41" s="239" t="s">
        <v>1579</v>
      </c>
      <c r="P41" s="75"/>
      <c r="Q41" s="206"/>
      <c r="R41" s="75"/>
      <c r="S41" s="78" t="str">
        <f t="shared" si="4"/>
        <v>도비</v>
      </c>
      <c r="T41" s="184">
        <f t="shared" si="5"/>
        <v>0</v>
      </c>
      <c r="U41" s="184">
        <f t="shared" si="6"/>
        <v>-250000</v>
      </c>
      <c r="V41" s="77" t="str">
        <f t="shared" si="7"/>
        <v>ok</v>
      </c>
      <c r="W41" s="75"/>
      <c r="X41" s="76" t="str">
        <f t="shared" si="8"/>
        <v>도비</v>
      </c>
      <c r="Y41" s="184">
        <f t="shared" si="9"/>
        <v>0</v>
      </c>
      <c r="Z41" s="184">
        <f t="shared" si="10"/>
        <v>0</v>
      </c>
      <c r="AA41" s="77" t="str">
        <f t="shared" si="11"/>
        <v>ok</v>
      </c>
      <c r="AB41" s="75"/>
      <c r="AC41" s="79" t="str">
        <f t="array" ref="AC41">IFERROR(IF($C41="","",INDEX(구분표!$I$2:$I$1001,MATCH(1,(구분표!$B$2:$B$1001='15년일출'!$A41)*(구분표!$C$2:$C$1001='15년일출'!$B41)*(구분표!$A$2:$A$1001='15년일출'!$C41),0))),"@@")</f>
        <v>0101</v>
      </c>
    </row>
    <row r="42" spans="1:29" ht="40.5" hidden="1" customHeight="1">
      <c r="A42" s="87" t="str">
        <f>IFERROR(VLOOKUP('15년일출'!$C42,구분표!$A$2:$C$1001,2,FALSE),"")</f>
        <v>의회운영위원회</v>
      </c>
      <c r="B42" s="87" t="str">
        <f>IFERROR(VLOOKUP('15년일출'!$C42,구분표!$A$2:$C$1001,3,FALSE),"")</f>
        <v>의회사무처</v>
      </c>
      <c r="C42" s="186" t="s">
        <v>62</v>
      </c>
      <c r="D42" s="297" t="s">
        <v>593</v>
      </c>
      <c r="E42" s="297" t="s">
        <v>593</v>
      </c>
      <c r="F42" s="298" t="s">
        <v>1569</v>
      </c>
      <c r="G42" s="184"/>
      <c r="H42" s="184"/>
      <c r="I42" s="184">
        <v>250000</v>
      </c>
      <c r="J42" s="73">
        <f t="shared" si="1"/>
        <v>250000</v>
      </c>
      <c r="K42" s="184"/>
      <c r="L42" s="184"/>
      <c r="M42" s="73">
        <f t="shared" si="2"/>
        <v>0</v>
      </c>
      <c r="N42" s="74" t="str">
        <f t="shared" si="3"/>
        <v>-</v>
      </c>
      <c r="O42" s="239" t="s">
        <v>1579</v>
      </c>
      <c r="P42" s="75"/>
      <c r="Q42" s="206"/>
      <c r="R42" s="75"/>
      <c r="S42" s="78" t="str">
        <f t="shared" si="4"/>
        <v>도비</v>
      </c>
      <c r="T42" s="184">
        <f t="shared" si="5"/>
        <v>0</v>
      </c>
      <c r="U42" s="184">
        <f t="shared" si="6"/>
        <v>250000</v>
      </c>
      <c r="V42" s="77" t="str">
        <f t="shared" si="7"/>
        <v>ok</v>
      </c>
      <c r="W42" s="75"/>
      <c r="X42" s="76" t="str">
        <f t="shared" si="8"/>
        <v>도비</v>
      </c>
      <c r="Y42" s="184">
        <f t="shared" si="9"/>
        <v>0</v>
      </c>
      <c r="Z42" s="184">
        <f t="shared" si="10"/>
        <v>0</v>
      </c>
      <c r="AA42" s="77" t="str">
        <f t="shared" si="11"/>
        <v>ok</v>
      </c>
      <c r="AB42" s="75"/>
      <c r="AC42" s="79" t="str">
        <f t="array" ref="AC42">IFERROR(IF($C42="","",INDEX(구분표!$I$2:$I$1001,MATCH(1,(구분표!$B$2:$B$1001='15년일출'!$A42)*(구분표!$C$2:$C$1001='15년일출'!$B42)*(구분표!$A$2:$A$1001='15년일출'!$C42),0))),"@@")</f>
        <v>0101</v>
      </c>
    </row>
    <row r="43" spans="1:29" ht="40.5" hidden="1" customHeight="1">
      <c r="A43" s="87" t="str">
        <f>IFERROR(VLOOKUP('15년일출'!$C43,구분표!$A$2:$C$1001,2,FALSE),"")</f>
        <v>의회운영위원회</v>
      </c>
      <c r="B43" s="87" t="str">
        <f>IFERROR(VLOOKUP('15년일출'!$C43,구분표!$A$2:$C$1001,3,FALSE),"")</f>
        <v>의회사무처</v>
      </c>
      <c r="C43" s="186" t="s">
        <v>62</v>
      </c>
      <c r="D43" s="185" t="s">
        <v>589</v>
      </c>
      <c r="E43" s="185">
        <v>9</v>
      </c>
      <c r="F43" s="298" t="s">
        <v>1570</v>
      </c>
      <c r="G43" s="184">
        <v>110000</v>
      </c>
      <c r="H43" s="184">
        <v>-110000</v>
      </c>
      <c r="I43" s="184"/>
      <c r="J43" s="73">
        <f t="shared" si="1"/>
        <v>0</v>
      </c>
      <c r="K43" s="184"/>
      <c r="L43" s="184"/>
      <c r="M43" s="73">
        <f t="shared" si="2"/>
        <v>110000</v>
      </c>
      <c r="N43" s="74" t="str">
        <f t="shared" si="3"/>
        <v>동의필요</v>
      </c>
      <c r="O43" s="239" t="s">
        <v>1579</v>
      </c>
      <c r="P43" s="75"/>
      <c r="Q43" s="206"/>
      <c r="R43" s="75"/>
      <c r="S43" s="78" t="str">
        <f t="shared" si="4"/>
        <v>도비</v>
      </c>
      <c r="T43" s="184">
        <f t="shared" si="5"/>
        <v>0</v>
      </c>
      <c r="U43" s="184">
        <f t="shared" si="6"/>
        <v>-110000</v>
      </c>
      <c r="V43" s="77" t="str">
        <f t="shared" si="7"/>
        <v>ok</v>
      </c>
      <c r="W43" s="75"/>
      <c r="X43" s="76" t="str">
        <f t="shared" si="8"/>
        <v>도비</v>
      </c>
      <c r="Y43" s="184">
        <f t="shared" si="9"/>
        <v>0</v>
      </c>
      <c r="Z43" s="184">
        <f t="shared" si="10"/>
        <v>0</v>
      </c>
      <c r="AA43" s="77" t="str">
        <f t="shared" si="11"/>
        <v>ok</v>
      </c>
      <c r="AB43" s="75"/>
      <c r="AC43" s="79" t="str">
        <f t="array" ref="AC43">IFERROR(IF($C43="","",INDEX(구분표!$I$2:$I$1001,MATCH(1,(구분표!$B$2:$B$1001='15년일출'!$A43)*(구분표!$C$2:$C$1001='15년일출'!$B43)*(구분표!$A$2:$A$1001='15년일출'!$C43),0))),"@@")</f>
        <v>0101</v>
      </c>
    </row>
    <row r="44" spans="1:29" ht="40.5" hidden="1" customHeight="1">
      <c r="A44" s="87" t="str">
        <f>IFERROR(VLOOKUP('15년일출'!$C44,구분표!$A$2:$C$1001,2,FALSE),"")</f>
        <v>의회운영위원회</v>
      </c>
      <c r="B44" s="87" t="str">
        <f>IFERROR(VLOOKUP('15년일출'!$C44,구분표!$A$2:$C$1001,3,FALSE),"")</f>
        <v>의회사무처</v>
      </c>
      <c r="C44" s="186" t="s">
        <v>62</v>
      </c>
      <c r="D44" s="297" t="s">
        <v>593</v>
      </c>
      <c r="E44" s="297" t="s">
        <v>593</v>
      </c>
      <c r="F44" s="298" t="s">
        <v>1571</v>
      </c>
      <c r="G44" s="187"/>
      <c r="H44" s="184"/>
      <c r="I44" s="184">
        <v>110000</v>
      </c>
      <c r="J44" s="73">
        <f t="shared" si="1"/>
        <v>110000</v>
      </c>
      <c r="K44" s="184"/>
      <c r="L44" s="184"/>
      <c r="M44" s="73">
        <f t="shared" si="2"/>
        <v>0</v>
      </c>
      <c r="N44" s="74" t="str">
        <f t="shared" si="3"/>
        <v>-</v>
      </c>
      <c r="O44" s="239" t="s">
        <v>1579</v>
      </c>
      <c r="P44" s="75"/>
      <c r="Q44" s="206"/>
      <c r="R44" s="75"/>
      <c r="S44" s="78" t="str">
        <f t="shared" si="4"/>
        <v>도비</v>
      </c>
      <c r="T44" s="184">
        <f t="shared" si="5"/>
        <v>0</v>
      </c>
      <c r="U44" s="184">
        <f t="shared" si="6"/>
        <v>110000</v>
      </c>
      <c r="V44" s="77" t="str">
        <f t="shared" si="7"/>
        <v>ok</v>
      </c>
      <c r="W44" s="75"/>
      <c r="X44" s="76" t="str">
        <f t="shared" si="8"/>
        <v>도비</v>
      </c>
      <c r="Y44" s="184">
        <f t="shared" si="9"/>
        <v>0</v>
      </c>
      <c r="Z44" s="184">
        <f t="shared" si="10"/>
        <v>0</v>
      </c>
      <c r="AA44" s="77" t="str">
        <f t="shared" si="11"/>
        <v>ok</v>
      </c>
      <c r="AB44" s="75"/>
      <c r="AC44" s="79" t="str">
        <f t="array" ref="AC44">IFERROR(IF($C44="","",INDEX(구분표!$I$2:$I$1001,MATCH(1,(구분표!$B$2:$B$1001='15년일출'!$A44)*(구분표!$C$2:$C$1001='15년일출'!$B44)*(구분표!$A$2:$A$1001='15년일출'!$C44),0))),"@@")</f>
        <v>0101</v>
      </c>
    </row>
    <row r="45" spans="1:29" ht="40.5" hidden="1" customHeight="1">
      <c r="A45" s="289" t="str">
        <f>IFERROR(VLOOKUP('15년일출'!$C45,구분표!$A$2:$C$1001,2,FALSE),"")</f>
        <v>의회운영위원회</v>
      </c>
      <c r="B45" s="289" t="str">
        <f>IFERROR(VLOOKUP('15년일출'!$C45,구분표!$A$2:$C$1001,3,FALSE),"")</f>
        <v>대변인</v>
      </c>
      <c r="C45" s="298" t="s">
        <v>279</v>
      </c>
      <c r="D45" s="297" t="s">
        <v>589</v>
      </c>
      <c r="E45" s="297">
        <v>26</v>
      </c>
      <c r="F45" s="298" t="s">
        <v>1574</v>
      </c>
      <c r="G45" s="184">
        <v>500000</v>
      </c>
      <c r="H45" s="184">
        <v>-60000</v>
      </c>
      <c r="I45" s="184"/>
      <c r="J45" s="73">
        <f t="shared" si="1"/>
        <v>440000</v>
      </c>
      <c r="K45" s="184"/>
      <c r="L45" s="184"/>
      <c r="M45" s="73">
        <f t="shared" si="2"/>
        <v>500000</v>
      </c>
      <c r="N45" s="74" t="str">
        <f t="shared" si="3"/>
        <v>동의필요</v>
      </c>
      <c r="O45" s="241"/>
      <c r="P45" s="75"/>
      <c r="Q45" s="206"/>
      <c r="R45" s="75"/>
      <c r="S45" s="78" t="str">
        <f t="shared" si="4"/>
        <v>도비</v>
      </c>
      <c r="T45" s="184">
        <f t="shared" si="5"/>
        <v>0</v>
      </c>
      <c r="U45" s="184">
        <f t="shared" si="6"/>
        <v>-60000</v>
      </c>
      <c r="V45" s="77" t="str">
        <f t="shared" si="7"/>
        <v>ok</v>
      </c>
      <c r="W45" s="75"/>
      <c r="X45" s="76" t="str">
        <f t="shared" si="8"/>
        <v>도비</v>
      </c>
      <c r="Y45" s="184">
        <f t="shared" si="9"/>
        <v>0</v>
      </c>
      <c r="Z45" s="184">
        <f t="shared" si="10"/>
        <v>0</v>
      </c>
      <c r="AA45" s="77" t="str">
        <f t="shared" si="11"/>
        <v>ok</v>
      </c>
      <c r="AB45" s="75"/>
      <c r="AC45" s="79" t="str">
        <f t="array" ref="AC45">IFERROR(IF($C45="","",INDEX(구분표!$I$2:$I$1001,MATCH(1,(구분표!$B$2:$B$1001='15년일출'!$A45)*(구분표!$C$2:$C$1001='15년일출'!$B45)*(구분표!$A$2:$A$1001='15년일출'!$C45),0))),"@@")</f>
        <v>0202</v>
      </c>
    </row>
    <row r="46" spans="1:29" ht="40.5" hidden="1" customHeight="1">
      <c r="A46" s="289" t="str">
        <f>IFERROR(VLOOKUP('15년일출'!$C46,구분표!$A$2:$C$1001,2,FALSE),"")</f>
        <v>의회운영위원회</v>
      </c>
      <c r="B46" s="289" t="str">
        <f>IFERROR(VLOOKUP('15년일출'!$C46,구분표!$A$2:$C$1001,3,FALSE),"")</f>
        <v>대변인</v>
      </c>
      <c r="C46" s="298" t="s">
        <v>279</v>
      </c>
      <c r="D46" s="297" t="s">
        <v>589</v>
      </c>
      <c r="E46" s="297">
        <v>26</v>
      </c>
      <c r="F46" s="298" t="s">
        <v>1575</v>
      </c>
      <c r="G46" s="184">
        <v>200000</v>
      </c>
      <c r="H46" s="184">
        <v>-30000</v>
      </c>
      <c r="I46" s="184"/>
      <c r="J46" s="73">
        <f t="shared" si="1"/>
        <v>170000</v>
      </c>
      <c r="K46" s="184"/>
      <c r="L46" s="184"/>
      <c r="M46" s="73">
        <f t="shared" si="2"/>
        <v>200000</v>
      </c>
      <c r="N46" s="74" t="str">
        <f t="shared" si="3"/>
        <v>동의필요</v>
      </c>
      <c r="O46" s="241"/>
      <c r="P46" s="75"/>
      <c r="Q46" s="206"/>
      <c r="R46" s="75"/>
      <c r="S46" s="78" t="str">
        <f t="shared" si="4"/>
        <v>도비</v>
      </c>
      <c r="T46" s="184">
        <f t="shared" si="5"/>
        <v>0</v>
      </c>
      <c r="U46" s="184">
        <f t="shared" si="6"/>
        <v>-30000</v>
      </c>
      <c r="V46" s="77" t="str">
        <f t="shared" si="7"/>
        <v>ok</v>
      </c>
      <c r="W46" s="75"/>
      <c r="X46" s="76" t="str">
        <f t="shared" si="8"/>
        <v>도비</v>
      </c>
      <c r="Y46" s="184">
        <f t="shared" si="9"/>
        <v>0</v>
      </c>
      <c r="Z46" s="184">
        <f t="shared" si="10"/>
        <v>0</v>
      </c>
      <c r="AA46" s="77" t="str">
        <f t="shared" si="11"/>
        <v>ok</v>
      </c>
      <c r="AB46" s="75"/>
      <c r="AC46" s="79" t="str">
        <f t="array" ref="AC46">IFERROR(IF($C46="","",INDEX(구분표!$I$2:$I$1001,MATCH(1,(구분표!$B$2:$B$1001='15년일출'!$A46)*(구분표!$C$2:$C$1001='15년일출'!$B46)*(구분표!$A$2:$A$1001='15년일출'!$C46),0))),"@@")</f>
        <v>0202</v>
      </c>
    </row>
    <row r="47" spans="1:29" ht="40.5" hidden="1" customHeight="1">
      <c r="A47" s="289" t="str">
        <f>IFERROR(VLOOKUP('15년일출'!$C47,구분표!$A$2:$C$1001,2,FALSE),"")</f>
        <v>의회운영위원회</v>
      </c>
      <c r="B47" s="289" t="str">
        <f>IFERROR(VLOOKUP('15년일출'!$C47,구분표!$A$2:$C$1001,3,FALSE),"")</f>
        <v>대변인</v>
      </c>
      <c r="C47" s="298" t="s">
        <v>281</v>
      </c>
      <c r="D47" s="297" t="s">
        <v>589</v>
      </c>
      <c r="E47" s="297">
        <v>29</v>
      </c>
      <c r="F47" s="298" t="s">
        <v>1576</v>
      </c>
      <c r="G47" s="184">
        <v>65000</v>
      </c>
      <c r="H47" s="184">
        <v>-35000</v>
      </c>
      <c r="I47" s="184"/>
      <c r="J47" s="73">
        <f t="shared" si="1"/>
        <v>30000</v>
      </c>
      <c r="K47" s="184"/>
      <c r="L47" s="184"/>
      <c r="M47" s="73">
        <f t="shared" si="2"/>
        <v>65000</v>
      </c>
      <c r="N47" s="74" t="str">
        <f t="shared" si="3"/>
        <v>동의필요</v>
      </c>
      <c r="O47" s="241"/>
      <c r="P47" s="75"/>
      <c r="Q47" s="206"/>
      <c r="R47" s="75"/>
      <c r="S47" s="78" t="str">
        <f t="shared" si="4"/>
        <v>도비</v>
      </c>
      <c r="T47" s="184">
        <f t="shared" si="5"/>
        <v>0</v>
      </c>
      <c r="U47" s="184">
        <f t="shared" si="6"/>
        <v>-35000</v>
      </c>
      <c r="V47" s="77" t="str">
        <f t="shared" si="7"/>
        <v>ok</v>
      </c>
      <c r="W47" s="75"/>
      <c r="X47" s="76" t="str">
        <f t="shared" si="8"/>
        <v>도비</v>
      </c>
      <c r="Y47" s="184">
        <f t="shared" si="9"/>
        <v>0</v>
      </c>
      <c r="Z47" s="184">
        <f t="shared" si="10"/>
        <v>0</v>
      </c>
      <c r="AA47" s="77" t="str">
        <f t="shared" si="11"/>
        <v>ok</v>
      </c>
      <c r="AB47" s="75"/>
      <c r="AC47" s="79" t="str">
        <f t="array" ref="AC47">IFERROR(IF($C47="","",INDEX(구분표!$I$2:$I$1001,MATCH(1,(구분표!$B$2:$B$1001='15년일출'!$A47)*(구분표!$C$2:$C$1001='15년일출'!$B47)*(구분표!$A$2:$A$1001='15년일출'!$C47),0))),"@@")</f>
        <v>0203</v>
      </c>
    </row>
    <row r="48" spans="1:29" ht="40.5" hidden="1" customHeight="1">
      <c r="A48" s="87" t="str">
        <f>IFERROR(VLOOKUP('15년일출'!$C48,구분표!$A$2:$C$1001,2,FALSE),"")</f>
        <v>의회운영위원회</v>
      </c>
      <c r="B48" s="87" t="str">
        <f>IFERROR(VLOOKUP('15년일출'!$C48,구분표!$A$2:$C$1001,3,FALSE),"")</f>
        <v>대변인</v>
      </c>
      <c r="C48" s="186" t="s">
        <v>281</v>
      </c>
      <c r="D48" s="185" t="s">
        <v>589</v>
      </c>
      <c r="E48" s="185">
        <v>30</v>
      </c>
      <c r="F48" s="298" t="s">
        <v>1577</v>
      </c>
      <c r="G48" s="184">
        <v>28000</v>
      </c>
      <c r="H48" s="184"/>
      <c r="I48" s="184">
        <v>12000</v>
      </c>
      <c r="J48" s="73">
        <f t="shared" si="1"/>
        <v>40000</v>
      </c>
      <c r="K48" s="184"/>
      <c r="L48" s="184"/>
      <c r="M48" s="73">
        <f t="shared" si="2"/>
        <v>28000</v>
      </c>
      <c r="N48" s="74" t="str">
        <f t="shared" si="3"/>
        <v>-</v>
      </c>
      <c r="O48" s="239"/>
      <c r="P48" s="75"/>
      <c r="Q48" s="206"/>
      <c r="R48" s="75"/>
      <c r="S48" s="78" t="str">
        <f t="shared" si="4"/>
        <v>도비</v>
      </c>
      <c r="T48" s="184">
        <f t="shared" si="5"/>
        <v>0</v>
      </c>
      <c r="U48" s="184">
        <f t="shared" si="6"/>
        <v>12000</v>
      </c>
      <c r="V48" s="77" t="str">
        <f t="shared" si="7"/>
        <v>ok</v>
      </c>
      <c r="W48" s="75"/>
      <c r="X48" s="76" t="str">
        <f t="shared" si="8"/>
        <v>도비</v>
      </c>
      <c r="Y48" s="184">
        <f t="shared" si="9"/>
        <v>0</v>
      </c>
      <c r="Z48" s="184">
        <f t="shared" si="10"/>
        <v>0</v>
      </c>
      <c r="AA48" s="77" t="str">
        <f t="shared" si="11"/>
        <v>ok</v>
      </c>
      <c r="AB48" s="75"/>
      <c r="AC48" s="79" t="str">
        <f t="array" ref="AC48">IFERROR(IF($C48="","",INDEX(구분표!$I$2:$I$1001,MATCH(1,(구분표!$B$2:$B$1001='15년일출'!$A48)*(구분표!$C$2:$C$1001='15년일출'!$B48)*(구분표!$A$2:$A$1001='15년일출'!$C48),0))),"@@")</f>
        <v>0203</v>
      </c>
    </row>
    <row r="49" spans="1:29" ht="40.5" hidden="1" customHeight="1">
      <c r="A49" s="289" t="str">
        <f>IFERROR(VLOOKUP('15년일출'!$C49,구분표!$A$2:$C$1001,2,FALSE),"")</f>
        <v>의회운영위원회</v>
      </c>
      <c r="B49" s="289" t="str">
        <f>IFERROR(VLOOKUP('15년일출'!$C49,구분표!$A$2:$C$1001,3,FALSE),"")</f>
        <v>대외협력담당관</v>
      </c>
      <c r="C49" s="298" t="s">
        <v>113</v>
      </c>
      <c r="D49" s="297" t="s">
        <v>589</v>
      </c>
      <c r="E49" s="297">
        <v>36</v>
      </c>
      <c r="F49" s="298" t="s">
        <v>1572</v>
      </c>
      <c r="G49" s="190">
        <v>4140</v>
      </c>
      <c r="H49" s="184"/>
      <c r="I49" s="184">
        <v>3860</v>
      </c>
      <c r="J49" s="73">
        <f t="shared" si="1"/>
        <v>8000</v>
      </c>
      <c r="K49" s="184"/>
      <c r="L49" s="184"/>
      <c r="M49" s="73">
        <f t="shared" si="2"/>
        <v>4140</v>
      </c>
      <c r="N49" s="74" t="str">
        <f t="shared" si="3"/>
        <v>-</v>
      </c>
      <c r="O49" s="241"/>
      <c r="P49" s="75"/>
      <c r="Q49" s="206"/>
      <c r="R49" s="75"/>
      <c r="S49" s="78" t="str">
        <f t="shared" si="4"/>
        <v>도비</v>
      </c>
      <c r="T49" s="184">
        <f t="shared" si="5"/>
        <v>0</v>
      </c>
      <c r="U49" s="184">
        <f t="shared" si="6"/>
        <v>3860</v>
      </c>
      <c r="V49" s="77" t="str">
        <f t="shared" si="7"/>
        <v>ok</v>
      </c>
      <c r="W49" s="75"/>
      <c r="X49" s="76" t="str">
        <f t="shared" si="8"/>
        <v>도비</v>
      </c>
      <c r="Y49" s="184">
        <f t="shared" si="9"/>
        <v>0</v>
      </c>
      <c r="Z49" s="184">
        <f t="shared" si="10"/>
        <v>0</v>
      </c>
      <c r="AA49" s="77" t="str">
        <f t="shared" si="11"/>
        <v>ok</v>
      </c>
      <c r="AB49" s="75"/>
      <c r="AC49" s="79" t="str">
        <f t="array" ref="AC49">IFERROR(IF($C49="","",INDEX(구분표!$I$2:$I$1001,MATCH(1,(구분표!$B$2:$B$1001='15년일출'!$A49)*(구분표!$C$2:$C$1001='15년일출'!$B49)*(구분표!$A$2:$A$1001='15년일출'!$C49),0))),"@@")</f>
        <v>0301</v>
      </c>
    </row>
    <row r="50" spans="1:29" ht="40.5" hidden="1" customHeight="1">
      <c r="A50" s="289" t="str">
        <f>IFERROR(VLOOKUP('15년일출'!$C50,구분표!$A$2:$C$1001,2,FALSE),"")</f>
        <v>의회운영위원회</v>
      </c>
      <c r="B50" s="289" t="str">
        <f>IFERROR(VLOOKUP('15년일출'!$C50,구분표!$A$2:$C$1001,3,FALSE),"")</f>
        <v>대외협력담당관</v>
      </c>
      <c r="C50" s="298" t="s">
        <v>317</v>
      </c>
      <c r="D50" s="297" t="s">
        <v>593</v>
      </c>
      <c r="E50" s="297" t="s">
        <v>593</v>
      </c>
      <c r="F50" s="298" t="s">
        <v>1573</v>
      </c>
      <c r="G50" s="184"/>
      <c r="H50" s="184"/>
      <c r="I50" s="184">
        <v>8000</v>
      </c>
      <c r="J50" s="73">
        <f t="shared" si="1"/>
        <v>8000</v>
      </c>
      <c r="K50" s="184"/>
      <c r="L50" s="184"/>
      <c r="M50" s="73">
        <f t="shared" si="2"/>
        <v>0</v>
      </c>
      <c r="N50" s="74" t="str">
        <f t="shared" si="3"/>
        <v>-</v>
      </c>
      <c r="O50" s="239"/>
      <c r="P50" s="75"/>
      <c r="Q50" s="206"/>
      <c r="R50" s="75"/>
      <c r="S50" s="78" t="str">
        <f t="shared" si="4"/>
        <v>도비</v>
      </c>
      <c r="T50" s="184">
        <f t="shared" si="5"/>
        <v>0</v>
      </c>
      <c r="U50" s="184">
        <f t="shared" si="6"/>
        <v>8000</v>
      </c>
      <c r="V50" s="77" t="str">
        <f t="shared" si="7"/>
        <v>ok</v>
      </c>
      <c r="W50" s="75"/>
      <c r="X50" s="76" t="str">
        <f t="shared" si="8"/>
        <v>도비</v>
      </c>
      <c r="Y50" s="184">
        <f t="shared" si="9"/>
        <v>0</v>
      </c>
      <c r="Z50" s="184">
        <f t="shared" si="10"/>
        <v>0</v>
      </c>
      <c r="AA50" s="77" t="str">
        <f t="shared" si="11"/>
        <v>ok</v>
      </c>
      <c r="AB50" s="75"/>
      <c r="AC50" s="79" t="str">
        <f t="array" ref="AC50">IFERROR(IF($C50="","",INDEX(구분표!$I$2:$I$1001,MATCH(1,(구분표!$B$2:$B$1001='15년일출'!$A50)*(구분표!$C$2:$C$1001='15년일출'!$B50)*(구분표!$A$2:$A$1001='15년일출'!$C50),0))),"@@")</f>
        <v>0302</v>
      </c>
    </row>
    <row r="51" spans="1:29" ht="40.5" customHeight="1">
      <c r="A51" s="289" t="str">
        <f>IFERROR(VLOOKUP('15년일출'!$C51,구분표!$A$2:$C$1001,2,FALSE),"")</f>
        <v>경제과학기술위원회</v>
      </c>
      <c r="B51" s="289" t="str">
        <f>IFERROR(VLOOKUP('15년일출'!$C51,구분표!$A$2:$C$1001,3,FALSE),"")</f>
        <v>경제실</v>
      </c>
      <c r="C51" s="298" t="s">
        <v>335</v>
      </c>
      <c r="D51" s="297" t="s">
        <v>589</v>
      </c>
      <c r="E51" s="297">
        <v>135</v>
      </c>
      <c r="F51" s="298" t="s">
        <v>1761</v>
      </c>
      <c r="G51" s="184">
        <v>1415000</v>
      </c>
      <c r="H51" s="184"/>
      <c r="I51" s="184">
        <v>200000</v>
      </c>
      <c r="J51" s="73">
        <f t="shared" si="1"/>
        <v>1615000</v>
      </c>
      <c r="K51" s="184"/>
      <c r="L51" s="184"/>
      <c r="M51" s="73">
        <f t="shared" si="2"/>
        <v>1415000</v>
      </c>
      <c r="N51" s="74" t="str">
        <f t="shared" si="3"/>
        <v>-</v>
      </c>
      <c r="O51" s="239" t="s">
        <v>1789</v>
      </c>
      <c r="P51" s="75"/>
      <c r="Q51" s="206"/>
      <c r="R51" s="75"/>
      <c r="S51" s="78" t="str">
        <f t="shared" si="4"/>
        <v>도비</v>
      </c>
      <c r="T51" s="184">
        <f t="shared" si="5"/>
        <v>0</v>
      </c>
      <c r="U51" s="184">
        <f t="shared" si="6"/>
        <v>200000</v>
      </c>
      <c r="V51" s="77" t="str">
        <f t="shared" si="7"/>
        <v>ok</v>
      </c>
      <c r="W51" s="75"/>
      <c r="X51" s="76" t="str">
        <f t="shared" si="8"/>
        <v>도비</v>
      </c>
      <c r="Y51" s="184">
        <f t="shared" si="9"/>
        <v>0</v>
      </c>
      <c r="Z51" s="184">
        <f t="shared" si="10"/>
        <v>0</v>
      </c>
      <c r="AA51" s="77" t="str">
        <f t="shared" si="11"/>
        <v>ok</v>
      </c>
      <c r="AB51" s="75"/>
      <c r="AC51" s="79" t="str">
        <f t="array" ref="AC51">IFERROR(IF($C51="","",INDEX(구분표!$I$2:$I$1001,MATCH(1,(구분표!$B$2:$B$1001='15년일출'!$A51)*(구분표!$C$2:$C$1001='15년일출'!$B51)*(구분표!$A$2:$A$1001='15년일출'!$C51),0))),"@@")</f>
        <v>0701</v>
      </c>
    </row>
    <row r="52" spans="1:29" ht="40.5" customHeight="1">
      <c r="A52" s="87" t="str">
        <f>IFERROR(VLOOKUP('15년일출'!$C52,구분표!$A$2:$C$1001,2,FALSE),"")</f>
        <v>경제과학기술위원회</v>
      </c>
      <c r="B52" s="87" t="str">
        <f>IFERROR(VLOOKUP('15년일출'!$C52,구분표!$A$2:$C$1001,3,FALSE),"")</f>
        <v>경제실</v>
      </c>
      <c r="C52" s="186" t="s">
        <v>335</v>
      </c>
      <c r="D52" s="185" t="s">
        <v>589</v>
      </c>
      <c r="E52" s="185">
        <v>136</v>
      </c>
      <c r="F52" s="298" t="s">
        <v>1762</v>
      </c>
      <c r="G52" s="184">
        <v>5220000</v>
      </c>
      <c r="H52" s="184"/>
      <c r="I52" s="184">
        <v>1100000</v>
      </c>
      <c r="J52" s="73">
        <f t="shared" si="1"/>
        <v>6320000</v>
      </c>
      <c r="K52" s="184"/>
      <c r="L52" s="184"/>
      <c r="M52" s="73">
        <f t="shared" si="2"/>
        <v>5220000</v>
      </c>
      <c r="N52" s="74" t="str">
        <f t="shared" si="3"/>
        <v>-</v>
      </c>
      <c r="O52" s="241" t="s">
        <v>1215</v>
      </c>
      <c r="P52" s="75"/>
      <c r="Q52" s="206"/>
      <c r="R52" s="75"/>
      <c r="S52" s="78" t="str">
        <f t="shared" si="4"/>
        <v>도비</v>
      </c>
      <c r="T52" s="184">
        <f t="shared" si="5"/>
        <v>0</v>
      </c>
      <c r="U52" s="184">
        <f t="shared" si="6"/>
        <v>1100000</v>
      </c>
      <c r="V52" s="77" t="str">
        <f t="shared" si="7"/>
        <v>ok</v>
      </c>
      <c r="W52" s="75"/>
      <c r="X52" s="76" t="str">
        <f t="shared" si="8"/>
        <v>도비</v>
      </c>
      <c r="Y52" s="184">
        <f t="shared" si="9"/>
        <v>0</v>
      </c>
      <c r="Z52" s="184">
        <f t="shared" si="10"/>
        <v>0</v>
      </c>
      <c r="AA52" s="77" t="str">
        <f t="shared" si="11"/>
        <v>ok</v>
      </c>
      <c r="AB52" s="75"/>
      <c r="AC52" s="79" t="str">
        <f t="array" ref="AC52">IFERROR(IF($C52="","",INDEX(구분표!$I$2:$I$1001,MATCH(1,(구분표!$B$2:$B$1001='15년일출'!$A52)*(구분표!$C$2:$C$1001='15년일출'!$B52)*(구분표!$A$2:$A$1001='15년일출'!$C52),0))),"@@")</f>
        <v>0701</v>
      </c>
    </row>
    <row r="53" spans="1:29" ht="40.5" customHeight="1">
      <c r="A53" s="87" t="str">
        <f>IFERROR(VLOOKUP('15년일출'!$C53,구분표!$A$2:$C$1001,2,FALSE),"")</f>
        <v>경제과학기술위원회</v>
      </c>
      <c r="B53" s="87" t="str">
        <f>IFERROR(VLOOKUP('15년일출'!$C53,구분표!$A$2:$C$1001,3,FALSE),"")</f>
        <v>경제실</v>
      </c>
      <c r="C53" s="186" t="s">
        <v>335</v>
      </c>
      <c r="D53" s="185" t="s">
        <v>593</v>
      </c>
      <c r="E53" s="185" t="s">
        <v>1253</v>
      </c>
      <c r="F53" s="298" t="s">
        <v>1763</v>
      </c>
      <c r="G53" s="184"/>
      <c r="H53" s="184"/>
      <c r="I53" s="184">
        <v>400000</v>
      </c>
      <c r="J53" s="73">
        <f t="shared" si="1"/>
        <v>400000</v>
      </c>
      <c r="K53" s="184"/>
      <c r="L53" s="184"/>
      <c r="M53" s="73">
        <f t="shared" si="2"/>
        <v>0</v>
      </c>
      <c r="N53" s="74" t="str">
        <f t="shared" si="3"/>
        <v>-</v>
      </c>
      <c r="O53" s="241" t="s">
        <v>1216</v>
      </c>
      <c r="P53" s="75"/>
      <c r="Q53" s="206"/>
      <c r="R53" s="75"/>
      <c r="S53" s="78" t="str">
        <f t="shared" si="4"/>
        <v>도비</v>
      </c>
      <c r="T53" s="184">
        <f t="shared" si="5"/>
        <v>0</v>
      </c>
      <c r="U53" s="184">
        <f t="shared" si="6"/>
        <v>400000</v>
      </c>
      <c r="V53" s="77" t="str">
        <f t="shared" si="7"/>
        <v>ok</v>
      </c>
      <c r="W53" s="75"/>
      <c r="X53" s="76" t="str">
        <f t="shared" si="8"/>
        <v>도비</v>
      </c>
      <c r="Y53" s="184">
        <f t="shared" si="9"/>
        <v>0</v>
      </c>
      <c r="Z53" s="184">
        <f t="shared" si="10"/>
        <v>0</v>
      </c>
      <c r="AA53" s="77" t="str">
        <f t="shared" si="11"/>
        <v>ok</v>
      </c>
      <c r="AB53" s="75"/>
      <c r="AC53" s="79" t="str">
        <f t="array" ref="AC53">IFERROR(IF($C53="","",INDEX(구분표!$I$2:$I$1001,MATCH(1,(구분표!$B$2:$B$1001='15년일출'!$A53)*(구분표!$C$2:$C$1001='15년일출'!$B53)*(구분표!$A$2:$A$1001='15년일출'!$C53),0))),"@@")</f>
        <v>0701</v>
      </c>
    </row>
    <row r="54" spans="1:29" ht="40.5" customHeight="1">
      <c r="A54" s="87" t="str">
        <f>IFERROR(VLOOKUP('15년일출'!$C54,구분표!$A$2:$C$1001,2,FALSE),"")</f>
        <v>경제과학기술위원회</v>
      </c>
      <c r="B54" s="87" t="str">
        <f>IFERROR(VLOOKUP('15년일출'!$C54,구분표!$A$2:$C$1001,3,FALSE),"")</f>
        <v>경제실</v>
      </c>
      <c r="C54" s="186" t="s">
        <v>337</v>
      </c>
      <c r="D54" s="185" t="s">
        <v>593</v>
      </c>
      <c r="E54" s="185" t="s">
        <v>1253</v>
      </c>
      <c r="F54" s="298" t="s">
        <v>1764</v>
      </c>
      <c r="G54" s="184"/>
      <c r="H54" s="184"/>
      <c r="I54" s="184">
        <v>150000</v>
      </c>
      <c r="J54" s="73">
        <f t="shared" si="1"/>
        <v>150000</v>
      </c>
      <c r="K54" s="184"/>
      <c r="L54" s="184"/>
      <c r="M54" s="73">
        <f t="shared" si="2"/>
        <v>0</v>
      </c>
      <c r="N54" s="74" t="str">
        <f t="shared" si="3"/>
        <v>-</v>
      </c>
      <c r="O54" s="241" t="s">
        <v>1790</v>
      </c>
      <c r="P54" s="75"/>
      <c r="Q54" s="206"/>
      <c r="R54" s="75"/>
      <c r="S54" s="78" t="str">
        <f t="shared" si="4"/>
        <v>도비</v>
      </c>
      <c r="T54" s="184">
        <f t="shared" si="5"/>
        <v>0</v>
      </c>
      <c r="U54" s="184">
        <f t="shared" si="6"/>
        <v>150000</v>
      </c>
      <c r="V54" s="77" t="str">
        <f t="shared" si="7"/>
        <v>ok</v>
      </c>
      <c r="W54" s="75"/>
      <c r="X54" s="76" t="str">
        <f t="shared" si="8"/>
        <v>도비</v>
      </c>
      <c r="Y54" s="184">
        <f t="shared" si="9"/>
        <v>0</v>
      </c>
      <c r="Z54" s="184">
        <f t="shared" si="10"/>
        <v>0</v>
      </c>
      <c r="AA54" s="77" t="str">
        <f t="shared" si="11"/>
        <v>ok</v>
      </c>
      <c r="AB54" s="75"/>
      <c r="AC54" s="79" t="str">
        <f t="array" ref="AC54">IFERROR(IF($C54="","",INDEX(구분표!$I$2:$I$1001,MATCH(1,(구분표!$B$2:$B$1001='15년일출'!$A54)*(구분표!$C$2:$C$1001='15년일출'!$B54)*(구분표!$A$2:$A$1001='15년일출'!$C54),0))),"@@")</f>
        <v>0702</v>
      </c>
    </row>
    <row r="55" spans="1:29" ht="40.5" customHeight="1">
      <c r="A55" s="87" t="str">
        <f>IFERROR(VLOOKUP('15년일출'!$C55,구분표!$A$2:$C$1001,2,FALSE),"")</f>
        <v>경제과학기술위원회</v>
      </c>
      <c r="B55" s="87" t="str">
        <f>IFERROR(VLOOKUP('15년일출'!$C55,구분표!$A$2:$C$1001,3,FALSE),"")</f>
        <v>경제실</v>
      </c>
      <c r="C55" s="186" t="s">
        <v>339</v>
      </c>
      <c r="D55" s="185" t="s">
        <v>589</v>
      </c>
      <c r="E55" s="185">
        <v>142</v>
      </c>
      <c r="F55" s="298" t="s">
        <v>1765</v>
      </c>
      <c r="G55" s="184">
        <v>1560000</v>
      </c>
      <c r="H55" s="184"/>
      <c r="I55" s="184">
        <v>1560000</v>
      </c>
      <c r="J55" s="73">
        <f t="shared" si="1"/>
        <v>3120000</v>
      </c>
      <c r="K55" s="184"/>
      <c r="L55" s="184"/>
      <c r="M55" s="73">
        <f t="shared" si="2"/>
        <v>1560000</v>
      </c>
      <c r="N55" s="74" t="str">
        <f t="shared" si="3"/>
        <v>-</v>
      </c>
      <c r="O55" s="239" t="s">
        <v>1791</v>
      </c>
      <c r="P55" s="75"/>
      <c r="Q55" s="206"/>
      <c r="R55" s="75"/>
      <c r="S55" s="78" t="str">
        <f t="shared" si="4"/>
        <v>도비</v>
      </c>
      <c r="T55" s="184">
        <f t="shared" si="5"/>
        <v>0</v>
      </c>
      <c r="U55" s="184">
        <f t="shared" si="6"/>
        <v>1560000</v>
      </c>
      <c r="V55" s="77" t="str">
        <f t="shared" si="7"/>
        <v>ok</v>
      </c>
      <c r="W55" s="75"/>
      <c r="X55" s="76" t="str">
        <f t="shared" si="8"/>
        <v>도비</v>
      </c>
      <c r="Y55" s="184">
        <f t="shared" si="9"/>
        <v>0</v>
      </c>
      <c r="Z55" s="184">
        <f t="shared" si="10"/>
        <v>0</v>
      </c>
      <c r="AA55" s="77" t="str">
        <f t="shared" si="11"/>
        <v>ok</v>
      </c>
      <c r="AB55" s="75"/>
      <c r="AC55" s="79" t="str">
        <f t="array" ref="AC55">IFERROR(IF($C55="","",INDEX(구분표!$I$2:$I$1001,MATCH(1,(구분표!$B$2:$B$1001='15년일출'!$A55)*(구분표!$C$2:$C$1001='15년일출'!$B55)*(구분표!$A$2:$A$1001='15년일출'!$C55),0))),"@@")</f>
        <v>0703</v>
      </c>
    </row>
    <row r="56" spans="1:29" ht="40.5" customHeight="1">
      <c r="A56" s="87" t="str">
        <f>IFERROR(VLOOKUP('15년일출'!$C56,구분표!$A$2:$C$1001,2,FALSE),"")</f>
        <v>경제과학기술위원회</v>
      </c>
      <c r="B56" s="87" t="str">
        <f>IFERROR(VLOOKUP('15년일출'!$C56,구분표!$A$2:$C$1001,3,FALSE),"")</f>
        <v>경제실</v>
      </c>
      <c r="C56" s="186" t="s">
        <v>339</v>
      </c>
      <c r="D56" s="185" t="s">
        <v>589</v>
      </c>
      <c r="E56" s="185">
        <v>143</v>
      </c>
      <c r="F56" s="298" t="s">
        <v>1766</v>
      </c>
      <c r="G56" s="184">
        <v>1500000</v>
      </c>
      <c r="H56" s="184"/>
      <c r="I56" s="184">
        <v>500000</v>
      </c>
      <c r="J56" s="73">
        <f t="shared" si="1"/>
        <v>2000000</v>
      </c>
      <c r="K56" s="184"/>
      <c r="L56" s="184"/>
      <c r="M56" s="73">
        <f t="shared" si="2"/>
        <v>1500000</v>
      </c>
      <c r="N56" s="74" t="str">
        <f t="shared" si="3"/>
        <v>-</v>
      </c>
      <c r="O56" s="239" t="s">
        <v>1217</v>
      </c>
      <c r="P56" s="75"/>
      <c r="Q56" s="206"/>
      <c r="R56" s="75"/>
      <c r="S56" s="78" t="str">
        <f t="shared" si="4"/>
        <v>도비</v>
      </c>
      <c r="T56" s="184">
        <f t="shared" si="5"/>
        <v>0</v>
      </c>
      <c r="U56" s="184">
        <f t="shared" si="6"/>
        <v>500000</v>
      </c>
      <c r="V56" s="77" t="str">
        <f t="shared" si="7"/>
        <v>ok</v>
      </c>
      <c r="W56" s="75"/>
      <c r="X56" s="76" t="str">
        <f t="shared" si="8"/>
        <v>도비</v>
      </c>
      <c r="Y56" s="184">
        <f t="shared" si="9"/>
        <v>0</v>
      </c>
      <c r="Z56" s="184">
        <f t="shared" si="10"/>
        <v>0</v>
      </c>
      <c r="AA56" s="77" t="str">
        <f t="shared" si="11"/>
        <v>ok</v>
      </c>
      <c r="AB56" s="75"/>
      <c r="AC56" s="79" t="str">
        <f t="array" ref="AC56">IFERROR(IF($C56="","",INDEX(구분표!$I$2:$I$1001,MATCH(1,(구분표!$B$2:$B$1001='15년일출'!$A56)*(구분표!$C$2:$C$1001='15년일출'!$B56)*(구분표!$A$2:$A$1001='15년일출'!$C56),0))),"@@")</f>
        <v>0703</v>
      </c>
    </row>
    <row r="57" spans="1:29" ht="40.5" customHeight="1">
      <c r="A57" s="87" t="str">
        <f>IFERROR(VLOOKUP('15년일출'!$C57,구분표!$A$2:$C$1001,2,FALSE),"")</f>
        <v>경제과학기술위원회</v>
      </c>
      <c r="B57" s="87" t="str">
        <f>IFERROR(VLOOKUP('15년일출'!$C57,구분표!$A$2:$C$1001,3,FALSE),"")</f>
        <v>경제실</v>
      </c>
      <c r="C57" s="186" t="s">
        <v>339</v>
      </c>
      <c r="D57" s="185" t="s">
        <v>589</v>
      </c>
      <c r="E57" s="185">
        <v>143</v>
      </c>
      <c r="F57" s="298" t="s">
        <v>1767</v>
      </c>
      <c r="G57" s="184">
        <v>120000</v>
      </c>
      <c r="H57" s="184"/>
      <c r="I57" s="184">
        <v>580000</v>
      </c>
      <c r="J57" s="73">
        <f t="shared" si="1"/>
        <v>700000</v>
      </c>
      <c r="K57" s="184"/>
      <c r="L57" s="184"/>
      <c r="M57" s="73">
        <f t="shared" si="2"/>
        <v>120000</v>
      </c>
      <c r="N57" s="74" t="str">
        <f t="shared" si="3"/>
        <v>-</v>
      </c>
      <c r="O57" s="239" t="s">
        <v>951</v>
      </c>
      <c r="P57" s="75"/>
      <c r="Q57" s="206"/>
      <c r="R57" s="75"/>
      <c r="S57" s="78" t="str">
        <f t="shared" si="4"/>
        <v>도비</v>
      </c>
      <c r="T57" s="184">
        <f t="shared" si="5"/>
        <v>0</v>
      </c>
      <c r="U57" s="184">
        <f t="shared" si="6"/>
        <v>580000</v>
      </c>
      <c r="V57" s="77" t="str">
        <f t="shared" si="7"/>
        <v>ok</v>
      </c>
      <c r="W57" s="75"/>
      <c r="X57" s="76" t="str">
        <f t="shared" si="8"/>
        <v>도비</v>
      </c>
      <c r="Y57" s="184">
        <f t="shared" si="9"/>
        <v>0</v>
      </c>
      <c r="Z57" s="184">
        <f t="shared" si="10"/>
        <v>0</v>
      </c>
      <c r="AA57" s="77" t="str">
        <f t="shared" si="11"/>
        <v>ok</v>
      </c>
      <c r="AB57" s="75"/>
      <c r="AC57" s="79" t="str">
        <f t="array" ref="AC57">IFERROR(IF($C57="","",INDEX(구분표!$I$2:$I$1001,MATCH(1,(구분표!$B$2:$B$1001='15년일출'!$A57)*(구분표!$C$2:$C$1001='15년일출'!$B57)*(구분표!$A$2:$A$1001='15년일출'!$C57),0))),"@@")</f>
        <v>0703</v>
      </c>
    </row>
    <row r="58" spans="1:29" ht="40.5" customHeight="1">
      <c r="A58" s="289" t="str">
        <f>IFERROR(VLOOKUP('15년일출'!$C58,구분표!$A$2:$C$1001,2,FALSE),"")</f>
        <v>경제과학기술위원회</v>
      </c>
      <c r="B58" s="87" t="str">
        <f>IFERROR(VLOOKUP('15년일출'!$C58,구분표!$A$2:$C$1001,3,FALSE),"")</f>
        <v>경제실</v>
      </c>
      <c r="C58" s="186" t="s">
        <v>341</v>
      </c>
      <c r="D58" s="185" t="s">
        <v>593</v>
      </c>
      <c r="E58" s="185" t="s">
        <v>1253</v>
      </c>
      <c r="F58" s="298" t="s">
        <v>1768</v>
      </c>
      <c r="G58" s="184"/>
      <c r="H58" s="184"/>
      <c r="I58" s="184">
        <v>220000</v>
      </c>
      <c r="J58" s="73">
        <f t="shared" si="1"/>
        <v>220000</v>
      </c>
      <c r="K58" s="184"/>
      <c r="L58" s="184"/>
      <c r="M58" s="73">
        <f t="shared" si="2"/>
        <v>0</v>
      </c>
      <c r="N58" s="74" t="str">
        <f t="shared" si="3"/>
        <v>-</v>
      </c>
      <c r="O58" s="239" t="s">
        <v>1218</v>
      </c>
      <c r="P58" s="75"/>
      <c r="Q58" s="206"/>
      <c r="R58" s="75"/>
      <c r="S58" s="78" t="str">
        <f t="shared" si="4"/>
        <v>도비</v>
      </c>
      <c r="T58" s="184">
        <f t="shared" si="5"/>
        <v>0</v>
      </c>
      <c r="U58" s="184">
        <f t="shared" si="6"/>
        <v>220000</v>
      </c>
      <c r="V58" s="77" t="str">
        <f t="shared" si="7"/>
        <v>ok</v>
      </c>
      <c r="W58" s="75"/>
      <c r="X58" s="76" t="str">
        <f t="shared" si="8"/>
        <v>도비</v>
      </c>
      <c r="Y58" s="184">
        <f t="shared" si="9"/>
        <v>0</v>
      </c>
      <c r="Z58" s="184">
        <f t="shared" si="10"/>
        <v>0</v>
      </c>
      <c r="AA58" s="77" t="str">
        <f t="shared" si="11"/>
        <v>ok</v>
      </c>
      <c r="AB58" s="75"/>
      <c r="AC58" s="79" t="str">
        <f t="array" ref="AC58">IFERROR(IF($C58="","",INDEX(구분표!$I$2:$I$1001,MATCH(1,(구분표!$B$2:$B$1001='15년일출'!$A58)*(구분표!$C$2:$C$1001='15년일출'!$B58)*(구분표!$A$2:$A$1001='15년일출'!$C58),0))),"@@")</f>
        <v>0704</v>
      </c>
    </row>
    <row r="59" spans="1:29" ht="40.5" customHeight="1">
      <c r="A59" s="87" t="str">
        <f>IFERROR(VLOOKUP('15년일출'!$C59,구분표!$A$2:$C$1001,2,FALSE),"")</f>
        <v>경제과학기술위원회</v>
      </c>
      <c r="B59" s="87" t="str">
        <f>IFERROR(VLOOKUP('15년일출'!$C59,구분표!$A$2:$C$1001,3,FALSE),"")</f>
        <v>경제실</v>
      </c>
      <c r="C59" s="186" t="s">
        <v>341</v>
      </c>
      <c r="D59" s="185" t="s">
        <v>589</v>
      </c>
      <c r="E59" s="185">
        <v>150</v>
      </c>
      <c r="F59" s="298" t="s">
        <v>1769</v>
      </c>
      <c r="G59" s="184">
        <v>1100000</v>
      </c>
      <c r="H59" s="184"/>
      <c r="I59" s="184">
        <v>900000</v>
      </c>
      <c r="J59" s="73">
        <f t="shared" si="1"/>
        <v>2000000</v>
      </c>
      <c r="K59" s="184"/>
      <c r="L59" s="184"/>
      <c r="M59" s="73">
        <f t="shared" si="2"/>
        <v>1100000</v>
      </c>
      <c r="N59" s="74" t="str">
        <f t="shared" si="3"/>
        <v>-</v>
      </c>
      <c r="O59" s="245" t="s">
        <v>1219</v>
      </c>
      <c r="P59" s="75"/>
      <c r="Q59" s="206"/>
      <c r="R59" s="75"/>
      <c r="S59" s="78" t="str">
        <f t="shared" si="4"/>
        <v>도비</v>
      </c>
      <c r="T59" s="184">
        <f t="shared" si="5"/>
        <v>0</v>
      </c>
      <c r="U59" s="184">
        <f t="shared" si="6"/>
        <v>900000</v>
      </c>
      <c r="V59" s="77" t="str">
        <f t="shared" si="7"/>
        <v>ok</v>
      </c>
      <c r="W59" s="75"/>
      <c r="X59" s="76" t="str">
        <f t="shared" si="8"/>
        <v>도비</v>
      </c>
      <c r="Y59" s="184">
        <f t="shared" si="9"/>
        <v>0</v>
      </c>
      <c r="Z59" s="184">
        <f t="shared" si="10"/>
        <v>0</v>
      </c>
      <c r="AA59" s="77" t="str">
        <f t="shared" si="11"/>
        <v>ok</v>
      </c>
      <c r="AB59" s="75"/>
      <c r="AC59" s="79" t="str">
        <f t="array" ref="AC59">IFERROR(IF($C59="","",INDEX(구분표!$I$2:$I$1001,MATCH(1,(구분표!$B$2:$B$1001='15년일출'!$A59)*(구분표!$C$2:$C$1001='15년일출'!$B59)*(구분표!$A$2:$A$1001='15년일출'!$C59),0))),"@@")</f>
        <v>0704</v>
      </c>
    </row>
    <row r="60" spans="1:29" ht="40.5" customHeight="1">
      <c r="A60" s="87" t="str">
        <f>IFERROR(VLOOKUP('15년일출'!$C60,구분표!$A$2:$C$1001,2,FALSE),"")</f>
        <v>경제과학기술위원회</v>
      </c>
      <c r="B60" s="87" t="str">
        <f>IFERROR(VLOOKUP('15년일출'!$C60,구분표!$A$2:$C$1001,3,FALSE),"")</f>
        <v>경제실</v>
      </c>
      <c r="C60" s="186" t="s">
        <v>341</v>
      </c>
      <c r="D60" s="185" t="s">
        <v>589</v>
      </c>
      <c r="E60" s="185">
        <v>150</v>
      </c>
      <c r="F60" s="298" t="s">
        <v>1770</v>
      </c>
      <c r="G60" s="184">
        <v>50000</v>
      </c>
      <c r="H60" s="194"/>
      <c r="I60" s="194">
        <v>100000</v>
      </c>
      <c r="J60" s="73">
        <f t="shared" si="1"/>
        <v>150000</v>
      </c>
      <c r="K60" s="304"/>
      <c r="L60" s="303"/>
      <c r="M60" s="73">
        <f t="shared" si="2"/>
        <v>50000</v>
      </c>
      <c r="N60" s="74" t="str">
        <f t="shared" si="3"/>
        <v>-</v>
      </c>
      <c r="O60" s="244" t="s">
        <v>952</v>
      </c>
      <c r="P60" s="75"/>
      <c r="Q60" s="206"/>
      <c r="R60" s="75"/>
      <c r="S60" s="78" t="str">
        <f t="shared" si="4"/>
        <v>도비</v>
      </c>
      <c r="T60" s="184">
        <f t="shared" si="5"/>
        <v>0</v>
      </c>
      <c r="U60" s="184">
        <f t="shared" si="6"/>
        <v>100000</v>
      </c>
      <c r="V60" s="77" t="str">
        <f t="shared" si="7"/>
        <v>ok</v>
      </c>
      <c r="W60" s="75"/>
      <c r="X60" s="76" t="str">
        <f t="shared" si="8"/>
        <v>도비</v>
      </c>
      <c r="Y60" s="184">
        <f t="shared" si="9"/>
        <v>0</v>
      </c>
      <c r="Z60" s="184">
        <f t="shared" si="10"/>
        <v>0</v>
      </c>
      <c r="AA60" s="77" t="str">
        <f t="shared" si="11"/>
        <v>ok</v>
      </c>
      <c r="AB60" s="75"/>
      <c r="AC60" s="79" t="str">
        <f t="array" ref="AC60">IFERROR(IF($C60="","",INDEX(구분표!$I$2:$I$1001,MATCH(1,(구분표!$B$2:$B$1001='15년일출'!$A60)*(구분표!$C$2:$C$1001='15년일출'!$B60)*(구분표!$A$2:$A$1001='15년일출'!$C60),0))),"@@")</f>
        <v>0704</v>
      </c>
    </row>
    <row r="61" spans="1:29" ht="40.5" customHeight="1">
      <c r="A61" s="87" t="str">
        <f>IFERROR(VLOOKUP('15년일출'!$C61,구분표!$A$2:$C$1001,2,FALSE),"")</f>
        <v>경제과학기술위원회</v>
      </c>
      <c r="B61" s="87" t="str">
        <f>IFERROR(VLOOKUP('15년일출'!$C61,구분표!$A$2:$C$1001,3,FALSE),"")</f>
        <v>경제실</v>
      </c>
      <c r="C61" s="186" t="s">
        <v>341</v>
      </c>
      <c r="D61" s="185" t="s">
        <v>593</v>
      </c>
      <c r="E61" s="185" t="s">
        <v>1253</v>
      </c>
      <c r="F61" s="298" t="s">
        <v>1771</v>
      </c>
      <c r="G61" s="184"/>
      <c r="H61" s="194"/>
      <c r="I61" s="194">
        <v>38520</v>
      </c>
      <c r="J61" s="73">
        <f t="shared" si="1"/>
        <v>38520</v>
      </c>
      <c r="K61" s="304"/>
      <c r="L61" s="303"/>
      <c r="M61" s="73">
        <f t="shared" si="2"/>
        <v>0</v>
      </c>
      <c r="N61" s="74" t="str">
        <f t="shared" si="3"/>
        <v>-</v>
      </c>
      <c r="O61" s="244" t="s">
        <v>953</v>
      </c>
      <c r="P61" s="75"/>
      <c r="Q61" s="206"/>
      <c r="R61" s="75"/>
      <c r="S61" s="78" t="str">
        <f t="shared" si="4"/>
        <v>도비</v>
      </c>
      <c r="T61" s="184">
        <f t="shared" si="5"/>
        <v>0</v>
      </c>
      <c r="U61" s="184">
        <f t="shared" si="6"/>
        <v>38520</v>
      </c>
      <c r="V61" s="77" t="str">
        <f t="shared" si="7"/>
        <v>ok</v>
      </c>
      <c r="W61" s="75"/>
      <c r="X61" s="76" t="str">
        <f t="shared" si="8"/>
        <v>도비</v>
      </c>
      <c r="Y61" s="184">
        <f t="shared" si="9"/>
        <v>0</v>
      </c>
      <c r="Z61" s="184">
        <f t="shared" si="10"/>
        <v>0</v>
      </c>
      <c r="AA61" s="77" t="str">
        <f t="shared" si="11"/>
        <v>ok</v>
      </c>
      <c r="AB61" s="75"/>
      <c r="AC61" s="79" t="str">
        <f t="array" ref="AC61">IFERROR(IF($C61="","",INDEX(구분표!$I$2:$I$1001,MATCH(1,(구분표!$B$2:$B$1001='15년일출'!$A61)*(구분표!$C$2:$C$1001='15년일출'!$B61)*(구분표!$A$2:$A$1001='15년일출'!$C61),0))),"@@")</f>
        <v>0704</v>
      </c>
    </row>
    <row r="62" spans="1:29" ht="40.5" customHeight="1">
      <c r="A62" s="87" t="str">
        <f>IFERROR(VLOOKUP('15년일출'!$C62,구분표!$A$2:$C$1001,2,FALSE),"")</f>
        <v>경제과학기술위원회</v>
      </c>
      <c r="B62" s="87" t="str">
        <f>IFERROR(VLOOKUP('15년일출'!$C62,구분표!$A$2:$C$1001,3,FALSE),"")</f>
        <v>경제실</v>
      </c>
      <c r="C62" s="186" t="s">
        <v>341</v>
      </c>
      <c r="D62" s="185" t="s">
        <v>589</v>
      </c>
      <c r="E62" s="185">
        <v>149</v>
      </c>
      <c r="F62" s="298" t="s">
        <v>1772</v>
      </c>
      <c r="G62" s="184">
        <v>53000</v>
      </c>
      <c r="H62" s="194"/>
      <c r="I62" s="194">
        <v>12500</v>
      </c>
      <c r="J62" s="73">
        <f t="shared" si="1"/>
        <v>65500</v>
      </c>
      <c r="K62" s="304"/>
      <c r="L62" s="303"/>
      <c r="M62" s="73">
        <f t="shared" si="2"/>
        <v>53000</v>
      </c>
      <c r="N62" s="74" t="str">
        <f t="shared" si="3"/>
        <v>-</v>
      </c>
      <c r="O62" s="244" t="s">
        <v>954</v>
      </c>
      <c r="P62" s="75"/>
      <c r="Q62" s="206"/>
      <c r="R62" s="75"/>
      <c r="S62" s="78" t="str">
        <f t="shared" si="4"/>
        <v>도비</v>
      </c>
      <c r="T62" s="184">
        <f t="shared" si="5"/>
        <v>0</v>
      </c>
      <c r="U62" s="184">
        <f t="shared" si="6"/>
        <v>12500</v>
      </c>
      <c r="V62" s="77" t="str">
        <f t="shared" si="7"/>
        <v>ok</v>
      </c>
      <c r="W62" s="75"/>
      <c r="X62" s="76" t="str">
        <f t="shared" si="8"/>
        <v>도비</v>
      </c>
      <c r="Y62" s="184">
        <f t="shared" si="9"/>
        <v>0</v>
      </c>
      <c r="Z62" s="184">
        <f t="shared" si="10"/>
        <v>0</v>
      </c>
      <c r="AA62" s="77" t="str">
        <f t="shared" si="11"/>
        <v>ok</v>
      </c>
      <c r="AB62" s="75"/>
      <c r="AC62" s="79" t="str">
        <f t="array" ref="AC62">IFERROR(IF($C62="","",INDEX(구분표!$I$2:$I$1001,MATCH(1,(구분표!$B$2:$B$1001='15년일출'!$A62)*(구분표!$C$2:$C$1001='15년일출'!$B62)*(구분표!$A$2:$A$1001='15년일출'!$C62),0))),"@@")</f>
        <v>0704</v>
      </c>
    </row>
    <row r="63" spans="1:29" ht="40.5" customHeight="1">
      <c r="A63" s="87" t="str">
        <f>IFERROR(VLOOKUP('15년일출'!$C63,구분표!$A$2:$C$1001,2,FALSE),"")</f>
        <v>경제과학기술위원회</v>
      </c>
      <c r="B63" s="87" t="str">
        <f>IFERROR(VLOOKUP('15년일출'!$C63,구분표!$A$2:$C$1001,3,FALSE),"")</f>
        <v>경제실</v>
      </c>
      <c r="C63" s="186" t="s">
        <v>341</v>
      </c>
      <c r="D63" s="185" t="s">
        <v>593</v>
      </c>
      <c r="E63" s="185" t="s">
        <v>1253</v>
      </c>
      <c r="F63" s="298" t="s">
        <v>1773</v>
      </c>
      <c r="G63" s="184"/>
      <c r="H63" s="194"/>
      <c r="I63" s="194">
        <v>200000</v>
      </c>
      <c r="J63" s="73">
        <f t="shared" si="1"/>
        <v>200000</v>
      </c>
      <c r="K63" s="304"/>
      <c r="L63" s="303"/>
      <c r="M63" s="73">
        <f t="shared" si="2"/>
        <v>0</v>
      </c>
      <c r="N63" s="74" t="str">
        <f t="shared" si="3"/>
        <v>-</v>
      </c>
      <c r="O63" s="244" t="s">
        <v>1220</v>
      </c>
      <c r="P63" s="75"/>
      <c r="Q63" s="206"/>
      <c r="R63" s="75"/>
      <c r="S63" s="78" t="str">
        <f t="shared" si="4"/>
        <v>도비</v>
      </c>
      <c r="T63" s="184">
        <f t="shared" si="5"/>
        <v>0</v>
      </c>
      <c r="U63" s="184">
        <f t="shared" si="6"/>
        <v>200000</v>
      </c>
      <c r="V63" s="77" t="str">
        <f t="shared" si="7"/>
        <v>ok</v>
      </c>
      <c r="W63" s="75"/>
      <c r="X63" s="76" t="str">
        <f t="shared" si="8"/>
        <v>도비</v>
      </c>
      <c r="Y63" s="184">
        <f t="shared" si="9"/>
        <v>0</v>
      </c>
      <c r="Z63" s="184">
        <f t="shared" si="10"/>
        <v>0</v>
      </c>
      <c r="AA63" s="77" t="str">
        <f t="shared" si="11"/>
        <v>ok</v>
      </c>
      <c r="AB63" s="75"/>
      <c r="AC63" s="79" t="str">
        <f t="array" ref="AC63">IFERROR(IF($C63="","",INDEX(구분표!$I$2:$I$1001,MATCH(1,(구분표!$B$2:$B$1001='15년일출'!$A63)*(구분표!$C$2:$C$1001='15년일출'!$B63)*(구분표!$A$2:$A$1001='15년일출'!$C63),0))),"@@")</f>
        <v>0704</v>
      </c>
    </row>
    <row r="64" spans="1:29" ht="40.5" customHeight="1" thickBot="1">
      <c r="A64" s="366" t="str">
        <f>IFERROR(VLOOKUP('15년일출'!$C64,구분표!$A$2:$C$1001,2,FALSE),"")</f>
        <v>경제과학기술위원회</v>
      </c>
      <c r="B64" s="366" t="str">
        <f>IFERROR(VLOOKUP('15년일출'!$C64,구분표!$A$2:$C$1001,3,FALSE),"")</f>
        <v>경제실</v>
      </c>
      <c r="C64" s="367" t="s">
        <v>341</v>
      </c>
      <c r="D64" s="381" t="s">
        <v>593</v>
      </c>
      <c r="E64" s="381" t="s">
        <v>1253</v>
      </c>
      <c r="F64" s="367" t="s">
        <v>1774</v>
      </c>
      <c r="G64" s="369"/>
      <c r="H64" s="444"/>
      <c r="I64" s="444">
        <v>100000</v>
      </c>
      <c r="J64" s="370">
        <f t="shared" si="1"/>
        <v>100000</v>
      </c>
      <c r="K64" s="445"/>
      <c r="L64" s="446"/>
      <c r="M64" s="370">
        <f t="shared" si="2"/>
        <v>0</v>
      </c>
      <c r="N64" s="371" t="str">
        <f t="shared" si="3"/>
        <v>-</v>
      </c>
      <c r="O64" s="447" t="s">
        <v>1221</v>
      </c>
      <c r="P64" s="284"/>
      <c r="Q64" s="374"/>
      <c r="R64" s="284"/>
      <c r="S64" s="373" t="str">
        <f t="shared" si="4"/>
        <v>도비</v>
      </c>
      <c r="T64" s="369">
        <f t="shared" si="5"/>
        <v>0</v>
      </c>
      <c r="U64" s="369">
        <f t="shared" si="6"/>
        <v>100000</v>
      </c>
      <c r="V64" s="375" t="str">
        <f t="shared" si="7"/>
        <v>ok</v>
      </c>
      <c r="W64" s="284"/>
      <c r="X64" s="376" t="str">
        <f t="shared" si="8"/>
        <v>도비</v>
      </c>
      <c r="Y64" s="369">
        <f t="shared" si="9"/>
        <v>0</v>
      </c>
      <c r="Z64" s="369">
        <f t="shared" si="10"/>
        <v>0</v>
      </c>
      <c r="AA64" s="375" t="str">
        <f t="shared" si="11"/>
        <v>ok</v>
      </c>
      <c r="AB64" s="284"/>
      <c r="AC64" s="377" t="str">
        <f t="array" ref="AC64">IFERROR(IF($C64="","",INDEX(구분표!$I$2:$I$1001,MATCH(1,(구분표!$B$2:$B$1001='15년일출'!$A64)*(구분표!$C$2:$C$1001='15년일출'!$B64)*(구분표!$A$2:$A$1001='15년일출'!$C64),0))),"@@")</f>
        <v>0704</v>
      </c>
    </row>
    <row r="65" spans="1:29" ht="40.5" customHeight="1" thickTop="1">
      <c r="A65" s="394" t="str">
        <f>IFERROR(VLOOKUP('15년일출'!$C65,구분표!$A$2:$C$1001,2,FALSE),"")</f>
        <v>경제과학기술위원회</v>
      </c>
      <c r="B65" s="395" t="str">
        <f>IFERROR(VLOOKUP('15년일출'!$C65,구분표!$A$2:$C$1001,3,FALSE),"")</f>
        <v>경제실</v>
      </c>
      <c r="C65" s="396" t="s">
        <v>341</v>
      </c>
      <c r="D65" s="397" t="s">
        <v>589</v>
      </c>
      <c r="E65" s="397">
        <v>146</v>
      </c>
      <c r="F65" s="396" t="s">
        <v>1775</v>
      </c>
      <c r="G65" s="398">
        <v>8762000</v>
      </c>
      <c r="H65" s="398"/>
      <c r="I65" s="398">
        <v>438100</v>
      </c>
      <c r="J65" s="399">
        <f t="shared" si="1"/>
        <v>9200100</v>
      </c>
      <c r="K65" s="448"/>
      <c r="L65" s="448"/>
      <c r="M65" s="399">
        <f t="shared" si="2"/>
        <v>8762000</v>
      </c>
      <c r="N65" s="400" t="str">
        <f t="shared" si="3"/>
        <v>-</v>
      </c>
      <c r="O65" s="449" t="s">
        <v>1222</v>
      </c>
      <c r="P65" s="402"/>
      <c r="Q65" s="403" t="s">
        <v>1252</v>
      </c>
      <c r="R65" s="402"/>
      <c r="S65" s="404" t="str">
        <f t="shared" si="4"/>
        <v>도비</v>
      </c>
      <c r="T65" s="398">
        <f t="shared" si="5"/>
        <v>0</v>
      </c>
      <c r="U65" s="398">
        <f t="shared" si="6"/>
        <v>438100</v>
      </c>
      <c r="V65" s="405" t="str">
        <f t="shared" si="7"/>
        <v>ok</v>
      </c>
      <c r="W65" s="402"/>
      <c r="X65" s="406" t="str">
        <f t="shared" si="8"/>
        <v>도비</v>
      </c>
      <c r="Y65" s="398">
        <f t="shared" si="9"/>
        <v>0</v>
      </c>
      <c r="Z65" s="398">
        <f t="shared" si="10"/>
        <v>0</v>
      </c>
      <c r="AA65" s="405" t="str">
        <f t="shared" si="11"/>
        <v>ok</v>
      </c>
      <c r="AB65" s="402"/>
      <c r="AC65" s="407" t="str">
        <f t="array" ref="AC65">IFERROR(IF($C65="","",INDEX(구분표!$I$2:$I$1001,MATCH(1,(구분표!$B$2:$B$1001='15년일출'!$A65)*(구분표!$C$2:$C$1001='15년일출'!$B65)*(구분표!$A$2:$A$1001='15년일출'!$C65),0))),"@@")</f>
        <v>0704</v>
      </c>
    </row>
    <row r="66" spans="1:29" ht="40.5" customHeight="1">
      <c r="A66" s="408" t="str">
        <f>IFERROR(VLOOKUP('15년일출'!$C66,구분표!$A$2:$C$1001,2,FALSE),"")</f>
        <v>경제과학기술위원회</v>
      </c>
      <c r="B66" s="289" t="str">
        <f>IFERROR(VLOOKUP('15년일출'!$C66,구분표!$A$2:$C$1001,3,FALSE),"")</f>
        <v>경제실</v>
      </c>
      <c r="C66" s="298" t="s">
        <v>341</v>
      </c>
      <c r="D66" s="297" t="s">
        <v>589</v>
      </c>
      <c r="E66" s="297">
        <v>147</v>
      </c>
      <c r="F66" s="298" t="s">
        <v>1776</v>
      </c>
      <c r="G66" s="184">
        <v>270000</v>
      </c>
      <c r="H66" s="184">
        <v>-220000</v>
      </c>
      <c r="I66" s="184"/>
      <c r="J66" s="73">
        <f t="shared" si="1"/>
        <v>50000</v>
      </c>
      <c r="K66" s="184"/>
      <c r="L66" s="184"/>
      <c r="M66" s="73">
        <f t="shared" si="2"/>
        <v>270000</v>
      </c>
      <c r="N66" s="74" t="str">
        <f t="shared" si="3"/>
        <v>동의필요</v>
      </c>
      <c r="O66" s="242" t="s">
        <v>1223</v>
      </c>
      <c r="P66" s="279"/>
      <c r="Q66" s="315"/>
      <c r="R66" s="279"/>
      <c r="S66" s="282" t="str">
        <f t="shared" si="4"/>
        <v>도비</v>
      </c>
      <c r="T66" s="184">
        <f t="shared" si="5"/>
        <v>0</v>
      </c>
      <c r="U66" s="184">
        <f t="shared" si="6"/>
        <v>-220000</v>
      </c>
      <c r="V66" s="281" t="str">
        <f t="shared" si="7"/>
        <v>ok</v>
      </c>
      <c r="W66" s="279"/>
      <c r="X66" s="280" t="str">
        <f t="shared" si="8"/>
        <v>도비</v>
      </c>
      <c r="Y66" s="184">
        <f t="shared" si="9"/>
        <v>0</v>
      </c>
      <c r="Z66" s="184">
        <f t="shared" si="10"/>
        <v>0</v>
      </c>
      <c r="AA66" s="281" t="str">
        <f t="shared" si="11"/>
        <v>ok</v>
      </c>
      <c r="AB66" s="279"/>
      <c r="AC66" s="409" t="str">
        <f t="array" ref="AC66">IFERROR(IF($C66="","",INDEX(구분표!$I$2:$I$1001,MATCH(1,(구분표!$B$2:$B$1001='15년일출'!$A66)*(구분표!$C$2:$C$1001='15년일출'!$B66)*(구분표!$A$2:$A$1001='15년일출'!$C66),0))),"@@")</f>
        <v>0704</v>
      </c>
    </row>
    <row r="67" spans="1:29" ht="40.5" customHeight="1">
      <c r="A67" s="408" t="str">
        <f>IFERROR(VLOOKUP('15년일출'!$C67,구분표!$A$2:$C$1001,2,FALSE),"")</f>
        <v>경제과학기술위원회</v>
      </c>
      <c r="B67" s="289" t="str">
        <f>IFERROR(VLOOKUP('15년일출'!$C67,구분표!$A$2:$C$1001,3,FALSE),"")</f>
        <v>경제실</v>
      </c>
      <c r="C67" s="298" t="s">
        <v>341</v>
      </c>
      <c r="D67" s="297" t="s">
        <v>589</v>
      </c>
      <c r="E67" s="297">
        <v>147</v>
      </c>
      <c r="F67" s="298" t="s">
        <v>1777</v>
      </c>
      <c r="G67" s="184">
        <v>50000</v>
      </c>
      <c r="H67" s="184"/>
      <c r="I67" s="184">
        <v>50000</v>
      </c>
      <c r="J67" s="73">
        <f t="shared" si="1"/>
        <v>100000</v>
      </c>
      <c r="K67" s="184"/>
      <c r="L67" s="184"/>
      <c r="M67" s="73">
        <f t="shared" si="2"/>
        <v>50000</v>
      </c>
      <c r="N67" s="74" t="str">
        <f t="shared" si="3"/>
        <v>-</v>
      </c>
      <c r="O67" s="242" t="s">
        <v>1224</v>
      </c>
      <c r="P67" s="279"/>
      <c r="Q67" s="315"/>
      <c r="R67" s="279"/>
      <c r="S67" s="282" t="str">
        <f t="shared" si="4"/>
        <v>도비</v>
      </c>
      <c r="T67" s="184">
        <f t="shared" si="5"/>
        <v>0</v>
      </c>
      <c r="U67" s="184">
        <f t="shared" si="6"/>
        <v>50000</v>
      </c>
      <c r="V67" s="281" t="str">
        <f t="shared" si="7"/>
        <v>ok</v>
      </c>
      <c r="W67" s="279"/>
      <c r="X67" s="280" t="str">
        <f t="shared" si="8"/>
        <v>도비</v>
      </c>
      <c r="Y67" s="184">
        <f t="shared" si="9"/>
        <v>0</v>
      </c>
      <c r="Z67" s="184">
        <f t="shared" si="10"/>
        <v>0</v>
      </c>
      <c r="AA67" s="281" t="str">
        <f t="shared" si="11"/>
        <v>ok</v>
      </c>
      <c r="AB67" s="279"/>
      <c r="AC67" s="409" t="str">
        <f t="array" ref="AC67">IFERROR(IF($C67="","",INDEX(구분표!$I$2:$I$1001,MATCH(1,(구분표!$B$2:$B$1001='15년일출'!$A67)*(구분표!$C$2:$C$1001='15년일출'!$B67)*(구분표!$A$2:$A$1001='15년일출'!$C67),0))),"@@")</f>
        <v>0704</v>
      </c>
    </row>
    <row r="68" spans="1:29" ht="54.75" thickBot="1">
      <c r="A68" s="450" t="str">
        <f>IFERROR(VLOOKUP('15년일출'!$C68,구분표!$A$2:$C$1001,2,FALSE),"")</f>
        <v>경제과학기술위원회</v>
      </c>
      <c r="B68" s="366" t="str">
        <f>IFERROR(VLOOKUP('15년일출'!$C68,구분표!$A$2:$C$1001,3,FALSE),"")</f>
        <v>경제실</v>
      </c>
      <c r="C68" s="367" t="s">
        <v>341</v>
      </c>
      <c r="D68" s="381" t="s">
        <v>589</v>
      </c>
      <c r="E68" s="381">
        <v>147</v>
      </c>
      <c r="F68" s="367" t="s">
        <v>1778</v>
      </c>
      <c r="G68" s="369">
        <v>20000</v>
      </c>
      <c r="H68" s="369"/>
      <c r="I68" s="369">
        <v>110000</v>
      </c>
      <c r="J68" s="370">
        <f t="shared" si="1"/>
        <v>130000</v>
      </c>
      <c r="K68" s="369"/>
      <c r="L68" s="369"/>
      <c r="M68" s="370">
        <f t="shared" si="2"/>
        <v>20000</v>
      </c>
      <c r="N68" s="371" t="str">
        <f t="shared" si="3"/>
        <v>-</v>
      </c>
      <c r="O68" s="382" t="s">
        <v>1942</v>
      </c>
      <c r="P68" s="284"/>
      <c r="Q68" s="374"/>
      <c r="R68" s="284"/>
      <c r="S68" s="373" t="str">
        <f t="shared" si="4"/>
        <v>도비</v>
      </c>
      <c r="T68" s="369">
        <f t="shared" si="5"/>
        <v>0</v>
      </c>
      <c r="U68" s="369">
        <f t="shared" si="6"/>
        <v>110000</v>
      </c>
      <c r="V68" s="375" t="str">
        <f t="shared" si="7"/>
        <v>ok</v>
      </c>
      <c r="W68" s="284"/>
      <c r="X68" s="376" t="str">
        <f t="shared" si="8"/>
        <v>도비</v>
      </c>
      <c r="Y68" s="369">
        <f t="shared" si="9"/>
        <v>0</v>
      </c>
      <c r="Z68" s="369">
        <f t="shared" si="10"/>
        <v>0</v>
      </c>
      <c r="AA68" s="375" t="str">
        <f t="shared" si="11"/>
        <v>ok</v>
      </c>
      <c r="AB68" s="284"/>
      <c r="AC68" s="451" t="str">
        <f t="array" ref="AC68">IFERROR(IF($C68="","",INDEX(구분표!$I$2:$I$1001,MATCH(1,(구분표!$B$2:$B$1001='15년일출'!$A68)*(구분표!$C$2:$C$1001='15년일출'!$B68)*(구분표!$A$2:$A$1001='15년일출'!$C68),0))),"@@")</f>
        <v>0704</v>
      </c>
    </row>
    <row r="69" spans="1:29" ht="68.25" thickTop="1">
      <c r="A69" s="394" t="str">
        <f>IFERROR(VLOOKUP('15년일출'!$C69,구분표!$A$2:$C$1001,2,FALSE),"")</f>
        <v>경제과학기술위원회</v>
      </c>
      <c r="B69" s="395" t="str">
        <f>IFERROR(VLOOKUP('15년일출'!$C69,구분표!$A$2:$C$1001,3,FALSE),"")</f>
        <v>경제실</v>
      </c>
      <c r="C69" s="396" t="s">
        <v>341</v>
      </c>
      <c r="D69" s="472" t="s">
        <v>589</v>
      </c>
      <c r="E69" s="471">
        <v>147</v>
      </c>
      <c r="F69" s="396" t="s">
        <v>1938</v>
      </c>
      <c r="G69" s="427">
        <v>150000</v>
      </c>
      <c r="H69" s="398">
        <v>-60000</v>
      </c>
      <c r="I69" s="398"/>
      <c r="J69" s="399">
        <f t="shared" si="1"/>
        <v>90000</v>
      </c>
      <c r="K69" s="398"/>
      <c r="L69" s="398"/>
      <c r="M69" s="399">
        <f t="shared" si="2"/>
        <v>150000</v>
      </c>
      <c r="N69" s="400" t="str">
        <f t="shared" si="3"/>
        <v>동의필요</v>
      </c>
      <c r="O69" s="401" t="s">
        <v>1941</v>
      </c>
      <c r="P69" s="402"/>
      <c r="Q69" s="403"/>
      <c r="R69" s="402"/>
      <c r="S69" s="404" t="str">
        <f t="shared" si="4"/>
        <v>도비</v>
      </c>
      <c r="T69" s="398">
        <f t="shared" si="5"/>
        <v>0</v>
      </c>
      <c r="U69" s="398">
        <f t="shared" si="6"/>
        <v>-60000</v>
      </c>
      <c r="V69" s="405" t="str">
        <f t="shared" si="7"/>
        <v>ok</v>
      </c>
      <c r="W69" s="402"/>
      <c r="X69" s="406" t="str">
        <f t="shared" si="8"/>
        <v>도비</v>
      </c>
      <c r="Y69" s="398">
        <f t="shared" si="9"/>
        <v>0</v>
      </c>
      <c r="Z69" s="398">
        <f t="shared" si="10"/>
        <v>0</v>
      </c>
      <c r="AA69" s="405" t="str">
        <f t="shared" si="11"/>
        <v>ok</v>
      </c>
      <c r="AB69" s="402"/>
      <c r="AC69" s="407" t="str">
        <f t="array" ref="AC69">IFERROR(IF($C69="","",INDEX(구분표!$I$2:$I$1001,MATCH(1,(구분표!$B$2:$B$1001='15년일출'!$A69)*(구분표!$C$2:$C$1001='15년일출'!$B69)*(구분표!$A$2:$A$1001='15년일출'!$C69),0))),"@@")</f>
        <v>0704</v>
      </c>
    </row>
    <row r="70" spans="1:29" ht="54">
      <c r="A70" s="408" t="str">
        <f>IFERROR(VLOOKUP('15년일출'!$C70,구분표!$A$2:$C$1001,2,FALSE),"")</f>
        <v>경제과학기술위원회</v>
      </c>
      <c r="B70" s="289" t="str">
        <f>IFERROR(VLOOKUP('15년일출'!$C70,구분표!$A$2:$C$1001,3,FALSE),"")</f>
        <v>경제실</v>
      </c>
      <c r="C70" s="298" t="s">
        <v>341</v>
      </c>
      <c r="D70" s="425" t="s">
        <v>1937</v>
      </c>
      <c r="E70" s="425">
        <v>147</v>
      </c>
      <c r="F70" s="298" t="s">
        <v>1957</v>
      </c>
      <c r="G70" s="428">
        <v>200000</v>
      </c>
      <c r="H70" s="184"/>
      <c r="I70" s="184">
        <v>89900</v>
      </c>
      <c r="J70" s="73">
        <f t="shared" si="1"/>
        <v>289900</v>
      </c>
      <c r="K70" s="184"/>
      <c r="L70" s="184"/>
      <c r="M70" s="73">
        <f t="shared" si="2"/>
        <v>200000</v>
      </c>
      <c r="N70" s="74" t="str">
        <f t="shared" si="3"/>
        <v>-</v>
      </c>
      <c r="O70" s="237" t="s">
        <v>1940</v>
      </c>
      <c r="P70" s="279"/>
      <c r="Q70" s="315"/>
      <c r="R70" s="279"/>
      <c r="S70" s="282" t="str">
        <f t="shared" si="4"/>
        <v>도비</v>
      </c>
      <c r="T70" s="184">
        <f t="shared" si="5"/>
        <v>0</v>
      </c>
      <c r="U70" s="184">
        <f t="shared" si="6"/>
        <v>89900</v>
      </c>
      <c r="V70" s="281" t="str">
        <f t="shared" si="7"/>
        <v>ok</v>
      </c>
      <c r="W70" s="279"/>
      <c r="X70" s="280" t="str">
        <f t="shared" si="8"/>
        <v>도비</v>
      </c>
      <c r="Y70" s="184">
        <f t="shared" si="9"/>
        <v>0</v>
      </c>
      <c r="Z70" s="184">
        <f t="shared" si="10"/>
        <v>0</v>
      </c>
      <c r="AA70" s="281" t="str">
        <f t="shared" si="11"/>
        <v>ok</v>
      </c>
      <c r="AB70" s="279"/>
      <c r="AC70" s="409" t="str">
        <f t="array" ref="AC70">IFERROR(IF($C70="","",INDEX(구분표!$I$2:$I$1001,MATCH(1,(구분표!$B$2:$B$1001='15년일출'!$A70)*(구분표!$C$2:$C$1001='15년일출'!$B70)*(구분표!$A$2:$A$1001='15년일출'!$C70),0))),"@@")</f>
        <v>0704</v>
      </c>
    </row>
    <row r="71" spans="1:29" ht="68.25" thickBot="1">
      <c r="A71" s="410" t="str">
        <f>IFERROR(VLOOKUP('15년일출'!$C71,구분표!$A$2:$C$1001,2,FALSE),"")</f>
        <v>경제과학기술위원회</v>
      </c>
      <c r="B71" s="411" t="str">
        <f>IFERROR(VLOOKUP('15년일출'!$C71,구분표!$A$2:$C$1001,3,FALSE),"")</f>
        <v>경제실</v>
      </c>
      <c r="C71" s="412" t="s">
        <v>341</v>
      </c>
      <c r="D71" s="426" t="s">
        <v>1937</v>
      </c>
      <c r="E71" s="426">
        <v>147</v>
      </c>
      <c r="F71" s="412" t="s">
        <v>1958</v>
      </c>
      <c r="G71" s="429">
        <v>0</v>
      </c>
      <c r="H71" s="413"/>
      <c r="I71" s="413">
        <v>12000</v>
      </c>
      <c r="J71" s="414">
        <f t="shared" ref="J71:J134" si="12">SUM(G71+H71+I71)</f>
        <v>12000</v>
      </c>
      <c r="K71" s="413"/>
      <c r="L71" s="413"/>
      <c r="M71" s="414">
        <f t="shared" ref="M71:M134" si="13">SUM(G71+K71+L71)</f>
        <v>0</v>
      </c>
      <c r="N71" s="415" t="str">
        <f t="shared" ref="N71:N134" si="14">IF(H71-K71&lt;0,"동의필요","-")</f>
        <v>-</v>
      </c>
      <c r="O71" s="416" t="s">
        <v>1939</v>
      </c>
      <c r="P71" s="417"/>
      <c r="Q71" s="418"/>
      <c r="R71" s="417"/>
      <c r="S71" s="419" t="str">
        <f t="shared" ref="S71:S134" si="15">IF($Q71="도비","도비",IF(COUNT(FIND("국비/",$F71)),"국비",IF(COUNT(FIND("지특/",$F71)),"지특",IF(COUNT(FIND("기금/",$F71)),"기금",IF(COUNT(FIND("교부세/",$F71)),"특교",IF(COUNT(FIND("자체/",$F71)),"도비",""))))))</f>
        <v>도비</v>
      </c>
      <c r="T71" s="420">
        <f t="shared" ref="T71:T134" si="16">IF($S71&lt;&gt;"도비",IF($Q71="국도비","직접입력",SUM($H71:$I71)),)</f>
        <v>0</v>
      </c>
      <c r="U71" s="420">
        <f t="shared" ref="U71:U134" si="17">IF($S71="도비",SUM($H71:$I71),IF($Q71="국도비","직접입력",SUM($H71:$I71)-$T71))</f>
        <v>12000</v>
      </c>
      <c r="V71" s="421" t="str">
        <f t="shared" ref="V71:V134" si="18">IFERROR(IF(($H71+$I71)=($T71+$U71),"ok","검토"),"검토")</f>
        <v>ok</v>
      </c>
      <c r="W71" s="417"/>
      <c r="X71" s="422" t="str">
        <f t="shared" ref="X71:X134" si="19">$S71</f>
        <v>도비</v>
      </c>
      <c r="Y71" s="420">
        <f t="shared" ref="Y71:Y134" si="20">IF($X71&lt;&gt;"도비",IF($Q71="국도비","직접입력",SUM($K71:$L71)),)</f>
        <v>0</v>
      </c>
      <c r="Z71" s="420">
        <f t="shared" ref="Z71:Z134" si="21">IF($X71="도비",SUM($K71:$L71),IF($Q71="국도비","직접입력",SUM($K71:$L71)-$Y71))</f>
        <v>0</v>
      </c>
      <c r="AA71" s="421" t="str">
        <f t="shared" ref="AA71:AA134" si="22">IFERROR(IF(($K71+$L71)=($Y71+$Z71),"ok","검토"),"검토")</f>
        <v>ok</v>
      </c>
      <c r="AB71" s="417"/>
      <c r="AC71" s="423" t="str">
        <f t="array" ref="AC71">IFERROR(IF($C71="","",INDEX(구분표!$I$2:$I$1001,MATCH(1,(구분표!$B$2:$B$1001='15년일출'!$A71)*(구분표!$C$2:$C$1001='15년일출'!$B71)*(구분표!$A$2:$A$1001='15년일출'!$C71),0))),"@@")</f>
        <v>0704</v>
      </c>
    </row>
    <row r="72" spans="1:29" ht="68.25" thickTop="1">
      <c r="A72" s="394" t="str">
        <f>IFERROR(VLOOKUP('15년일출'!$C72,구분표!$A$2:$C$1001,2,FALSE),"")</f>
        <v>경제과학기술위원회</v>
      </c>
      <c r="B72" s="395" t="str">
        <f>IFERROR(VLOOKUP('15년일출'!$C72,구분표!$A$2:$C$1001,3,FALSE),"")</f>
        <v>경제실</v>
      </c>
      <c r="C72" s="396" t="s">
        <v>341</v>
      </c>
      <c r="D72" s="471" t="s">
        <v>589</v>
      </c>
      <c r="E72" s="471">
        <v>147</v>
      </c>
      <c r="F72" s="396" t="s">
        <v>1949</v>
      </c>
      <c r="G72" s="427">
        <v>300000</v>
      </c>
      <c r="H72" s="438">
        <v>-150000</v>
      </c>
      <c r="I72" s="398"/>
      <c r="J72" s="399">
        <f t="shared" si="12"/>
        <v>150000</v>
      </c>
      <c r="K72" s="398"/>
      <c r="L72" s="398"/>
      <c r="M72" s="399">
        <f t="shared" si="13"/>
        <v>300000</v>
      </c>
      <c r="N72" s="400" t="str">
        <f t="shared" si="14"/>
        <v>동의필요</v>
      </c>
      <c r="O72" s="431" t="s">
        <v>1948</v>
      </c>
      <c r="P72" s="402"/>
      <c r="Q72" s="403"/>
      <c r="R72" s="402"/>
      <c r="S72" s="404" t="str">
        <f t="shared" si="15"/>
        <v>도비</v>
      </c>
      <c r="T72" s="398">
        <f t="shared" si="16"/>
        <v>0</v>
      </c>
      <c r="U72" s="398">
        <f t="shared" si="17"/>
        <v>-150000</v>
      </c>
      <c r="V72" s="405" t="str">
        <f t="shared" si="18"/>
        <v>ok</v>
      </c>
      <c r="W72" s="402"/>
      <c r="X72" s="406" t="str">
        <f t="shared" si="19"/>
        <v>도비</v>
      </c>
      <c r="Y72" s="398">
        <f t="shared" si="20"/>
        <v>0</v>
      </c>
      <c r="Z72" s="398">
        <f t="shared" si="21"/>
        <v>0</v>
      </c>
      <c r="AA72" s="405" t="str">
        <f t="shared" si="22"/>
        <v>ok</v>
      </c>
      <c r="AB72" s="402"/>
      <c r="AC72" s="407" t="str">
        <f t="array" ref="AC72">IFERROR(IF($C72="","",INDEX(구분표!$I$2:$I$1001,MATCH(1,(구분표!$B$2:$B$1001='15년일출'!$A72)*(구분표!$C$2:$C$1001='15년일출'!$B72)*(구분표!$A$2:$A$1001='15년일출'!$C72),0))),"@@")</f>
        <v>0704</v>
      </c>
    </row>
    <row r="73" spans="1:29" ht="67.5">
      <c r="A73" s="408" t="str">
        <f>IFERROR(VLOOKUP('15년일출'!$C73,구분표!$A$2:$C$1001,2,FALSE),"")</f>
        <v>경제과학기술위원회</v>
      </c>
      <c r="B73" s="289" t="str">
        <f>IFERROR(VLOOKUP('15년일출'!$C73,구분표!$A$2:$C$1001,3,FALSE),"")</f>
        <v>경제실</v>
      </c>
      <c r="C73" s="298" t="s">
        <v>341</v>
      </c>
      <c r="D73" s="424" t="s">
        <v>1937</v>
      </c>
      <c r="E73" s="425">
        <v>147</v>
      </c>
      <c r="F73" s="298" t="s">
        <v>1954</v>
      </c>
      <c r="G73" s="439">
        <v>350000</v>
      </c>
      <c r="H73" s="184">
        <v>-150000</v>
      </c>
      <c r="I73" s="184"/>
      <c r="J73" s="73">
        <f t="shared" si="12"/>
        <v>200000</v>
      </c>
      <c r="K73" s="184"/>
      <c r="L73" s="184"/>
      <c r="M73" s="73">
        <f t="shared" si="13"/>
        <v>350000</v>
      </c>
      <c r="N73" s="74" t="str">
        <f t="shared" si="14"/>
        <v>동의필요</v>
      </c>
      <c r="O73" s="240" t="s">
        <v>1947</v>
      </c>
      <c r="P73" s="279"/>
      <c r="Q73" s="315"/>
      <c r="R73" s="279"/>
      <c r="S73" s="282" t="str">
        <f t="shared" si="15"/>
        <v>도비</v>
      </c>
      <c r="T73" s="184">
        <f t="shared" si="16"/>
        <v>0</v>
      </c>
      <c r="U73" s="184">
        <f t="shared" si="17"/>
        <v>-150000</v>
      </c>
      <c r="V73" s="281" t="str">
        <f t="shared" si="18"/>
        <v>ok</v>
      </c>
      <c r="W73" s="279"/>
      <c r="X73" s="280" t="str">
        <f t="shared" si="19"/>
        <v>도비</v>
      </c>
      <c r="Y73" s="184">
        <f t="shared" si="20"/>
        <v>0</v>
      </c>
      <c r="Z73" s="184">
        <f t="shared" si="21"/>
        <v>0</v>
      </c>
      <c r="AA73" s="281" t="str">
        <f t="shared" si="22"/>
        <v>ok</v>
      </c>
      <c r="AB73" s="279"/>
      <c r="AC73" s="409" t="str">
        <f t="array" ref="AC73">IFERROR(IF($C73="","",INDEX(구분표!$I$2:$I$1001,MATCH(1,(구분표!$B$2:$B$1001='15년일출'!$A73)*(구분표!$C$2:$C$1001='15년일출'!$B73)*(구분표!$A$2:$A$1001='15년일출'!$C73),0))),"@@")</f>
        <v>0704</v>
      </c>
    </row>
    <row r="74" spans="1:29" ht="67.5">
      <c r="A74" s="408" t="str">
        <f>IFERROR(VLOOKUP('15년일출'!$C74,구분표!$A$2:$C$1001,2,FALSE),"")</f>
        <v>경제과학기술위원회</v>
      </c>
      <c r="B74" s="289" t="str">
        <f>IFERROR(VLOOKUP('15년일출'!$C74,구분표!$A$2:$C$1001,3,FALSE),"")</f>
        <v>경제실</v>
      </c>
      <c r="C74" s="298" t="s">
        <v>341</v>
      </c>
      <c r="D74" s="425" t="s">
        <v>1937</v>
      </c>
      <c r="E74" s="425">
        <v>147</v>
      </c>
      <c r="F74" s="298" t="s">
        <v>1955</v>
      </c>
      <c r="G74" s="440">
        <v>40000</v>
      </c>
      <c r="H74" s="184">
        <v>-10000</v>
      </c>
      <c r="I74" s="184"/>
      <c r="J74" s="73">
        <f t="shared" si="12"/>
        <v>30000</v>
      </c>
      <c r="K74" s="184"/>
      <c r="L74" s="184"/>
      <c r="M74" s="73">
        <f t="shared" si="13"/>
        <v>40000</v>
      </c>
      <c r="N74" s="74" t="str">
        <f t="shared" si="14"/>
        <v>동의필요</v>
      </c>
      <c r="O74" s="239" t="s">
        <v>1946</v>
      </c>
      <c r="P74" s="279"/>
      <c r="Q74" s="315"/>
      <c r="R74" s="279"/>
      <c r="S74" s="282" t="str">
        <f t="shared" si="15"/>
        <v>도비</v>
      </c>
      <c r="T74" s="184">
        <f t="shared" si="16"/>
        <v>0</v>
      </c>
      <c r="U74" s="184">
        <f t="shared" si="17"/>
        <v>-10000</v>
      </c>
      <c r="V74" s="281" t="str">
        <f t="shared" si="18"/>
        <v>ok</v>
      </c>
      <c r="W74" s="279"/>
      <c r="X74" s="280" t="str">
        <f t="shared" si="19"/>
        <v>도비</v>
      </c>
      <c r="Y74" s="184">
        <f t="shared" si="20"/>
        <v>0</v>
      </c>
      <c r="Z74" s="184">
        <f t="shared" si="21"/>
        <v>0</v>
      </c>
      <c r="AA74" s="281" t="str">
        <f t="shared" si="22"/>
        <v>ok</v>
      </c>
      <c r="AB74" s="279"/>
      <c r="AC74" s="409" t="str">
        <f t="array" ref="AC74">IFERROR(IF($C74="","",INDEX(구분표!$I$2:$I$1001,MATCH(1,(구분표!$B$2:$B$1001='15년일출'!$A74)*(구분표!$C$2:$C$1001='15년일출'!$B74)*(구분표!$A$2:$A$1001='15년일출'!$C74),0))),"@@")</f>
        <v>0704</v>
      </c>
    </row>
    <row r="75" spans="1:29" ht="68.25" thickBot="1">
      <c r="A75" s="432" t="str">
        <f>IFERROR(VLOOKUP('15년일출'!$C75,구분표!$A$2:$C$1001,2,FALSE),"")</f>
        <v>경제과학기술위원회</v>
      </c>
      <c r="B75" s="433" t="str">
        <f>IFERROR(VLOOKUP('15년일출'!$C75,구분표!$A$2:$C$1001,3,FALSE),"")</f>
        <v>경제실</v>
      </c>
      <c r="C75" s="434" t="s">
        <v>341</v>
      </c>
      <c r="D75" s="426" t="s">
        <v>1937</v>
      </c>
      <c r="E75" s="426">
        <v>147</v>
      </c>
      <c r="F75" s="434" t="s">
        <v>1956</v>
      </c>
      <c r="G75" s="441">
        <v>150000</v>
      </c>
      <c r="H75" s="420"/>
      <c r="I75" s="420">
        <v>90000</v>
      </c>
      <c r="J75" s="414">
        <f t="shared" si="12"/>
        <v>240000</v>
      </c>
      <c r="K75" s="420"/>
      <c r="L75" s="420"/>
      <c r="M75" s="414">
        <f t="shared" si="13"/>
        <v>150000</v>
      </c>
      <c r="N75" s="415" t="str">
        <f t="shared" si="14"/>
        <v>-</v>
      </c>
      <c r="O75" s="435" t="s">
        <v>1945</v>
      </c>
      <c r="P75" s="436"/>
      <c r="Q75" s="437"/>
      <c r="R75" s="436"/>
      <c r="S75" s="419" t="str">
        <f t="shared" si="15"/>
        <v>도비</v>
      </c>
      <c r="T75" s="420">
        <f t="shared" si="16"/>
        <v>0</v>
      </c>
      <c r="U75" s="420">
        <f t="shared" si="17"/>
        <v>90000</v>
      </c>
      <c r="V75" s="421" t="str">
        <f t="shared" si="18"/>
        <v>ok</v>
      </c>
      <c r="W75" s="436"/>
      <c r="X75" s="422" t="str">
        <f t="shared" si="19"/>
        <v>도비</v>
      </c>
      <c r="Y75" s="420">
        <f t="shared" si="20"/>
        <v>0</v>
      </c>
      <c r="Z75" s="420">
        <f t="shared" si="21"/>
        <v>0</v>
      </c>
      <c r="AA75" s="421" t="str">
        <f t="shared" si="22"/>
        <v>ok</v>
      </c>
      <c r="AB75" s="436"/>
      <c r="AC75" s="423" t="str">
        <f t="array" ref="AC75">IFERROR(IF($C75="","",INDEX(구분표!$I$2:$I$1001,MATCH(1,(구분표!$B$2:$B$1001='15년일출'!$A75)*(구분표!$C$2:$C$1001='15년일출'!$B75)*(구분표!$A$2:$A$1001='15년일출'!$C75),0))),"@@")</f>
        <v>0704</v>
      </c>
    </row>
    <row r="76" spans="1:29" ht="40.5" customHeight="1" thickTop="1">
      <c r="A76" s="452" t="str">
        <f>IFERROR(VLOOKUP('15년일출'!$C76,구분표!$A$2:$C$1001,2,FALSE),"")</f>
        <v>경제과학기술위원회</v>
      </c>
      <c r="B76" s="355" t="str">
        <f>IFERROR(VLOOKUP('15년일출'!$C76,구분표!$A$2:$C$1001,3,FALSE),"")</f>
        <v>경제실</v>
      </c>
      <c r="C76" s="383" t="s">
        <v>341</v>
      </c>
      <c r="D76" s="468" t="s">
        <v>589</v>
      </c>
      <c r="E76" s="469">
        <v>147</v>
      </c>
      <c r="F76" s="383" t="s">
        <v>1781</v>
      </c>
      <c r="G76" s="385">
        <v>200000</v>
      </c>
      <c r="H76" s="385">
        <v>-100000</v>
      </c>
      <c r="I76" s="385"/>
      <c r="J76" s="386">
        <f t="shared" si="12"/>
        <v>100000</v>
      </c>
      <c r="K76" s="385"/>
      <c r="L76" s="385"/>
      <c r="M76" s="386">
        <f t="shared" si="13"/>
        <v>200000</v>
      </c>
      <c r="N76" s="387" t="str">
        <f t="shared" si="14"/>
        <v>동의필요</v>
      </c>
      <c r="O76" s="430" t="s">
        <v>1225</v>
      </c>
      <c r="P76" s="274"/>
      <c r="Q76" s="389"/>
      <c r="R76" s="274"/>
      <c r="S76" s="390" t="str">
        <f t="shared" si="15"/>
        <v>도비</v>
      </c>
      <c r="T76" s="385">
        <f t="shared" si="16"/>
        <v>0</v>
      </c>
      <c r="U76" s="385">
        <f t="shared" si="17"/>
        <v>-100000</v>
      </c>
      <c r="V76" s="391" t="str">
        <f t="shared" si="18"/>
        <v>ok</v>
      </c>
      <c r="W76" s="274"/>
      <c r="X76" s="392" t="str">
        <f t="shared" si="19"/>
        <v>도비</v>
      </c>
      <c r="Y76" s="385">
        <f t="shared" si="20"/>
        <v>0</v>
      </c>
      <c r="Z76" s="385">
        <f t="shared" si="21"/>
        <v>0</v>
      </c>
      <c r="AA76" s="391" t="str">
        <f t="shared" si="22"/>
        <v>ok</v>
      </c>
      <c r="AB76" s="274"/>
      <c r="AC76" s="453" t="str">
        <f t="array" ref="AC76">IFERROR(IF($C76="","",INDEX(구분표!$I$2:$I$1001,MATCH(1,(구분표!$B$2:$B$1001='15년일출'!$A76)*(구분표!$C$2:$C$1001='15년일출'!$B76)*(구분표!$A$2:$A$1001='15년일출'!$C76),0))),"@@")</f>
        <v>0704</v>
      </c>
    </row>
    <row r="77" spans="1:29" ht="54">
      <c r="A77" s="408" t="str">
        <f>IFERROR(VLOOKUP('15년일출'!$C77,구분표!$A$2:$C$1001,2,FALSE),"")</f>
        <v>경제과학기술위원회</v>
      </c>
      <c r="B77" s="289" t="str">
        <f>IFERROR(VLOOKUP('15년일출'!$C77,구분표!$A$2:$C$1001,3,FALSE),"")</f>
        <v>경제실</v>
      </c>
      <c r="C77" s="298" t="s">
        <v>341</v>
      </c>
      <c r="D77" s="425" t="s">
        <v>589</v>
      </c>
      <c r="E77" s="425">
        <v>147</v>
      </c>
      <c r="F77" s="298" t="s">
        <v>1782</v>
      </c>
      <c r="G77" s="184">
        <v>280000</v>
      </c>
      <c r="H77" s="184">
        <v>-230000</v>
      </c>
      <c r="I77" s="184"/>
      <c r="J77" s="73">
        <f t="shared" si="12"/>
        <v>50000</v>
      </c>
      <c r="K77" s="184"/>
      <c r="L77" s="184"/>
      <c r="M77" s="73">
        <f t="shared" si="13"/>
        <v>280000</v>
      </c>
      <c r="N77" s="74" t="str">
        <f t="shared" si="14"/>
        <v>동의필요</v>
      </c>
      <c r="O77" s="239" t="s">
        <v>1943</v>
      </c>
      <c r="P77" s="279"/>
      <c r="Q77" s="315"/>
      <c r="R77" s="279"/>
      <c r="S77" s="282" t="str">
        <f t="shared" si="15"/>
        <v>도비</v>
      </c>
      <c r="T77" s="184">
        <f t="shared" si="16"/>
        <v>0</v>
      </c>
      <c r="U77" s="184">
        <f t="shared" si="17"/>
        <v>-230000</v>
      </c>
      <c r="V77" s="281" t="str">
        <f t="shared" si="18"/>
        <v>ok</v>
      </c>
      <c r="W77" s="279"/>
      <c r="X77" s="280" t="str">
        <f t="shared" si="19"/>
        <v>도비</v>
      </c>
      <c r="Y77" s="184">
        <f t="shared" si="20"/>
        <v>0</v>
      </c>
      <c r="Z77" s="184">
        <f t="shared" si="21"/>
        <v>0</v>
      </c>
      <c r="AA77" s="281" t="str">
        <f t="shared" si="22"/>
        <v>ok</v>
      </c>
      <c r="AB77" s="279"/>
      <c r="AC77" s="409" t="str">
        <f t="array" ref="AC77">IFERROR(IF($C77="","",INDEX(구분표!$I$2:$I$1001,MATCH(1,(구분표!$B$2:$B$1001='15년일출'!$A77)*(구분표!$C$2:$C$1001='15년일출'!$B77)*(구분표!$A$2:$A$1001='15년일출'!$C77),0))),"@@")</f>
        <v>0704</v>
      </c>
    </row>
    <row r="78" spans="1:29" ht="68.25" thickBot="1">
      <c r="A78" s="450" t="str">
        <f>IFERROR(VLOOKUP('15년일출'!$C78,구분표!$A$2:$C$1001,2,FALSE),"")</f>
        <v>경제과학기술위원회</v>
      </c>
      <c r="B78" s="366" t="str">
        <f>IFERROR(VLOOKUP('15년일출'!$C78,구분표!$A$2:$C$1001,3,FALSE),"")</f>
        <v>경제실</v>
      </c>
      <c r="C78" s="367" t="s">
        <v>341</v>
      </c>
      <c r="D78" s="470" t="s">
        <v>589</v>
      </c>
      <c r="E78" s="470">
        <v>147</v>
      </c>
      <c r="F78" s="367" t="s">
        <v>1783</v>
      </c>
      <c r="G78" s="369">
        <v>200000</v>
      </c>
      <c r="H78" s="369"/>
      <c r="I78" s="369">
        <v>96000</v>
      </c>
      <c r="J78" s="370">
        <f t="shared" si="12"/>
        <v>296000</v>
      </c>
      <c r="K78" s="369"/>
      <c r="L78" s="369"/>
      <c r="M78" s="370">
        <f t="shared" si="13"/>
        <v>200000</v>
      </c>
      <c r="N78" s="371" t="str">
        <f t="shared" si="14"/>
        <v>-</v>
      </c>
      <c r="O78" s="442" t="s">
        <v>1944</v>
      </c>
      <c r="P78" s="284"/>
      <c r="Q78" s="374"/>
      <c r="R78" s="284"/>
      <c r="S78" s="373" t="str">
        <f t="shared" si="15"/>
        <v>도비</v>
      </c>
      <c r="T78" s="369">
        <f t="shared" si="16"/>
        <v>0</v>
      </c>
      <c r="U78" s="369">
        <f t="shared" si="17"/>
        <v>96000</v>
      </c>
      <c r="V78" s="375" t="str">
        <f t="shared" si="18"/>
        <v>ok</v>
      </c>
      <c r="W78" s="284"/>
      <c r="X78" s="376" t="str">
        <f t="shared" si="19"/>
        <v>도비</v>
      </c>
      <c r="Y78" s="369">
        <f t="shared" si="20"/>
        <v>0</v>
      </c>
      <c r="Z78" s="369">
        <f t="shared" si="21"/>
        <v>0</v>
      </c>
      <c r="AA78" s="375" t="str">
        <f t="shared" si="22"/>
        <v>ok</v>
      </c>
      <c r="AB78" s="284"/>
      <c r="AC78" s="451" t="str">
        <f t="array" ref="AC78">IFERROR(IF($C78="","",INDEX(구분표!$I$2:$I$1001,MATCH(1,(구분표!$B$2:$B$1001='15년일출'!$A78)*(구분표!$C$2:$C$1001='15년일출'!$B78)*(구분표!$A$2:$A$1001='15년일출'!$C78),0))),"@@")</f>
        <v>0704</v>
      </c>
    </row>
    <row r="79" spans="1:29" ht="68.25" thickTop="1">
      <c r="A79" s="394" t="str">
        <f>IFERROR(VLOOKUP('15년일출'!$C79,구분표!$A$2:$C$1001,2,FALSE),"")</f>
        <v>경제과학기술위원회</v>
      </c>
      <c r="B79" s="395" t="str">
        <f>IFERROR(VLOOKUP('15년일출'!$C79,구분표!$A$2:$C$1001,3,FALSE),"")</f>
        <v>경제실</v>
      </c>
      <c r="C79" s="396" t="s">
        <v>341</v>
      </c>
      <c r="D79" s="471" t="s">
        <v>589</v>
      </c>
      <c r="E79" s="471">
        <v>148</v>
      </c>
      <c r="F79" s="396" t="s">
        <v>1959</v>
      </c>
      <c r="G79" s="398">
        <v>210000</v>
      </c>
      <c r="H79" s="398"/>
      <c r="I79" s="398">
        <v>0</v>
      </c>
      <c r="J79" s="399">
        <f>SUM(G79+H79+I79)</f>
        <v>210000</v>
      </c>
      <c r="K79" s="398"/>
      <c r="L79" s="398"/>
      <c r="M79" s="399">
        <f>SUM(G79+K79+L79)</f>
        <v>210000</v>
      </c>
      <c r="N79" s="400" t="str">
        <f>IF(H79-K79&lt;0,"동의필요","-")</f>
        <v>-</v>
      </c>
      <c r="O79" s="443" t="s">
        <v>1950</v>
      </c>
      <c r="P79" s="402"/>
      <c r="Q79" s="403"/>
      <c r="R79" s="402"/>
      <c r="S79" s="404" t="str">
        <f>IF($Q79="도비","도비",IF(COUNT(FIND("국비/",$F79)),"국비",IF(COUNT(FIND("지특/",$F79)),"지특",IF(COUNT(FIND("기금/",$F79)),"기금",IF(COUNT(FIND("교부세/",$F79)),"특교",IF(COUNT(FIND("자체/",$F79)),"도비",""))))))</f>
        <v>도비</v>
      </c>
      <c r="T79" s="398">
        <f>IF($S79&lt;&gt;"도비",IF($Q79="국도비","직접입력",SUM($H79:$I79)),)</f>
        <v>0</v>
      </c>
      <c r="U79" s="398">
        <f>IF($S79="도비",SUM($H79:$I79),IF($Q79="국도비","직접입력",SUM($H79:$I79)-$T79))</f>
        <v>0</v>
      </c>
      <c r="V79" s="405" t="str">
        <f>IFERROR(IF(($H79+$I79)=($T79+$U79),"ok","검토"),"검토")</f>
        <v>ok</v>
      </c>
      <c r="W79" s="402"/>
      <c r="X79" s="406" t="str">
        <f>$S79</f>
        <v>도비</v>
      </c>
      <c r="Y79" s="398">
        <f>IF($X79&lt;&gt;"도비",IF($Q79="국도비","직접입력",SUM($K79:$L79)),)</f>
        <v>0</v>
      </c>
      <c r="Z79" s="398">
        <f>IF($X79="도비",SUM($K79:$L79),IF($Q79="국도비","직접입력",SUM($K79:$L79)-$Y79))</f>
        <v>0</v>
      </c>
      <c r="AA79" s="405" t="str">
        <f>IFERROR(IF(($K79+$L79)=($Y79+$Z79),"ok","검토"),"검토")</f>
        <v>ok</v>
      </c>
      <c r="AB79" s="402"/>
      <c r="AC79" s="407" t="str">
        <f t="array" ref="AC79">IFERROR(IF($C79="","",INDEX(구분표!$I$2:$I$1001,MATCH(1,(구분표!$B$2:$B$1001='15년일출'!$A79)*(구분표!$C$2:$C$1001='15년일출'!$B79)*(구분표!$A$2:$A$1001='15년일출'!$C79),0))),"@@")</f>
        <v>0704</v>
      </c>
    </row>
    <row r="80" spans="1:29" ht="67.5">
      <c r="A80" s="408" t="str">
        <f>IFERROR(VLOOKUP('15년일출'!$C80,구분표!$A$2:$C$1001,2,FALSE),"")</f>
        <v>경제과학기술위원회</v>
      </c>
      <c r="B80" s="289" t="str">
        <f>IFERROR(VLOOKUP('15년일출'!$C80,구분표!$A$2:$C$1001,3,FALSE),"")</f>
        <v>경제실</v>
      </c>
      <c r="C80" s="298" t="s">
        <v>341</v>
      </c>
      <c r="D80" s="425" t="s">
        <v>1937</v>
      </c>
      <c r="E80" s="425">
        <v>148</v>
      </c>
      <c r="F80" s="298" t="s">
        <v>1960</v>
      </c>
      <c r="G80" s="190">
        <v>45000</v>
      </c>
      <c r="H80" s="184"/>
      <c r="I80" s="184">
        <v>0</v>
      </c>
      <c r="J80" s="73">
        <f>SUM(G80+H80+I80)</f>
        <v>45000</v>
      </c>
      <c r="K80" s="184"/>
      <c r="L80" s="184"/>
      <c r="M80" s="73">
        <f>SUM(G80+K80+L80)</f>
        <v>45000</v>
      </c>
      <c r="N80" s="74" t="str">
        <f>IF(H80-K80&lt;0,"동의필요","-")</f>
        <v>-</v>
      </c>
      <c r="O80" s="241" t="s">
        <v>1950</v>
      </c>
      <c r="P80" s="279"/>
      <c r="Q80" s="315"/>
      <c r="R80" s="279"/>
      <c r="S80" s="282" t="str">
        <f>IF($Q80="도비","도비",IF(COUNT(FIND("국비/",$F80)),"국비",IF(COUNT(FIND("지특/",$F80)),"지특",IF(COUNT(FIND("기금/",$F80)),"기금",IF(COUNT(FIND("교부세/",$F80)),"특교",IF(COUNT(FIND("자체/",$F80)),"도비",""))))))</f>
        <v>도비</v>
      </c>
      <c r="T80" s="184">
        <f>IF($S80&lt;&gt;"도비",IF($Q80="국도비","직접입력",SUM($H80:$I80)),)</f>
        <v>0</v>
      </c>
      <c r="U80" s="184">
        <f>IF($S80="도비",SUM($H80:$I80),IF($Q80="국도비","직접입력",SUM($H80:$I80)-$T80))</f>
        <v>0</v>
      </c>
      <c r="V80" s="281" t="str">
        <f>IFERROR(IF(($H80+$I80)=($T80+$U80),"ok","검토"),"검토")</f>
        <v>ok</v>
      </c>
      <c r="W80" s="279"/>
      <c r="X80" s="280" t="str">
        <f>$S80</f>
        <v>도비</v>
      </c>
      <c r="Y80" s="184">
        <f>IF($X80&lt;&gt;"도비",IF($Q80="국도비","직접입력",SUM($K80:$L80)),)</f>
        <v>0</v>
      </c>
      <c r="Z80" s="184">
        <f>IF($X80="도비",SUM($K80:$L80),IF($Q80="국도비","직접입력",SUM($K80:$L80)-$Y80))</f>
        <v>0</v>
      </c>
      <c r="AA80" s="281" t="str">
        <f>IFERROR(IF(($K80+$L80)=($Y80+$Z80),"ok","검토"),"검토")</f>
        <v>ok</v>
      </c>
      <c r="AB80" s="279"/>
      <c r="AC80" s="409" t="str">
        <f t="array" ref="AC80">IFERROR(IF($C80="","",INDEX(구분표!$I$2:$I$1001,MATCH(1,(구분표!$B$2:$B$1001='15년일출'!$A80)*(구분표!$C$2:$C$1001='15년일출'!$B80)*(구분표!$A$2:$A$1001='15년일출'!$C80),0))),"@@")</f>
        <v>0704</v>
      </c>
    </row>
    <row r="81" spans="1:29" ht="68.25" thickBot="1">
      <c r="A81" s="432" t="str">
        <f>IFERROR(VLOOKUP('15년일출'!$C81,구분표!$A$2:$C$1001,2,FALSE),"")</f>
        <v>경제과학기술위원회</v>
      </c>
      <c r="B81" s="433" t="str">
        <f>IFERROR(VLOOKUP('15년일출'!$C81,구분표!$A$2:$C$1001,3,FALSE),"")</f>
        <v>경제실</v>
      </c>
      <c r="C81" s="434" t="s">
        <v>341</v>
      </c>
      <c r="D81" s="426" t="s">
        <v>1937</v>
      </c>
      <c r="E81" s="426">
        <v>148</v>
      </c>
      <c r="F81" s="434" t="s">
        <v>1961</v>
      </c>
      <c r="G81" s="420">
        <v>15000</v>
      </c>
      <c r="H81" s="420"/>
      <c r="I81" s="420">
        <v>16000</v>
      </c>
      <c r="J81" s="414">
        <f t="shared" si="12"/>
        <v>31000</v>
      </c>
      <c r="K81" s="420"/>
      <c r="L81" s="420"/>
      <c r="M81" s="414">
        <f t="shared" si="13"/>
        <v>15000</v>
      </c>
      <c r="N81" s="415" t="str">
        <f t="shared" si="14"/>
        <v>-</v>
      </c>
      <c r="O81" s="435" t="s">
        <v>1951</v>
      </c>
      <c r="P81" s="436"/>
      <c r="Q81" s="437"/>
      <c r="R81" s="436"/>
      <c r="S81" s="419" t="str">
        <f t="shared" si="15"/>
        <v>도비</v>
      </c>
      <c r="T81" s="420">
        <f t="shared" si="16"/>
        <v>0</v>
      </c>
      <c r="U81" s="420">
        <f t="shared" si="17"/>
        <v>16000</v>
      </c>
      <c r="V81" s="421" t="str">
        <f t="shared" si="18"/>
        <v>ok</v>
      </c>
      <c r="W81" s="436"/>
      <c r="X81" s="422" t="str">
        <f t="shared" si="19"/>
        <v>도비</v>
      </c>
      <c r="Y81" s="420">
        <f t="shared" si="20"/>
        <v>0</v>
      </c>
      <c r="Z81" s="420">
        <f t="shared" si="21"/>
        <v>0</v>
      </c>
      <c r="AA81" s="421" t="str">
        <f t="shared" si="22"/>
        <v>ok</v>
      </c>
      <c r="AB81" s="436"/>
      <c r="AC81" s="423" t="str">
        <f t="array" ref="AC81">IFERROR(IF($C81="","",INDEX(구분표!$I$2:$I$1001,MATCH(1,(구분표!$B$2:$B$1001='15년일출'!$A81)*(구분표!$C$2:$C$1001='15년일출'!$B81)*(구분표!$A$2:$A$1001='15년일출'!$C81),0))),"@@")</f>
        <v>0704</v>
      </c>
    </row>
    <row r="82" spans="1:29" ht="40.5" customHeight="1" thickTop="1" thickBot="1">
      <c r="A82" s="454" t="str">
        <f>IFERROR(VLOOKUP('15년일출'!$C82,구분표!$A$2:$C$1001,2,FALSE),"")</f>
        <v>경제과학기술위원회</v>
      </c>
      <c r="B82" s="455" t="str">
        <f>IFERROR(VLOOKUP('15년일출'!$C82,구분표!$A$2:$C$1001,3,FALSE),"")</f>
        <v>경제실</v>
      </c>
      <c r="C82" s="456" t="s">
        <v>341</v>
      </c>
      <c r="D82" s="457" t="s">
        <v>593</v>
      </c>
      <c r="E82" s="457" t="s">
        <v>1253</v>
      </c>
      <c r="F82" s="456" t="s">
        <v>1784</v>
      </c>
      <c r="G82" s="458"/>
      <c r="H82" s="458"/>
      <c r="I82" s="458">
        <v>18000</v>
      </c>
      <c r="J82" s="459">
        <f t="shared" si="12"/>
        <v>18000</v>
      </c>
      <c r="K82" s="458"/>
      <c r="L82" s="458"/>
      <c r="M82" s="459">
        <f t="shared" si="13"/>
        <v>0</v>
      </c>
      <c r="N82" s="460" t="str">
        <f t="shared" si="14"/>
        <v>-</v>
      </c>
      <c r="O82" s="461" t="s">
        <v>1226</v>
      </c>
      <c r="P82" s="462"/>
      <c r="Q82" s="463"/>
      <c r="R82" s="462"/>
      <c r="S82" s="464" t="str">
        <f t="shared" si="15"/>
        <v>도비</v>
      </c>
      <c r="T82" s="458">
        <f t="shared" si="16"/>
        <v>0</v>
      </c>
      <c r="U82" s="458">
        <f t="shared" si="17"/>
        <v>18000</v>
      </c>
      <c r="V82" s="465" t="str">
        <f t="shared" si="18"/>
        <v>ok</v>
      </c>
      <c r="W82" s="462"/>
      <c r="X82" s="466" t="str">
        <f t="shared" si="19"/>
        <v>도비</v>
      </c>
      <c r="Y82" s="458">
        <f t="shared" si="20"/>
        <v>0</v>
      </c>
      <c r="Z82" s="458">
        <f t="shared" si="21"/>
        <v>0</v>
      </c>
      <c r="AA82" s="465" t="str">
        <f t="shared" si="22"/>
        <v>ok</v>
      </c>
      <c r="AB82" s="462"/>
      <c r="AC82" s="467" t="str">
        <f t="array" ref="AC82">IFERROR(IF($C82="","",INDEX(구분표!$I$2:$I$1001,MATCH(1,(구분표!$B$2:$B$1001='15년일출'!$A82)*(구분표!$C$2:$C$1001='15년일출'!$B82)*(구분표!$A$2:$A$1001='15년일출'!$C82),0))),"@@")</f>
        <v>0704</v>
      </c>
    </row>
    <row r="83" spans="1:29" ht="40.5" customHeight="1" thickTop="1">
      <c r="A83" s="355" t="str">
        <f>IFERROR(VLOOKUP('15년일출'!$C83,구분표!$A$2:$C$1001,2,FALSE),"")</f>
        <v>경제과학기술위원회</v>
      </c>
      <c r="B83" s="355" t="str">
        <f>IFERROR(VLOOKUP('15년일출'!$C83,구분표!$A$2:$C$1001,3,FALSE),"")</f>
        <v>경제실</v>
      </c>
      <c r="C83" s="383" t="s">
        <v>343</v>
      </c>
      <c r="D83" s="384" t="s">
        <v>589</v>
      </c>
      <c r="E83" s="384">
        <v>152</v>
      </c>
      <c r="F83" s="383" t="s">
        <v>1785</v>
      </c>
      <c r="G83" s="385">
        <v>5222000</v>
      </c>
      <c r="H83" s="385"/>
      <c r="I83" s="385">
        <v>200000</v>
      </c>
      <c r="J83" s="386">
        <f t="shared" si="12"/>
        <v>5422000</v>
      </c>
      <c r="K83" s="385"/>
      <c r="L83" s="385"/>
      <c r="M83" s="386">
        <f t="shared" si="13"/>
        <v>5222000</v>
      </c>
      <c r="N83" s="387" t="str">
        <f t="shared" si="14"/>
        <v>-</v>
      </c>
      <c r="O83" s="388" t="s">
        <v>1227</v>
      </c>
      <c r="P83" s="274"/>
      <c r="Q83" s="389"/>
      <c r="R83" s="274"/>
      <c r="S83" s="390" t="str">
        <f t="shared" si="15"/>
        <v>도비</v>
      </c>
      <c r="T83" s="385">
        <f t="shared" si="16"/>
        <v>0</v>
      </c>
      <c r="U83" s="385">
        <f t="shared" si="17"/>
        <v>200000</v>
      </c>
      <c r="V83" s="391" t="str">
        <f t="shared" si="18"/>
        <v>ok</v>
      </c>
      <c r="W83" s="274"/>
      <c r="X83" s="392" t="str">
        <f t="shared" si="19"/>
        <v>도비</v>
      </c>
      <c r="Y83" s="385">
        <f t="shared" si="20"/>
        <v>0</v>
      </c>
      <c r="Z83" s="385">
        <f t="shared" si="21"/>
        <v>0</v>
      </c>
      <c r="AA83" s="391" t="str">
        <f t="shared" si="22"/>
        <v>ok</v>
      </c>
      <c r="AB83" s="274"/>
      <c r="AC83" s="393" t="str">
        <f t="array" ref="AC83">IFERROR(IF($C83="","",INDEX(구분표!$I$2:$I$1001,MATCH(1,(구분표!$B$2:$B$1001='15년일출'!$A83)*(구분표!$C$2:$C$1001='15년일출'!$B83)*(구분표!$A$2:$A$1001='15년일출'!$C83),0))),"@@")</f>
        <v>0705</v>
      </c>
    </row>
    <row r="84" spans="1:29" ht="40.5" customHeight="1">
      <c r="A84" s="87" t="str">
        <f>IFERROR(VLOOKUP('15년일출'!$C84,구분표!$A$2:$C$1001,2,FALSE),"")</f>
        <v>경제과학기술위원회</v>
      </c>
      <c r="B84" s="87" t="str">
        <f>IFERROR(VLOOKUP('15년일출'!$C84,구분표!$A$2:$C$1001,3,FALSE),"")</f>
        <v>경제실</v>
      </c>
      <c r="C84" s="186" t="s">
        <v>343</v>
      </c>
      <c r="D84" s="185" t="s">
        <v>593</v>
      </c>
      <c r="E84" s="185" t="s">
        <v>1253</v>
      </c>
      <c r="F84" s="298" t="s">
        <v>1786</v>
      </c>
      <c r="G84" s="184"/>
      <c r="H84" s="184"/>
      <c r="I84" s="184">
        <v>25000</v>
      </c>
      <c r="J84" s="73">
        <f t="shared" si="12"/>
        <v>25000</v>
      </c>
      <c r="K84" s="184"/>
      <c r="L84" s="184"/>
      <c r="M84" s="73">
        <f t="shared" si="13"/>
        <v>0</v>
      </c>
      <c r="N84" s="74" t="str">
        <f t="shared" si="14"/>
        <v>-</v>
      </c>
      <c r="O84" s="241" t="s">
        <v>1228</v>
      </c>
      <c r="P84" s="75"/>
      <c r="Q84" s="206"/>
      <c r="R84" s="75"/>
      <c r="S84" s="78" t="str">
        <f t="shared" si="15"/>
        <v>도비</v>
      </c>
      <c r="T84" s="184">
        <f t="shared" si="16"/>
        <v>0</v>
      </c>
      <c r="U84" s="184">
        <f t="shared" si="17"/>
        <v>25000</v>
      </c>
      <c r="V84" s="77" t="str">
        <f t="shared" si="18"/>
        <v>ok</v>
      </c>
      <c r="W84" s="75"/>
      <c r="X84" s="76" t="str">
        <f t="shared" si="19"/>
        <v>도비</v>
      </c>
      <c r="Y84" s="184">
        <f t="shared" si="20"/>
        <v>0</v>
      </c>
      <c r="Z84" s="184">
        <f t="shared" si="21"/>
        <v>0</v>
      </c>
      <c r="AA84" s="77" t="str">
        <f t="shared" si="22"/>
        <v>ok</v>
      </c>
      <c r="AB84" s="75"/>
      <c r="AC84" s="79" t="str">
        <f t="array" ref="AC84">IFERROR(IF($C84="","",INDEX(구분표!$I$2:$I$1001,MATCH(1,(구분표!$B$2:$B$1001='15년일출'!$A84)*(구분표!$C$2:$C$1001='15년일출'!$B84)*(구분표!$A$2:$A$1001='15년일출'!$C84),0))),"@@")</f>
        <v>0705</v>
      </c>
    </row>
    <row r="85" spans="1:29" ht="40.5" customHeight="1">
      <c r="A85" s="87" t="str">
        <f>IFERROR(VLOOKUP('15년일출'!$C85,구분표!$A$2:$C$1001,2,FALSE),"")</f>
        <v>경제과학기술위원회</v>
      </c>
      <c r="B85" s="87" t="str">
        <f>IFERROR(VLOOKUP('15년일출'!$C85,구분표!$A$2:$C$1001,3,FALSE),"")</f>
        <v>경제실</v>
      </c>
      <c r="C85" s="186" t="s">
        <v>343</v>
      </c>
      <c r="D85" s="185" t="s">
        <v>589</v>
      </c>
      <c r="E85" s="185">
        <v>154</v>
      </c>
      <c r="F85" s="298" t="s">
        <v>1787</v>
      </c>
      <c r="G85" s="184">
        <v>200000</v>
      </c>
      <c r="H85" s="184"/>
      <c r="I85" s="184">
        <v>500000</v>
      </c>
      <c r="J85" s="73">
        <f t="shared" si="12"/>
        <v>700000</v>
      </c>
      <c r="K85" s="184"/>
      <c r="L85" s="184"/>
      <c r="M85" s="73">
        <f t="shared" si="13"/>
        <v>200000</v>
      </c>
      <c r="N85" s="74" t="str">
        <f t="shared" si="14"/>
        <v>-</v>
      </c>
      <c r="O85" s="239" t="s">
        <v>1229</v>
      </c>
      <c r="P85" s="75"/>
      <c r="Q85" s="206"/>
      <c r="R85" s="75"/>
      <c r="S85" s="78" t="str">
        <f t="shared" si="15"/>
        <v>도비</v>
      </c>
      <c r="T85" s="184">
        <f t="shared" si="16"/>
        <v>0</v>
      </c>
      <c r="U85" s="184">
        <f t="shared" si="17"/>
        <v>500000</v>
      </c>
      <c r="V85" s="77" t="str">
        <f t="shared" si="18"/>
        <v>ok</v>
      </c>
      <c r="W85" s="75"/>
      <c r="X85" s="76" t="str">
        <f t="shared" si="19"/>
        <v>도비</v>
      </c>
      <c r="Y85" s="184">
        <f t="shared" si="20"/>
        <v>0</v>
      </c>
      <c r="Z85" s="184">
        <f t="shared" si="21"/>
        <v>0</v>
      </c>
      <c r="AA85" s="77" t="str">
        <f t="shared" si="22"/>
        <v>ok</v>
      </c>
      <c r="AB85" s="75"/>
      <c r="AC85" s="79" t="str">
        <f t="array" ref="AC85">IFERROR(IF($C85="","",INDEX(구분표!$I$2:$I$1001,MATCH(1,(구분표!$B$2:$B$1001='15년일출'!$A85)*(구분표!$C$2:$C$1001='15년일출'!$B85)*(구분표!$A$2:$A$1001='15년일출'!$C85),0))),"@@")</f>
        <v>0705</v>
      </c>
    </row>
    <row r="86" spans="1:29" ht="40.5" customHeight="1">
      <c r="A86" s="87" t="str">
        <f>IFERROR(VLOOKUP('15년일출'!$C86,구분표!$A$2:$C$1001,2,FALSE),"")</f>
        <v>경제과학기술위원회</v>
      </c>
      <c r="B86" s="87" t="str">
        <f>IFERROR(VLOOKUP('15년일출'!$C86,구분표!$A$2:$C$1001,3,FALSE),"")</f>
        <v>경제실</v>
      </c>
      <c r="C86" s="186" t="s">
        <v>343</v>
      </c>
      <c r="D86" s="185" t="s">
        <v>593</v>
      </c>
      <c r="E86" s="185" t="s">
        <v>1253</v>
      </c>
      <c r="F86" s="298" t="s">
        <v>1788</v>
      </c>
      <c r="G86" s="184"/>
      <c r="H86" s="184"/>
      <c r="I86" s="184">
        <v>70000</v>
      </c>
      <c r="J86" s="73">
        <f t="shared" si="12"/>
        <v>70000</v>
      </c>
      <c r="K86" s="184"/>
      <c r="L86" s="184"/>
      <c r="M86" s="73">
        <f t="shared" si="13"/>
        <v>0</v>
      </c>
      <c r="N86" s="74" t="str">
        <f t="shared" si="14"/>
        <v>-</v>
      </c>
      <c r="O86" s="239" t="s">
        <v>1230</v>
      </c>
      <c r="P86" s="75"/>
      <c r="Q86" s="206"/>
      <c r="R86" s="75"/>
      <c r="S86" s="78" t="str">
        <f t="shared" si="15"/>
        <v>도비</v>
      </c>
      <c r="T86" s="184">
        <f t="shared" si="16"/>
        <v>0</v>
      </c>
      <c r="U86" s="184">
        <f t="shared" si="17"/>
        <v>70000</v>
      </c>
      <c r="V86" s="77" t="str">
        <f t="shared" si="18"/>
        <v>ok</v>
      </c>
      <c r="W86" s="75"/>
      <c r="X86" s="76" t="str">
        <f t="shared" si="19"/>
        <v>도비</v>
      </c>
      <c r="Y86" s="184">
        <f t="shared" si="20"/>
        <v>0</v>
      </c>
      <c r="Z86" s="184">
        <f t="shared" si="21"/>
        <v>0</v>
      </c>
      <c r="AA86" s="77" t="str">
        <f t="shared" si="22"/>
        <v>ok</v>
      </c>
      <c r="AB86" s="75"/>
      <c r="AC86" s="79" t="str">
        <f t="array" ref="AC86">IFERROR(IF($C86="","",INDEX(구분표!$I$2:$I$1001,MATCH(1,(구분표!$B$2:$B$1001='15년일출'!$A86)*(구분표!$C$2:$C$1001='15년일출'!$B86)*(구분표!$A$2:$A$1001='15년일출'!$C86),0))),"@@")</f>
        <v>0705</v>
      </c>
    </row>
    <row r="87" spans="1:29" ht="40.5" customHeight="1">
      <c r="A87" s="87" t="str">
        <f>IFERROR(VLOOKUP('15년일출'!$C87,구분표!$A$2:$C$1001,2,FALSE),"")</f>
        <v>경제과학기술위원회</v>
      </c>
      <c r="B87" s="87" t="str">
        <f>IFERROR(VLOOKUP('15년일출'!$C87,구분표!$A$2:$C$1001,3,FALSE),"")</f>
        <v>경제실</v>
      </c>
      <c r="C87" s="186" t="s">
        <v>343</v>
      </c>
      <c r="D87" s="185" t="s">
        <v>593</v>
      </c>
      <c r="E87" s="185" t="s">
        <v>1253</v>
      </c>
      <c r="F87" s="298" t="s">
        <v>1832</v>
      </c>
      <c r="G87" s="184"/>
      <c r="H87" s="184"/>
      <c r="I87" s="184">
        <v>100000</v>
      </c>
      <c r="J87" s="73">
        <f t="shared" si="12"/>
        <v>100000</v>
      </c>
      <c r="K87" s="184"/>
      <c r="L87" s="184"/>
      <c r="M87" s="73">
        <f t="shared" si="13"/>
        <v>0</v>
      </c>
      <c r="N87" s="74" t="str">
        <f t="shared" si="14"/>
        <v>-</v>
      </c>
      <c r="O87" s="239" t="s">
        <v>1231</v>
      </c>
      <c r="P87" s="75"/>
      <c r="Q87" s="206"/>
      <c r="R87" s="75"/>
      <c r="S87" s="78" t="str">
        <f t="shared" si="15"/>
        <v>도비</v>
      </c>
      <c r="T87" s="184">
        <f t="shared" si="16"/>
        <v>0</v>
      </c>
      <c r="U87" s="184">
        <f t="shared" si="17"/>
        <v>100000</v>
      </c>
      <c r="V87" s="77" t="str">
        <f t="shared" si="18"/>
        <v>ok</v>
      </c>
      <c r="W87" s="75"/>
      <c r="X87" s="76" t="str">
        <f t="shared" si="19"/>
        <v>도비</v>
      </c>
      <c r="Y87" s="184">
        <f t="shared" si="20"/>
        <v>0</v>
      </c>
      <c r="Z87" s="184">
        <f t="shared" si="21"/>
        <v>0</v>
      </c>
      <c r="AA87" s="77" t="str">
        <f t="shared" si="22"/>
        <v>ok</v>
      </c>
      <c r="AB87" s="75"/>
      <c r="AC87" s="79" t="str">
        <f t="array" ref="AC87">IFERROR(IF($C87="","",INDEX(구분표!$I$2:$I$1001,MATCH(1,(구분표!$B$2:$B$1001='15년일출'!$A87)*(구분표!$C$2:$C$1001='15년일출'!$B87)*(구분표!$A$2:$A$1001='15년일출'!$C87),0))),"@@")</f>
        <v>0705</v>
      </c>
    </row>
    <row r="88" spans="1:29" ht="40.5" customHeight="1">
      <c r="A88" s="87" t="str">
        <f>IFERROR(VLOOKUP('15년일출'!$C88,구분표!$A$2:$C$1001,2,FALSE),"")</f>
        <v>경제과학기술위원회</v>
      </c>
      <c r="B88" s="87" t="str">
        <f>IFERROR(VLOOKUP('15년일출'!$C88,구분표!$A$2:$C$1001,3,FALSE),"")</f>
        <v>경제실</v>
      </c>
      <c r="C88" s="186" t="s">
        <v>343</v>
      </c>
      <c r="D88" s="185" t="s">
        <v>593</v>
      </c>
      <c r="E88" s="185" t="s">
        <v>1253</v>
      </c>
      <c r="F88" s="298" t="s">
        <v>1833</v>
      </c>
      <c r="G88" s="184"/>
      <c r="H88" s="184"/>
      <c r="I88" s="184">
        <v>270000</v>
      </c>
      <c r="J88" s="73">
        <f t="shared" si="12"/>
        <v>270000</v>
      </c>
      <c r="K88" s="184"/>
      <c r="L88" s="184"/>
      <c r="M88" s="73">
        <f t="shared" si="13"/>
        <v>0</v>
      </c>
      <c r="N88" s="74" t="str">
        <f t="shared" si="14"/>
        <v>-</v>
      </c>
      <c r="O88" s="239" t="s">
        <v>1232</v>
      </c>
      <c r="P88" s="75"/>
      <c r="Q88" s="206"/>
      <c r="R88" s="75"/>
      <c r="S88" s="78" t="str">
        <f t="shared" si="15"/>
        <v>도비</v>
      </c>
      <c r="T88" s="184">
        <f t="shared" si="16"/>
        <v>0</v>
      </c>
      <c r="U88" s="184">
        <f t="shared" si="17"/>
        <v>270000</v>
      </c>
      <c r="V88" s="77" t="str">
        <f t="shared" si="18"/>
        <v>ok</v>
      </c>
      <c r="W88" s="75"/>
      <c r="X88" s="76" t="str">
        <f t="shared" si="19"/>
        <v>도비</v>
      </c>
      <c r="Y88" s="184">
        <f t="shared" si="20"/>
        <v>0</v>
      </c>
      <c r="Z88" s="184">
        <f t="shared" si="21"/>
        <v>0</v>
      </c>
      <c r="AA88" s="77" t="str">
        <f t="shared" si="22"/>
        <v>ok</v>
      </c>
      <c r="AB88" s="75"/>
      <c r="AC88" s="79" t="str">
        <f t="array" ref="AC88">IFERROR(IF($C88="","",INDEX(구분표!$I$2:$I$1001,MATCH(1,(구분표!$B$2:$B$1001='15년일출'!$A88)*(구분표!$C$2:$C$1001='15년일출'!$B88)*(구분표!$A$2:$A$1001='15년일출'!$C88),0))),"@@")</f>
        <v>0705</v>
      </c>
    </row>
    <row r="89" spans="1:29" ht="40.5" customHeight="1">
      <c r="A89" s="87" t="str">
        <f>IFERROR(VLOOKUP('15년일출'!$C89,구분표!$A$2:$C$1001,2,FALSE),"")</f>
        <v>경제과학기술위원회</v>
      </c>
      <c r="B89" s="87" t="str">
        <f>IFERROR(VLOOKUP('15년일출'!$C89,구분표!$A$2:$C$1001,3,FALSE),"")</f>
        <v>경제실</v>
      </c>
      <c r="C89" s="186" t="s">
        <v>343</v>
      </c>
      <c r="D89" s="185" t="s">
        <v>593</v>
      </c>
      <c r="E89" s="185" t="s">
        <v>1253</v>
      </c>
      <c r="F89" s="298" t="s">
        <v>1834</v>
      </c>
      <c r="G89" s="184"/>
      <c r="H89" s="184"/>
      <c r="I89" s="184">
        <v>20000</v>
      </c>
      <c r="J89" s="73">
        <f t="shared" si="12"/>
        <v>20000</v>
      </c>
      <c r="K89" s="184"/>
      <c r="L89" s="184"/>
      <c r="M89" s="73">
        <f t="shared" si="13"/>
        <v>0</v>
      </c>
      <c r="N89" s="74" t="str">
        <f t="shared" si="14"/>
        <v>-</v>
      </c>
      <c r="O89" s="245" t="s">
        <v>1233</v>
      </c>
      <c r="P89" s="75"/>
      <c r="Q89" s="206"/>
      <c r="R89" s="75"/>
      <c r="S89" s="78" t="str">
        <f t="shared" si="15"/>
        <v>도비</v>
      </c>
      <c r="T89" s="184">
        <f t="shared" si="16"/>
        <v>0</v>
      </c>
      <c r="U89" s="184">
        <f t="shared" si="17"/>
        <v>20000</v>
      </c>
      <c r="V89" s="77" t="str">
        <f t="shared" si="18"/>
        <v>ok</v>
      </c>
      <c r="W89" s="75"/>
      <c r="X89" s="76" t="str">
        <f t="shared" si="19"/>
        <v>도비</v>
      </c>
      <c r="Y89" s="184">
        <f t="shared" si="20"/>
        <v>0</v>
      </c>
      <c r="Z89" s="184">
        <f t="shared" si="21"/>
        <v>0</v>
      </c>
      <c r="AA89" s="77" t="str">
        <f t="shared" si="22"/>
        <v>ok</v>
      </c>
      <c r="AB89" s="75"/>
      <c r="AC89" s="79" t="str">
        <f t="array" ref="AC89">IFERROR(IF($C89="","",INDEX(구분표!$I$2:$I$1001,MATCH(1,(구분표!$B$2:$B$1001='15년일출'!$A89)*(구분표!$C$2:$C$1001='15년일출'!$B89)*(구분표!$A$2:$A$1001='15년일출'!$C89),0))),"@@")</f>
        <v>0705</v>
      </c>
    </row>
    <row r="90" spans="1:29" ht="40.5" customHeight="1">
      <c r="A90" s="87" t="str">
        <f>IFERROR(VLOOKUP('15년일출'!$C90,구분표!$A$2:$C$1001,2,FALSE),"")</f>
        <v>경제과학기술위원회</v>
      </c>
      <c r="B90" s="87" t="str">
        <f>IFERROR(VLOOKUP('15년일출'!$C90,구분표!$A$2:$C$1001,3,FALSE),"")</f>
        <v>경제실</v>
      </c>
      <c r="C90" s="186" t="s">
        <v>343</v>
      </c>
      <c r="D90" s="185" t="s">
        <v>593</v>
      </c>
      <c r="E90" s="185" t="s">
        <v>1253</v>
      </c>
      <c r="F90" s="298" t="s">
        <v>1835</v>
      </c>
      <c r="G90" s="184"/>
      <c r="H90" s="194"/>
      <c r="I90" s="194">
        <v>110000</v>
      </c>
      <c r="J90" s="73">
        <f t="shared" si="12"/>
        <v>110000</v>
      </c>
      <c r="K90" s="304"/>
      <c r="L90" s="303"/>
      <c r="M90" s="73">
        <f t="shared" si="13"/>
        <v>0</v>
      </c>
      <c r="N90" s="74" t="str">
        <f t="shared" si="14"/>
        <v>-</v>
      </c>
      <c r="O90" s="244" t="s">
        <v>1234</v>
      </c>
      <c r="P90" s="75"/>
      <c r="Q90" s="206"/>
      <c r="R90" s="75"/>
      <c r="S90" s="78" t="str">
        <f t="shared" si="15"/>
        <v>도비</v>
      </c>
      <c r="T90" s="184">
        <f t="shared" si="16"/>
        <v>0</v>
      </c>
      <c r="U90" s="184">
        <f t="shared" si="17"/>
        <v>110000</v>
      </c>
      <c r="V90" s="77" t="str">
        <f t="shared" si="18"/>
        <v>ok</v>
      </c>
      <c r="W90" s="75"/>
      <c r="X90" s="76" t="str">
        <f t="shared" si="19"/>
        <v>도비</v>
      </c>
      <c r="Y90" s="184">
        <f t="shared" si="20"/>
        <v>0</v>
      </c>
      <c r="Z90" s="184">
        <f t="shared" si="21"/>
        <v>0</v>
      </c>
      <c r="AA90" s="77" t="str">
        <f t="shared" si="22"/>
        <v>ok</v>
      </c>
      <c r="AB90" s="75"/>
      <c r="AC90" s="79" t="str">
        <f t="array" ref="AC90">IFERROR(IF($C90="","",INDEX(구분표!$I$2:$I$1001,MATCH(1,(구분표!$B$2:$B$1001='15년일출'!$A90)*(구분표!$C$2:$C$1001='15년일출'!$B90)*(구분표!$A$2:$A$1001='15년일출'!$C90),0))),"@@")</f>
        <v>0705</v>
      </c>
    </row>
    <row r="91" spans="1:29" ht="40.5" customHeight="1">
      <c r="A91" s="87" t="str">
        <f>IFERROR(VLOOKUP('15년일출'!$C91,구분표!$A$2:$C$1001,2,FALSE),"")</f>
        <v>경제과학기술위원회</v>
      </c>
      <c r="B91" s="87" t="str">
        <f>IFERROR(VLOOKUP('15년일출'!$C91,구분표!$A$2:$C$1001,3,FALSE),"")</f>
        <v>경제실</v>
      </c>
      <c r="C91" s="186" t="s">
        <v>343</v>
      </c>
      <c r="D91" s="185" t="s">
        <v>589</v>
      </c>
      <c r="E91" s="185">
        <v>152</v>
      </c>
      <c r="F91" s="298" t="s">
        <v>1836</v>
      </c>
      <c r="G91" s="184">
        <v>100000</v>
      </c>
      <c r="H91" s="194"/>
      <c r="I91" s="194">
        <v>50000</v>
      </c>
      <c r="J91" s="73">
        <f t="shared" si="12"/>
        <v>150000</v>
      </c>
      <c r="K91" s="304"/>
      <c r="L91" s="303"/>
      <c r="M91" s="73">
        <f t="shared" si="13"/>
        <v>100000</v>
      </c>
      <c r="N91" s="74" t="str">
        <f t="shared" si="14"/>
        <v>-</v>
      </c>
      <c r="O91" s="244" t="s">
        <v>1235</v>
      </c>
      <c r="P91" s="75"/>
      <c r="Q91" s="206"/>
      <c r="R91" s="75"/>
      <c r="S91" s="78" t="str">
        <f t="shared" si="15"/>
        <v>도비</v>
      </c>
      <c r="T91" s="184">
        <f t="shared" si="16"/>
        <v>0</v>
      </c>
      <c r="U91" s="184">
        <f t="shared" si="17"/>
        <v>50000</v>
      </c>
      <c r="V91" s="77" t="str">
        <f t="shared" si="18"/>
        <v>ok</v>
      </c>
      <c r="W91" s="75"/>
      <c r="X91" s="76" t="str">
        <f t="shared" si="19"/>
        <v>도비</v>
      </c>
      <c r="Y91" s="184">
        <f t="shared" si="20"/>
        <v>0</v>
      </c>
      <c r="Z91" s="184">
        <f t="shared" si="21"/>
        <v>0</v>
      </c>
      <c r="AA91" s="77" t="str">
        <f t="shared" si="22"/>
        <v>ok</v>
      </c>
      <c r="AB91" s="75"/>
      <c r="AC91" s="79" t="str">
        <f t="array" ref="AC91">IFERROR(IF($C91="","",INDEX(구분표!$I$2:$I$1001,MATCH(1,(구분표!$B$2:$B$1001='15년일출'!$A91)*(구분표!$C$2:$C$1001='15년일출'!$B91)*(구분표!$A$2:$A$1001='15년일출'!$C91),0))),"@@")</f>
        <v>0705</v>
      </c>
    </row>
    <row r="92" spans="1:29" ht="40.5" customHeight="1">
      <c r="A92" s="87" t="str">
        <f>IFERROR(VLOOKUP('15년일출'!$C92,구분표!$A$2:$C$1001,2,FALSE),"")</f>
        <v>경제과학기술위원회</v>
      </c>
      <c r="B92" s="87" t="str">
        <f>IFERROR(VLOOKUP('15년일출'!$C92,구분표!$A$2:$C$1001,3,FALSE),"")</f>
        <v>경제실</v>
      </c>
      <c r="C92" s="186" t="s">
        <v>343</v>
      </c>
      <c r="D92" s="185" t="s">
        <v>589</v>
      </c>
      <c r="E92" s="185">
        <v>153</v>
      </c>
      <c r="F92" s="298" t="s">
        <v>1837</v>
      </c>
      <c r="G92" s="184">
        <v>440000</v>
      </c>
      <c r="H92" s="194"/>
      <c r="I92" s="194">
        <v>160000</v>
      </c>
      <c r="J92" s="73">
        <f t="shared" si="12"/>
        <v>600000</v>
      </c>
      <c r="K92" s="304"/>
      <c r="L92" s="303"/>
      <c r="M92" s="73">
        <f t="shared" si="13"/>
        <v>440000</v>
      </c>
      <c r="N92" s="74" t="str">
        <f t="shared" si="14"/>
        <v>-</v>
      </c>
      <c r="O92" s="244" t="s">
        <v>955</v>
      </c>
      <c r="P92" s="75"/>
      <c r="Q92" s="206"/>
      <c r="R92" s="75"/>
      <c r="S92" s="78" t="str">
        <f t="shared" si="15"/>
        <v>도비</v>
      </c>
      <c r="T92" s="184">
        <f t="shared" si="16"/>
        <v>0</v>
      </c>
      <c r="U92" s="184">
        <f t="shared" si="17"/>
        <v>160000</v>
      </c>
      <c r="V92" s="77" t="str">
        <f t="shared" si="18"/>
        <v>ok</v>
      </c>
      <c r="W92" s="75"/>
      <c r="X92" s="76" t="str">
        <f t="shared" si="19"/>
        <v>도비</v>
      </c>
      <c r="Y92" s="184">
        <f t="shared" si="20"/>
        <v>0</v>
      </c>
      <c r="Z92" s="184">
        <f t="shared" si="21"/>
        <v>0</v>
      </c>
      <c r="AA92" s="77" t="str">
        <f t="shared" si="22"/>
        <v>ok</v>
      </c>
      <c r="AB92" s="75"/>
      <c r="AC92" s="79" t="str">
        <f t="array" ref="AC92">IFERROR(IF($C92="","",INDEX(구분표!$I$2:$I$1001,MATCH(1,(구분표!$B$2:$B$1001='15년일출'!$A92)*(구분표!$C$2:$C$1001='15년일출'!$B92)*(구분표!$A$2:$A$1001='15년일출'!$C92),0))),"@@")</f>
        <v>0705</v>
      </c>
    </row>
    <row r="93" spans="1:29" ht="40.5" customHeight="1">
      <c r="A93" s="87" t="str">
        <f>IFERROR(VLOOKUP('15년일출'!$C93,구분표!$A$2:$C$1001,2,FALSE),"")</f>
        <v>경제과학기술위원회</v>
      </c>
      <c r="B93" s="87" t="str">
        <f>IFERROR(VLOOKUP('15년일출'!$C93,구분표!$A$2:$C$1001,3,FALSE),"")</f>
        <v>경제실</v>
      </c>
      <c r="C93" s="186" t="s">
        <v>343</v>
      </c>
      <c r="D93" s="185" t="s">
        <v>589</v>
      </c>
      <c r="E93" s="185">
        <v>154</v>
      </c>
      <c r="F93" s="298" t="s">
        <v>1838</v>
      </c>
      <c r="G93" s="184">
        <v>1000000</v>
      </c>
      <c r="H93" s="194"/>
      <c r="I93" s="194">
        <v>2000000</v>
      </c>
      <c r="J93" s="73">
        <f t="shared" si="12"/>
        <v>3000000</v>
      </c>
      <c r="K93" s="304"/>
      <c r="L93" s="303"/>
      <c r="M93" s="73">
        <f t="shared" si="13"/>
        <v>1000000</v>
      </c>
      <c r="N93" s="74" t="str">
        <f t="shared" si="14"/>
        <v>-</v>
      </c>
      <c r="O93" s="244" t="s">
        <v>1236</v>
      </c>
      <c r="P93" s="75"/>
      <c r="Q93" s="206"/>
      <c r="R93" s="75"/>
      <c r="S93" s="78" t="str">
        <f t="shared" si="15"/>
        <v>도비</v>
      </c>
      <c r="T93" s="184">
        <f t="shared" si="16"/>
        <v>0</v>
      </c>
      <c r="U93" s="184">
        <f t="shared" si="17"/>
        <v>2000000</v>
      </c>
      <c r="V93" s="77" t="str">
        <f t="shared" si="18"/>
        <v>ok</v>
      </c>
      <c r="W93" s="75"/>
      <c r="X93" s="76" t="str">
        <f t="shared" si="19"/>
        <v>도비</v>
      </c>
      <c r="Y93" s="184">
        <f t="shared" si="20"/>
        <v>0</v>
      </c>
      <c r="Z93" s="184">
        <f t="shared" si="21"/>
        <v>0</v>
      </c>
      <c r="AA93" s="77" t="str">
        <f t="shared" si="22"/>
        <v>ok</v>
      </c>
      <c r="AB93" s="75"/>
      <c r="AC93" s="79" t="str">
        <f t="array" ref="AC93">IFERROR(IF($C93="","",INDEX(구분표!$I$2:$I$1001,MATCH(1,(구분표!$B$2:$B$1001='15년일출'!$A93)*(구분표!$C$2:$C$1001='15년일출'!$B93)*(구분표!$A$2:$A$1001='15년일출'!$C93),0))),"@@")</f>
        <v>0705</v>
      </c>
    </row>
    <row r="94" spans="1:29" ht="40.5" customHeight="1">
      <c r="A94" s="87" t="str">
        <f>IFERROR(VLOOKUP('15년일출'!$C94,구분표!$A$2:$C$1001,2,FALSE),"")</f>
        <v>경제과학기술위원회</v>
      </c>
      <c r="B94" s="87" t="str">
        <f>IFERROR(VLOOKUP('15년일출'!$C94,구분표!$A$2:$C$1001,3,FALSE),"")</f>
        <v>경제실</v>
      </c>
      <c r="C94" s="186" t="s">
        <v>345</v>
      </c>
      <c r="D94" s="185" t="s">
        <v>1253</v>
      </c>
      <c r="E94" s="185" t="s">
        <v>1253</v>
      </c>
      <c r="F94" s="298" t="s">
        <v>1839</v>
      </c>
      <c r="G94" s="184"/>
      <c r="H94" s="194"/>
      <c r="I94" s="194">
        <v>200000</v>
      </c>
      <c r="J94" s="73">
        <f t="shared" si="12"/>
        <v>200000</v>
      </c>
      <c r="K94" s="304"/>
      <c r="L94" s="303"/>
      <c r="M94" s="73">
        <f t="shared" si="13"/>
        <v>0</v>
      </c>
      <c r="N94" s="74" t="str">
        <f t="shared" si="14"/>
        <v>-</v>
      </c>
      <c r="O94" s="244" t="s">
        <v>1237</v>
      </c>
      <c r="P94" s="75"/>
      <c r="Q94" s="206"/>
      <c r="R94" s="75"/>
      <c r="S94" s="78" t="str">
        <f t="shared" si="15"/>
        <v>도비</v>
      </c>
      <c r="T94" s="184">
        <f t="shared" si="16"/>
        <v>0</v>
      </c>
      <c r="U94" s="184">
        <f t="shared" si="17"/>
        <v>200000</v>
      </c>
      <c r="V94" s="77" t="str">
        <f t="shared" si="18"/>
        <v>ok</v>
      </c>
      <c r="W94" s="75"/>
      <c r="X94" s="76" t="str">
        <f t="shared" si="19"/>
        <v>도비</v>
      </c>
      <c r="Y94" s="184">
        <f t="shared" si="20"/>
        <v>0</v>
      </c>
      <c r="Z94" s="184">
        <f t="shared" si="21"/>
        <v>0</v>
      </c>
      <c r="AA94" s="77" t="str">
        <f t="shared" si="22"/>
        <v>ok</v>
      </c>
      <c r="AB94" s="75"/>
      <c r="AC94" s="79" t="str">
        <f t="array" ref="AC94">IFERROR(IF($C94="","",INDEX(구분표!$I$2:$I$1001,MATCH(1,(구분표!$B$2:$B$1001='15년일출'!$A94)*(구분표!$C$2:$C$1001='15년일출'!$B94)*(구분표!$A$2:$A$1001='15년일출'!$C94),0))),"@@")</f>
        <v>0706</v>
      </c>
    </row>
    <row r="95" spans="1:29" ht="40.5" customHeight="1">
      <c r="A95" s="87" t="str">
        <f>IFERROR(VLOOKUP('15년일출'!$C95,구분표!$A$2:$C$1001,2,FALSE),"")</f>
        <v>경제과학기술위원회</v>
      </c>
      <c r="B95" s="87" t="str">
        <f>IFERROR(VLOOKUP('15년일출'!$C95,구분표!$A$2:$C$1001,3,FALSE),"")</f>
        <v>경제실</v>
      </c>
      <c r="C95" s="186" t="s">
        <v>345</v>
      </c>
      <c r="D95" s="185" t="s">
        <v>1253</v>
      </c>
      <c r="E95" s="185" t="s">
        <v>1253</v>
      </c>
      <c r="F95" s="298" t="s">
        <v>1840</v>
      </c>
      <c r="G95" s="184"/>
      <c r="H95" s="184"/>
      <c r="I95" s="184">
        <v>600000</v>
      </c>
      <c r="J95" s="73">
        <f t="shared" si="12"/>
        <v>600000</v>
      </c>
      <c r="K95" s="303"/>
      <c r="L95" s="303"/>
      <c r="M95" s="73">
        <f t="shared" si="13"/>
        <v>0</v>
      </c>
      <c r="N95" s="74" t="str">
        <f t="shared" si="14"/>
        <v>-</v>
      </c>
      <c r="O95" s="244" t="s">
        <v>956</v>
      </c>
      <c r="P95" s="75"/>
      <c r="Q95" s="206"/>
      <c r="R95" s="75"/>
      <c r="S95" s="78" t="str">
        <f t="shared" si="15"/>
        <v>도비</v>
      </c>
      <c r="T95" s="184">
        <f t="shared" si="16"/>
        <v>0</v>
      </c>
      <c r="U95" s="184">
        <f t="shared" si="17"/>
        <v>600000</v>
      </c>
      <c r="V95" s="77" t="str">
        <f t="shared" si="18"/>
        <v>ok</v>
      </c>
      <c r="W95" s="75"/>
      <c r="X95" s="76" t="str">
        <f t="shared" si="19"/>
        <v>도비</v>
      </c>
      <c r="Y95" s="184">
        <f t="shared" si="20"/>
        <v>0</v>
      </c>
      <c r="Z95" s="184">
        <f t="shared" si="21"/>
        <v>0</v>
      </c>
      <c r="AA95" s="77" t="str">
        <f t="shared" si="22"/>
        <v>ok</v>
      </c>
      <c r="AB95" s="75"/>
      <c r="AC95" s="79" t="str">
        <f t="array" ref="AC95">IFERROR(IF($C95="","",INDEX(구분표!$I$2:$I$1001,MATCH(1,(구분표!$B$2:$B$1001='15년일출'!$A95)*(구분표!$C$2:$C$1001='15년일출'!$B95)*(구분표!$A$2:$A$1001='15년일출'!$C95),0))),"@@")</f>
        <v>0706</v>
      </c>
    </row>
    <row r="96" spans="1:29" ht="40.5" customHeight="1">
      <c r="A96" s="87" t="str">
        <f>IFERROR(VLOOKUP('15년일출'!$C96,구분표!$A$2:$C$1001,2,FALSE),"")</f>
        <v>경제과학기술위원회</v>
      </c>
      <c r="B96" s="87" t="str">
        <f>IFERROR(VLOOKUP('15년일출'!$C96,구분표!$A$2:$C$1001,3,FALSE),"")</f>
        <v>경제실</v>
      </c>
      <c r="C96" s="186" t="s">
        <v>345</v>
      </c>
      <c r="D96" s="185" t="s">
        <v>1253</v>
      </c>
      <c r="E96" s="185" t="s">
        <v>1253</v>
      </c>
      <c r="F96" s="298" t="s">
        <v>1841</v>
      </c>
      <c r="G96" s="184"/>
      <c r="H96" s="184"/>
      <c r="I96" s="184">
        <v>400000</v>
      </c>
      <c r="J96" s="73">
        <f t="shared" si="12"/>
        <v>400000</v>
      </c>
      <c r="K96" s="184"/>
      <c r="L96" s="184"/>
      <c r="M96" s="73">
        <f t="shared" si="13"/>
        <v>0</v>
      </c>
      <c r="N96" s="74" t="str">
        <f t="shared" si="14"/>
        <v>-</v>
      </c>
      <c r="O96" s="242" t="s">
        <v>957</v>
      </c>
      <c r="P96" s="75"/>
      <c r="Q96" s="206"/>
      <c r="R96" s="75"/>
      <c r="S96" s="78" t="str">
        <f t="shared" si="15"/>
        <v>도비</v>
      </c>
      <c r="T96" s="184">
        <f t="shared" si="16"/>
        <v>0</v>
      </c>
      <c r="U96" s="184">
        <f t="shared" si="17"/>
        <v>400000</v>
      </c>
      <c r="V96" s="77" t="str">
        <f t="shared" si="18"/>
        <v>ok</v>
      </c>
      <c r="W96" s="75"/>
      <c r="X96" s="76" t="str">
        <f t="shared" si="19"/>
        <v>도비</v>
      </c>
      <c r="Y96" s="184">
        <f t="shared" si="20"/>
        <v>0</v>
      </c>
      <c r="Z96" s="184">
        <f t="shared" si="21"/>
        <v>0</v>
      </c>
      <c r="AA96" s="77" t="str">
        <f t="shared" si="22"/>
        <v>ok</v>
      </c>
      <c r="AB96" s="75"/>
      <c r="AC96" s="79" t="str">
        <f t="array" ref="AC96">IFERROR(IF($C96="","",INDEX(구분표!$I$2:$I$1001,MATCH(1,(구분표!$B$2:$B$1001='15년일출'!$A96)*(구분표!$C$2:$C$1001='15년일출'!$B96)*(구분표!$A$2:$A$1001='15년일출'!$C96),0))),"@@")</f>
        <v>0706</v>
      </c>
    </row>
    <row r="97" spans="1:29" ht="40.5" customHeight="1">
      <c r="A97" s="87" t="str">
        <f>IFERROR(VLOOKUP('15년일출'!$C97,구분표!$A$2:$C$1001,2,FALSE),"")</f>
        <v>경제과학기술위원회</v>
      </c>
      <c r="B97" s="87" t="str">
        <f>IFERROR(VLOOKUP('15년일출'!$C97,구분표!$A$2:$C$1001,3,FALSE),"")</f>
        <v>경제실</v>
      </c>
      <c r="C97" s="186" t="s">
        <v>345</v>
      </c>
      <c r="D97" s="185" t="s">
        <v>589</v>
      </c>
      <c r="E97" s="185">
        <v>158</v>
      </c>
      <c r="F97" s="298" t="s">
        <v>1842</v>
      </c>
      <c r="G97" s="184">
        <v>300000</v>
      </c>
      <c r="H97" s="184"/>
      <c r="I97" s="184">
        <v>300000</v>
      </c>
      <c r="J97" s="73">
        <f t="shared" si="12"/>
        <v>600000</v>
      </c>
      <c r="K97" s="184"/>
      <c r="L97" s="184"/>
      <c r="M97" s="73">
        <f t="shared" si="13"/>
        <v>300000</v>
      </c>
      <c r="N97" s="74" t="str">
        <f t="shared" si="14"/>
        <v>-</v>
      </c>
      <c r="O97" s="242" t="s">
        <v>1238</v>
      </c>
      <c r="P97" s="75"/>
      <c r="Q97" s="206"/>
      <c r="R97" s="75"/>
      <c r="S97" s="78" t="str">
        <f t="shared" si="15"/>
        <v>도비</v>
      </c>
      <c r="T97" s="184">
        <f t="shared" si="16"/>
        <v>0</v>
      </c>
      <c r="U97" s="184">
        <f t="shared" si="17"/>
        <v>300000</v>
      </c>
      <c r="V97" s="77" t="str">
        <f t="shared" si="18"/>
        <v>ok</v>
      </c>
      <c r="W97" s="75"/>
      <c r="X97" s="76" t="str">
        <f t="shared" si="19"/>
        <v>도비</v>
      </c>
      <c r="Y97" s="184">
        <f t="shared" si="20"/>
        <v>0</v>
      </c>
      <c r="Z97" s="184">
        <f t="shared" si="21"/>
        <v>0</v>
      </c>
      <c r="AA97" s="77" t="str">
        <f t="shared" si="22"/>
        <v>ok</v>
      </c>
      <c r="AB97" s="75"/>
      <c r="AC97" s="79" t="str">
        <f t="array" ref="AC97">IFERROR(IF($C97="","",INDEX(구분표!$I$2:$I$1001,MATCH(1,(구분표!$B$2:$B$1001='15년일출'!$A97)*(구분표!$C$2:$C$1001='15년일출'!$B97)*(구분표!$A$2:$A$1001='15년일출'!$C97),0))),"@@")</f>
        <v>0706</v>
      </c>
    </row>
    <row r="98" spans="1:29" ht="40.5" customHeight="1">
      <c r="A98" s="87" t="str">
        <f>IFERROR(VLOOKUP('15년일출'!$C98,구분표!$A$2:$C$1001,2,FALSE),"")</f>
        <v>경제과학기술위원회</v>
      </c>
      <c r="B98" s="87" t="str">
        <f>IFERROR(VLOOKUP('15년일출'!$C98,구분표!$A$2:$C$1001,3,FALSE),"")</f>
        <v>경제실</v>
      </c>
      <c r="C98" s="186" t="s">
        <v>345</v>
      </c>
      <c r="D98" s="185" t="s">
        <v>593</v>
      </c>
      <c r="E98" s="185" t="s">
        <v>1253</v>
      </c>
      <c r="F98" s="298" t="s">
        <v>1843</v>
      </c>
      <c r="G98" s="184"/>
      <c r="H98" s="184"/>
      <c r="I98" s="184">
        <v>1000000</v>
      </c>
      <c r="J98" s="73">
        <f t="shared" si="12"/>
        <v>1000000</v>
      </c>
      <c r="K98" s="184"/>
      <c r="L98" s="184"/>
      <c r="M98" s="73">
        <f t="shared" si="13"/>
        <v>0</v>
      </c>
      <c r="N98" s="74" t="str">
        <f t="shared" si="14"/>
        <v>-</v>
      </c>
      <c r="O98" s="240" t="s">
        <v>1239</v>
      </c>
      <c r="P98" s="75"/>
      <c r="Q98" s="206"/>
      <c r="R98" s="75"/>
      <c r="S98" s="78" t="str">
        <f t="shared" si="15"/>
        <v>도비</v>
      </c>
      <c r="T98" s="184">
        <f t="shared" si="16"/>
        <v>0</v>
      </c>
      <c r="U98" s="184">
        <f t="shared" si="17"/>
        <v>1000000</v>
      </c>
      <c r="V98" s="77" t="str">
        <f t="shared" si="18"/>
        <v>ok</v>
      </c>
      <c r="W98" s="75"/>
      <c r="X98" s="76" t="str">
        <f t="shared" si="19"/>
        <v>도비</v>
      </c>
      <c r="Y98" s="184">
        <f t="shared" si="20"/>
        <v>0</v>
      </c>
      <c r="Z98" s="184">
        <f t="shared" si="21"/>
        <v>0</v>
      </c>
      <c r="AA98" s="77" t="str">
        <f t="shared" si="22"/>
        <v>ok</v>
      </c>
      <c r="AB98" s="75"/>
      <c r="AC98" s="79" t="str">
        <f t="array" ref="AC98">IFERROR(IF($C98="","",INDEX(구분표!$I$2:$I$1001,MATCH(1,(구분표!$B$2:$B$1001='15년일출'!$A98)*(구분표!$C$2:$C$1001='15년일출'!$B98)*(구분표!$A$2:$A$1001='15년일출'!$C98),0))),"@@")</f>
        <v>0706</v>
      </c>
    </row>
    <row r="99" spans="1:29" ht="40.5" customHeight="1">
      <c r="A99" s="87" t="str">
        <f>IFERROR(VLOOKUP('15년일출'!$C99,구분표!$A$2:$C$1001,2,FALSE),"")</f>
        <v>경제과학기술위원회</v>
      </c>
      <c r="B99" s="87" t="str">
        <f>IFERROR(VLOOKUP('15년일출'!$C99,구분표!$A$2:$C$1001,3,FALSE),"")</f>
        <v>경제실</v>
      </c>
      <c r="C99" s="186" t="s">
        <v>347</v>
      </c>
      <c r="D99" s="185" t="s">
        <v>589</v>
      </c>
      <c r="E99" s="185">
        <v>161</v>
      </c>
      <c r="F99" s="298" t="s">
        <v>1844</v>
      </c>
      <c r="G99" s="184">
        <v>200000</v>
      </c>
      <c r="H99" s="184"/>
      <c r="I99" s="184">
        <v>150000</v>
      </c>
      <c r="J99" s="73">
        <f t="shared" si="12"/>
        <v>350000</v>
      </c>
      <c r="K99" s="184"/>
      <c r="L99" s="184"/>
      <c r="M99" s="73">
        <f t="shared" si="13"/>
        <v>200000</v>
      </c>
      <c r="N99" s="74" t="str">
        <f t="shared" si="14"/>
        <v>-</v>
      </c>
      <c r="O99" s="242" t="s">
        <v>1240</v>
      </c>
      <c r="P99" s="75"/>
      <c r="Q99" s="206"/>
      <c r="R99" s="75"/>
      <c r="S99" s="78" t="str">
        <f t="shared" si="15"/>
        <v>도비</v>
      </c>
      <c r="T99" s="184">
        <f t="shared" si="16"/>
        <v>0</v>
      </c>
      <c r="U99" s="184">
        <f t="shared" si="17"/>
        <v>150000</v>
      </c>
      <c r="V99" s="77" t="str">
        <f t="shared" si="18"/>
        <v>ok</v>
      </c>
      <c r="W99" s="75"/>
      <c r="X99" s="76" t="str">
        <f t="shared" si="19"/>
        <v>도비</v>
      </c>
      <c r="Y99" s="184">
        <f t="shared" si="20"/>
        <v>0</v>
      </c>
      <c r="Z99" s="184">
        <f t="shared" si="21"/>
        <v>0</v>
      </c>
      <c r="AA99" s="77" t="str">
        <f t="shared" si="22"/>
        <v>ok</v>
      </c>
      <c r="AB99" s="75"/>
      <c r="AC99" s="79" t="str">
        <f t="array" ref="AC99">IFERROR(IF($C99="","",INDEX(구분표!$I$2:$I$1001,MATCH(1,(구분표!$B$2:$B$1001='15년일출'!$A99)*(구분표!$C$2:$C$1001='15년일출'!$B99)*(구분표!$A$2:$A$1001='15년일출'!$C99),0))),"@@")</f>
        <v>0707</v>
      </c>
    </row>
    <row r="100" spans="1:29" ht="40.5" customHeight="1">
      <c r="A100" s="87" t="str">
        <f>IFERROR(VLOOKUP('15년일출'!$C100,구분표!$A$2:$C$1001,2,FALSE),"")</f>
        <v>경제과학기술위원회</v>
      </c>
      <c r="B100" s="87" t="str">
        <f>IFERROR(VLOOKUP('15년일출'!$C100,구분표!$A$2:$C$1001,3,FALSE),"")</f>
        <v>경제실</v>
      </c>
      <c r="C100" s="186" t="s">
        <v>347</v>
      </c>
      <c r="D100" s="185" t="s">
        <v>589</v>
      </c>
      <c r="E100" s="185">
        <v>161</v>
      </c>
      <c r="F100" s="298" t="s">
        <v>1845</v>
      </c>
      <c r="G100" s="188">
        <v>100000</v>
      </c>
      <c r="H100" s="184"/>
      <c r="I100" s="184">
        <v>150000</v>
      </c>
      <c r="J100" s="73">
        <f t="shared" si="12"/>
        <v>250000</v>
      </c>
      <c r="K100" s="184"/>
      <c r="L100" s="184"/>
      <c r="M100" s="73">
        <f t="shared" si="13"/>
        <v>100000</v>
      </c>
      <c r="N100" s="74" t="str">
        <f t="shared" si="14"/>
        <v>-</v>
      </c>
      <c r="O100" s="237" t="s">
        <v>959</v>
      </c>
      <c r="P100" s="75"/>
      <c r="Q100" s="206"/>
      <c r="R100" s="75"/>
      <c r="S100" s="78" t="str">
        <f t="shared" si="15"/>
        <v>도비</v>
      </c>
      <c r="T100" s="184">
        <f t="shared" si="16"/>
        <v>0</v>
      </c>
      <c r="U100" s="184">
        <f t="shared" si="17"/>
        <v>150000</v>
      </c>
      <c r="V100" s="77" t="str">
        <f t="shared" si="18"/>
        <v>ok</v>
      </c>
      <c r="W100" s="75"/>
      <c r="X100" s="76" t="str">
        <f t="shared" si="19"/>
        <v>도비</v>
      </c>
      <c r="Y100" s="184">
        <f t="shared" si="20"/>
        <v>0</v>
      </c>
      <c r="Z100" s="184">
        <f t="shared" si="21"/>
        <v>0</v>
      </c>
      <c r="AA100" s="77" t="str">
        <f t="shared" si="22"/>
        <v>ok</v>
      </c>
      <c r="AB100" s="75"/>
      <c r="AC100" s="79" t="str">
        <f t="array" ref="AC100">IFERROR(IF($C100="","",INDEX(구분표!$I$2:$I$1001,MATCH(1,(구분표!$B$2:$B$1001='15년일출'!$A100)*(구분표!$C$2:$C$1001='15년일출'!$B100)*(구분표!$A$2:$A$1001='15년일출'!$C100),0))),"@@")</f>
        <v>0707</v>
      </c>
    </row>
    <row r="101" spans="1:29" ht="40.5" customHeight="1">
      <c r="A101" s="290" t="str">
        <f>IFERROR(VLOOKUP('15년일출'!$C101,구분표!$A$2:$C$1001,2,FALSE),"")</f>
        <v>경제과학기술위원회</v>
      </c>
      <c r="B101" s="290" t="str">
        <f>IFERROR(VLOOKUP('15년일출'!$C101,구분표!$A$2:$C$1001,3,FALSE),"")</f>
        <v>경제실</v>
      </c>
      <c r="C101" s="299" t="s">
        <v>347</v>
      </c>
      <c r="D101" s="300" t="s">
        <v>589</v>
      </c>
      <c r="E101" s="300">
        <v>162</v>
      </c>
      <c r="F101" s="299" t="s">
        <v>1846</v>
      </c>
      <c r="G101" s="188">
        <v>200000</v>
      </c>
      <c r="H101" s="195"/>
      <c r="I101" s="195">
        <v>100000</v>
      </c>
      <c r="J101" s="73">
        <f t="shared" si="12"/>
        <v>300000</v>
      </c>
      <c r="K101" s="195"/>
      <c r="L101" s="195"/>
      <c r="M101" s="73">
        <f t="shared" si="13"/>
        <v>200000</v>
      </c>
      <c r="N101" s="74" t="str">
        <f t="shared" si="14"/>
        <v>-</v>
      </c>
      <c r="O101" s="243" t="s">
        <v>958</v>
      </c>
      <c r="P101" s="283"/>
      <c r="Q101" s="316"/>
      <c r="R101" s="283"/>
      <c r="S101" s="78" t="str">
        <f t="shared" si="15"/>
        <v>도비</v>
      </c>
      <c r="T101" s="184">
        <f t="shared" si="16"/>
        <v>0</v>
      </c>
      <c r="U101" s="184">
        <f t="shared" si="17"/>
        <v>100000</v>
      </c>
      <c r="V101" s="77" t="str">
        <f t="shared" si="18"/>
        <v>ok</v>
      </c>
      <c r="W101" s="283"/>
      <c r="X101" s="76" t="str">
        <f t="shared" si="19"/>
        <v>도비</v>
      </c>
      <c r="Y101" s="184">
        <f t="shared" si="20"/>
        <v>0</v>
      </c>
      <c r="Z101" s="184">
        <f t="shared" si="21"/>
        <v>0</v>
      </c>
      <c r="AA101" s="77" t="str">
        <f t="shared" si="22"/>
        <v>ok</v>
      </c>
      <c r="AB101" s="283"/>
      <c r="AC101" s="79" t="str">
        <f t="array" ref="AC101">IFERROR(IF($C101="","",INDEX(구분표!$I$2:$I$1001,MATCH(1,(구분표!$B$2:$B$1001='15년일출'!$A101)*(구분표!$C$2:$C$1001='15년일출'!$B101)*(구분표!$A$2:$A$1001='15년일출'!$C101),0))),"@@")</f>
        <v>0707</v>
      </c>
    </row>
    <row r="102" spans="1:29" ht="40.5" customHeight="1">
      <c r="A102" s="87" t="str">
        <f>IFERROR(VLOOKUP('15년일출'!$C102,구분표!$A$2:$C$1001,2,FALSE),"")</f>
        <v>경제과학기술위원회</v>
      </c>
      <c r="B102" s="87" t="str">
        <f>IFERROR(VLOOKUP('15년일출'!$C102,구분표!$A$2:$C$1001,3,FALSE),"")</f>
        <v>경제실</v>
      </c>
      <c r="C102" s="186" t="s">
        <v>347</v>
      </c>
      <c r="D102" s="185" t="s">
        <v>589</v>
      </c>
      <c r="E102" s="185">
        <v>162</v>
      </c>
      <c r="F102" s="298" t="s">
        <v>1847</v>
      </c>
      <c r="G102" s="184">
        <v>375000</v>
      </c>
      <c r="H102" s="184"/>
      <c r="I102" s="184">
        <v>250000</v>
      </c>
      <c r="J102" s="73">
        <f t="shared" si="12"/>
        <v>625000</v>
      </c>
      <c r="K102" s="184"/>
      <c r="L102" s="184"/>
      <c r="M102" s="73">
        <f t="shared" si="13"/>
        <v>375000</v>
      </c>
      <c r="N102" s="74" t="str">
        <f t="shared" si="14"/>
        <v>-</v>
      </c>
      <c r="O102" s="241" t="s">
        <v>1241</v>
      </c>
      <c r="P102" s="75"/>
      <c r="Q102" s="206"/>
      <c r="R102" s="75"/>
      <c r="S102" s="78" t="str">
        <f t="shared" si="15"/>
        <v>도비</v>
      </c>
      <c r="T102" s="184">
        <f t="shared" si="16"/>
        <v>0</v>
      </c>
      <c r="U102" s="184">
        <f t="shared" si="17"/>
        <v>250000</v>
      </c>
      <c r="V102" s="77" t="str">
        <f t="shared" si="18"/>
        <v>ok</v>
      </c>
      <c r="W102" s="75"/>
      <c r="X102" s="76" t="str">
        <f t="shared" si="19"/>
        <v>도비</v>
      </c>
      <c r="Y102" s="184">
        <f t="shared" si="20"/>
        <v>0</v>
      </c>
      <c r="Z102" s="184">
        <f t="shared" si="21"/>
        <v>0</v>
      </c>
      <c r="AA102" s="77" t="str">
        <f t="shared" si="22"/>
        <v>ok</v>
      </c>
      <c r="AB102" s="75"/>
      <c r="AC102" s="79" t="str">
        <f t="array" ref="AC102">IFERROR(IF($C102="","",INDEX(구분표!$I$2:$I$1001,MATCH(1,(구분표!$B$2:$B$1001='15년일출'!$A102)*(구분표!$C$2:$C$1001='15년일출'!$B102)*(구분표!$A$2:$A$1001='15년일출'!$C102),0))),"@@")</f>
        <v>0707</v>
      </c>
    </row>
    <row r="103" spans="1:29" ht="40.5" customHeight="1">
      <c r="A103" s="87" t="str">
        <f>IFERROR(VLOOKUP('15년일출'!$C103,구분표!$A$2:$C$1001,2,FALSE),"")</f>
        <v>경제과학기술위원회</v>
      </c>
      <c r="B103" s="87" t="str">
        <f>IFERROR(VLOOKUP('15년일출'!$C103,구분표!$A$2:$C$1001,3,FALSE),"")</f>
        <v>경제실</v>
      </c>
      <c r="C103" s="186" t="s">
        <v>347</v>
      </c>
      <c r="D103" s="185" t="s">
        <v>589</v>
      </c>
      <c r="E103" s="185">
        <v>163</v>
      </c>
      <c r="F103" s="298" t="s">
        <v>1848</v>
      </c>
      <c r="G103" s="184">
        <v>400000</v>
      </c>
      <c r="H103" s="184"/>
      <c r="I103" s="184">
        <v>200000</v>
      </c>
      <c r="J103" s="73">
        <f t="shared" si="12"/>
        <v>600000</v>
      </c>
      <c r="K103" s="184"/>
      <c r="L103" s="184"/>
      <c r="M103" s="73">
        <f t="shared" si="13"/>
        <v>400000</v>
      </c>
      <c r="N103" s="74" t="str">
        <f t="shared" si="14"/>
        <v>-</v>
      </c>
      <c r="O103" s="240" t="s">
        <v>961</v>
      </c>
      <c r="P103" s="75"/>
      <c r="Q103" s="206"/>
      <c r="R103" s="75"/>
      <c r="S103" s="78" t="str">
        <f t="shared" si="15"/>
        <v>도비</v>
      </c>
      <c r="T103" s="184">
        <f t="shared" si="16"/>
        <v>0</v>
      </c>
      <c r="U103" s="184">
        <f t="shared" si="17"/>
        <v>200000</v>
      </c>
      <c r="V103" s="77" t="str">
        <f t="shared" si="18"/>
        <v>ok</v>
      </c>
      <c r="W103" s="75"/>
      <c r="X103" s="76" t="str">
        <f t="shared" si="19"/>
        <v>도비</v>
      </c>
      <c r="Y103" s="184">
        <f t="shared" si="20"/>
        <v>0</v>
      </c>
      <c r="Z103" s="184">
        <f t="shared" si="21"/>
        <v>0</v>
      </c>
      <c r="AA103" s="77" t="str">
        <f t="shared" si="22"/>
        <v>ok</v>
      </c>
      <c r="AB103" s="75"/>
      <c r="AC103" s="79" t="str">
        <f t="array" ref="AC103">IFERROR(IF($C103="","",INDEX(구분표!$I$2:$I$1001,MATCH(1,(구분표!$B$2:$B$1001='15년일출'!$A103)*(구분표!$C$2:$C$1001='15년일출'!$B103)*(구분표!$A$2:$A$1001='15년일출'!$C103),0))),"@@")</f>
        <v>0707</v>
      </c>
    </row>
    <row r="104" spans="1:29" ht="40.5" customHeight="1">
      <c r="A104" s="87" t="str">
        <f>IFERROR(VLOOKUP('15년일출'!$C104,구분표!$A$2:$C$1001,2,FALSE),"")</f>
        <v>경제과학기술위원회</v>
      </c>
      <c r="B104" s="87" t="str">
        <f>IFERROR(VLOOKUP('15년일출'!$C104,구분표!$A$2:$C$1001,3,FALSE),"")</f>
        <v>경제실</v>
      </c>
      <c r="C104" s="186" t="s">
        <v>347</v>
      </c>
      <c r="D104" s="185" t="s">
        <v>593</v>
      </c>
      <c r="E104" s="185" t="s">
        <v>1253</v>
      </c>
      <c r="F104" s="298" t="s">
        <v>1849</v>
      </c>
      <c r="G104" s="190"/>
      <c r="H104" s="184"/>
      <c r="I104" s="184">
        <v>500000</v>
      </c>
      <c r="J104" s="73">
        <f t="shared" si="12"/>
        <v>500000</v>
      </c>
      <c r="K104" s="184"/>
      <c r="L104" s="184"/>
      <c r="M104" s="73">
        <f t="shared" si="13"/>
        <v>0</v>
      </c>
      <c r="N104" s="74" t="str">
        <f t="shared" si="14"/>
        <v>-</v>
      </c>
      <c r="O104" s="239" t="s">
        <v>960</v>
      </c>
      <c r="P104" s="75"/>
      <c r="Q104" s="206"/>
      <c r="R104" s="75"/>
      <c r="S104" s="78" t="str">
        <f t="shared" si="15"/>
        <v>도비</v>
      </c>
      <c r="T104" s="184">
        <f t="shared" si="16"/>
        <v>0</v>
      </c>
      <c r="U104" s="184">
        <f t="shared" si="17"/>
        <v>500000</v>
      </c>
      <c r="V104" s="77" t="str">
        <f t="shared" si="18"/>
        <v>ok</v>
      </c>
      <c r="W104" s="75"/>
      <c r="X104" s="76" t="str">
        <f t="shared" si="19"/>
        <v>도비</v>
      </c>
      <c r="Y104" s="184">
        <f t="shared" si="20"/>
        <v>0</v>
      </c>
      <c r="Z104" s="184">
        <f t="shared" si="21"/>
        <v>0</v>
      </c>
      <c r="AA104" s="77" t="str">
        <f t="shared" si="22"/>
        <v>ok</v>
      </c>
      <c r="AB104" s="75"/>
      <c r="AC104" s="79" t="str">
        <f t="array" ref="AC104">IFERROR(IF($C104="","",INDEX(구분표!$I$2:$I$1001,MATCH(1,(구분표!$B$2:$B$1001='15년일출'!$A104)*(구분표!$C$2:$C$1001='15년일출'!$B104)*(구분표!$A$2:$A$1001='15년일출'!$C104),0))),"@@")</f>
        <v>0707</v>
      </c>
    </row>
    <row r="105" spans="1:29" ht="40.5" customHeight="1">
      <c r="A105" s="87" t="str">
        <f>IFERROR(VLOOKUP('15년일출'!$C105,구분표!$A$2:$C$1001,2,FALSE),"")</f>
        <v>경제과학기술위원회</v>
      </c>
      <c r="B105" s="87" t="str">
        <f>IFERROR(VLOOKUP('15년일출'!$C105,구분표!$A$2:$C$1001,3,FALSE),"")</f>
        <v>경제실</v>
      </c>
      <c r="C105" s="186" t="s">
        <v>349</v>
      </c>
      <c r="D105" s="185" t="s">
        <v>589</v>
      </c>
      <c r="E105" s="185">
        <v>164</v>
      </c>
      <c r="F105" s="298" t="s">
        <v>1850</v>
      </c>
      <c r="G105" s="184">
        <v>4274000</v>
      </c>
      <c r="H105" s="184"/>
      <c r="I105" s="184">
        <v>1000000</v>
      </c>
      <c r="J105" s="73">
        <f t="shared" si="12"/>
        <v>5274000</v>
      </c>
      <c r="K105" s="184"/>
      <c r="L105" s="184"/>
      <c r="M105" s="73">
        <f t="shared" si="13"/>
        <v>4274000</v>
      </c>
      <c r="N105" s="74" t="str">
        <f t="shared" si="14"/>
        <v>-</v>
      </c>
      <c r="O105" s="239" t="s">
        <v>1242</v>
      </c>
      <c r="P105" s="75"/>
      <c r="Q105" s="206"/>
      <c r="R105" s="75"/>
      <c r="S105" s="78" t="str">
        <f t="shared" si="15"/>
        <v>도비</v>
      </c>
      <c r="T105" s="184">
        <f t="shared" si="16"/>
        <v>0</v>
      </c>
      <c r="U105" s="184">
        <f t="shared" si="17"/>
        <v>1000000</v>
      </c>
      <c r="V105" s="77" t="str">
        <f t="shared" si="18"/>
        <v>ok</v>
      </c>
      <c r="W105" s="75"/>
      <c r="X105" s="76" t="str">
        <f t="shared" si="19"/>
        <v>도비</v>
      </c>
      <c r="Y105" s="184">
        <f t="shared" si="20"/>
        <v>0</v>
      </c>
      <c r="Z105" s="184">
        <f t="shared" si="21"/>
        <v>0</v>
      </c>
      <c r="AA105" s="77" t="str">
        <f t="shared" si="22"/>
        <v>ok</v>
      </c>
      <c r="AB105" s="75"/>
      <c r="AC105" s="79" t="str">
        <f t="array" ref="AC105">IFERROR(IF($C105="","",INDEX(구분표!$I$2:$I$1001,MATCH(1,(구분표!$B$2:$B$1001='15년일출'!$A105)*(구분표!$C$2:$C$1001='15년일출'!$B105)*(구분표!$A$2:$A$1001='15년일출'!$C105),0))),"@@")</f>
        <v>0708</v>
      </c>
    </row>
    <row r="106" spans="1:29" ht="40.5" customHeight="1">
      <c r="A106" s="87" t="str">
        <f>IFERROR(VLOOKUP('15년일출'!$C106,구분표!$A$2:$C$1001,2,FALSE),"")</f>
        <v>경제과학기술위원회</v>
      </c>
      <c r="B106" s="87" t="str">
        <f>IFERROR(VLOOKUP('15년일출'!$C106,구분표!$A$2:$C$1001,3,FALSE),"")</f>
        <v>경제실</v>
      </c>
      <c r="C106" s="186" t="s">
        <v>349</v>
      </c>
      <c r="D106" s="185" t="s">
        <v>589</v>
      </c>
      <c r="E106" s="185">
        <v>164</v>
      </c>
      <c r="F106" s="298" t="s">
        <v>1851</v>
      </c>
      <c r="G106" s="184">
        <v>1500000</v>
      </c>
      <c r="H106" s="184">
        <v>-500000</v>
      </c>
      <c r="I106" s="184"/>
      <c r="J106" s="73">
        <f t="shared" si="12"/>
        <v>1000000</v>
      </c>
      <c r="K106" s="184"/>
      <c r="L106" s="184"/>
      <c r="M106" s="73">
        <f t="shared" si="13"/>
        <v>1500000</v>
      </c>
      <c r="N106" s="74" t="str">
        <f t="shared" si="14"/>
        <v>동의필요</v>
      </c>
      <c r="O106" s="239" t="s">
        <v>963</v>
      </c>
      <c r="P106" s="75"/>
      <c r="Q106" s="206"/>
      <c r="R106" s="75"/>
      <c r="S106" s="78" t="str">
        <f t="shared" si="15"/>
        <v>도비</v>
      </c>
      <c r="T106" s="184">
        <f t="shared" si="16"/>
        <v>0</v>
      </c>
      <c r="U106" s="184">
        <f t="shared" si="17"/>
        <v>-500000</v>
      </c>
      <c r="V106" s="77" t="str">
        <f t="shared" si="18"/>
        <v>ok</v>
      </c>
      <c r="W106" s="75"/>
      <c r="X106" s="76" t="str">
        <f t="shared" si="19"/>
        <v>도비</v>
      </c>
      <c r="Y106" s="184">
        <f t="shared" si="20"/>
        <v>0</v>
      </c>
      <c r="Z106" s="184">
        <f t="shared" si="21"/>
        <v>0</v>
      </c>
      <c r="AA106" s="77" t="str">
        <f t="shared" si="22"/>
        <v>ok</v>
      </c>
      <c r="AB106" s="75"/>
      <c r="AC106" s="79" t="str">
        <f t="array" ref="AC106">IFERROR(IF($C106="","",INDEX(구분표!$I$2:$I$1001,MATCH(1,(구분표!$B$2:$B$1001='15년일출'!$A106)*(구분표!$C$2:$C$1001='15년일출'!$B106)*(구분표!$A$2:$A$1001='15년일출'!$C106),0))),"@@")</f>
        <v>0708</v>
      </c>
    </row>
    <row r="107" spans="1:29" ht="40.5" customHeight="1">
      <c r="A107" s="87" t="str">
        <f>IFERROR(VLOOKUP('15년일출'!$C107,구분표!$A$2:$C$1001,2,FALSE),"")</f>
        <v>경제과학기술위원회</v>
      </c>
      <c r="B107" s="87" t="str">
        <f>IFERROR(VLOOKUP('15년일출'!$C107,구분표!$A$2:$C$1001,3,FALSE),"")</f>
        <v>경제실</v>
      </c>
      <c r="C107" s="186" t="s">
        <v>349</v>
      </c>
      <c r="D107" s="185" t="s">
        <v>589</v>
      </c>
      <c r="E107" s="185">
        <v>167</v>
      </c>
      <c r="F107" s="298" t="s">
        <v>1852</v>
      </c>
      <c r="G107" s="184">
        <v>200000</v>
      </c>
      <c r="H107" s="184"/>
      <c r="I107" s="184">
        <v>200000</v>
      </c>
      <c r="J107" s="73">
        <f t="shared" si="12"/>
        <v>400000</v>
      </c>
      <c r="K107" s="184"/>
      <c r="L107" s="184"/>
      <c r="M107" s="73">
        <f t="shared" si="13"/>
        <v>200000</v>
      </c>
      <c r="N107" s="74" t="str">
        <f t="shared" si="14"/>
        <v>-</v>
      </c>
      <c r="O107" s="239" t="s">
        <v>1243</v>
      </c>
      <c r="P107" s="75"/>
      <c r="Q107" s="206"/>
      <c r="R107" s="75"/>
      <c r="S107" s="78" t="str">
        <f t="shared" si="15"/>
        <v>도비</v>
      </c>
      <c r="T107" s="184">
        <f t="shared" si="16"/>
        <v>0</v>
      </c>
      <c r="U107" s="184">
        <f t="shared" si="17"/>
        <v>200000</v>
      </c>
      <c r="V107" s="77" t="str">
        <f t="shared" si="18"/>
        <v>ok</v>
      </c>
      <c r="W107" s="75"/>
      <c r="X107" s="76" t="str">
        <f t="shared" si="19"/>
        <v>도비</v>
      </c>
      <c r="Y107" s="184">
        <f t="shared" si="20"/>
        <v>0</v>
      </c>
      <c r="Z107" s="184">
        <f t="shared" si="21"/>
        <v>0</v>
      </c>
      <c r="AA107" s="77" t="str">
        <f t="shared" si="22"/>
        <v>ok</v>
      </c>
      <c r="AB107" s="75"/>
      <c r="AC107" s="79" t="str">
        <f t="array" ref="AC107">IFERROR(IF($C107="","",INDEX(구분표!$I$2:$I$1001,MATCH(1,(구분표!$B$2:$B$1001='15년일출'!$A107)*(구분표!$C$2:$C$1001='15년일출'!$B107)*(구분표!$A$2:$A$1001='15년일출'!$C107),0))),"@@")</f>
        <v>0708</v>
      </c>
    </row>
    <row r="108" spans="1:29" ht="40.5" customHeight="1">
      <c r="A108" s="87" t="str">
        <f>IFERROR(VLOOKUP('15년일출'!$C108,구분표!$A$2:$C$1001,2,FALSE),"")</f>
        <v>경제과학기술위원회</v>
      </c>
      <c r="B108" s="87" t="str">
        <f>IFERROR(VLOOKUP('15년일출'!$C108,구분표!$A$2:$C$1001,3,FALSE),"")</f>
        <v>경제실</v>
      </c>
      <c r="C108" s="186" t="s">
        <v>349</v>
      </c>
      <c r="D108" s="185" t="s">
        <v>589</v>
      </c>
      <c r="E108" s="185">
        <v>167</v>
      </c>
      <c r="F108" s="298" t="s">
        <v>1853</v>
      </c>
      <c r="G108" s="184">
        <v>1095000</v>
      </c>
      <c r="H108" s="184"/>
      <c r="I108" s="184">
        <v>500000</v>
      </c>
      <c r="J108" s="73">
        <f t="shared" si="12"/>
        <v>1595000</v>
      </c>
      <c r="K108" s="184"/>
      <c r="L108" s="184"/>
      <c r="M108" s="73">
        <f t="shared" si="13"/>
        <v>1095000</v>
      </c>
      <c r="N108" s="74" t="str">
        <f t="shared" si="14"/>
        <v>-</v>
      </c>
      <c r="O108" s="239" t="s">
        <v>1244</v>
      </c>
      <c r="P108" s="75"/>
      <c r="Q108" s="206"/>
      <c r="R108" s="75"/>
      <c r="S108" s="78" t="str">
        <f t="shared" si="15"/>
        <v>도비</v>
      </c>
      <c r="T108" s="184">
        <f t="shared" si="16"/>
        <v>0</v>
      </c>
      <c r="U108" s="184">
        <f t="shared" si="17"/>
        <v>500000</v>
      </c>
      <c r="V108" s="77" t="str">
        <f t="shared" si="18"/>
        <v>ok</v>
      </c>
      <c r="W108" s="75"/>
      <c r="X108" s="76" t="str">
        <f t="shared" si="19"/>
        <v>도비</v>
      </c>
      <c r="Y108" s="184">
        <f t="shared" si="20"/>
        <v>0</v>
      </c>
      <c r="Z108" s="184">
        <f t="shared" si="21"/>
        <v>0</v>
      </c>
      <c r="AA108" s="77" t="str">
        <f t="shared" si="22"/>
        <v>ok</v>
      </c>
      <c r="AB108" s="75"/>
      <c r="AC108" s="79" t="str">
        <f t="array" ref="AC108">IFERROR(IF($C108="","",INDEX(구분표!$I$2:$I$1001,MATCH(1,(구분표!$B$2:$B$1001='15년일출'!$A108)*(구분표!$C$2:$C$1001='15년일출'!$B108)*(구분표!$A$2:$A$1001='15년일출'!$C108),0))),"@@")</f>
        <v>0708</v>
      </c>
    </row>
    <row r="109" spans="1:29" ht="40.5" customHeight="1">
      <c r="A109" s="87" t="str">
        <f>IFERROR(VLOOKUP('15년일출'!$C109,구분표!$A$2:$C$1001,2,FALSE),"")</f>
        <v>경제과학기술위원회</v>
      </c>
      <c r="B109" s="87" t="str">
        <f>IFERROR(VLOOKUP('15년일출'!$C109,구분표!$A$2:$C$1001,3,FALSE),"")</f>
        <v>경제실</v>
      </c>
      <c r="C109" s="186" t="s">
        <v>349</v>
      </c>
      <c r="D109" s="185" t="s">
        <v>589</v>
      </c>
      <c r="E109" s="185">
        <v>167</v>
      </c>
      <c r="F109" s="298" t="s">
        <v>1854</v>
      </c>
      <c r="G109" s="187">
        <v>1100000</v>
      </c>
      <c r="H109" s="184"/>
      <c r="I109" s="184">
        <v>379000</v>
      </c>
      <c r="J109" s="73">
        <f t="shared" si="12"/>
        <v>1479000</v>
      </c>
      <c r="K109" s="184"/>
      <c r="L109" s="184"/>
      <c r="M109" s="73">
        <f t="shared" si="13"/>
        <v>1100000</v>
      </c>
      <c r="N109" s="74" t="str">
        <f t="shared" si="14"/>
        <v>-</v>
      </c>
      <c r="O109" s="239" t="s">
        <v>1245</v>
      </c>
      <c r="P109" s="75"/>
      <c r="Q109" s="206"/>
      <c r="R109" s="75"/>
      <c r="S109" s="78" t="str">
        <f t="shared" si="15"/>
        <v>도비</v>
      </c>
      <c r="T109" s="184">
        <f t="shared" si="16"/>
        <v>0</v>
      </c>
      <c r="U109" s="184">
        <f t="shared" si="17"/>
        <v>379000</v>
      </c>
      <c r="V109" s="77" t="str">
        <f t="shared" si="18"/>
        <v>ok</v>
      </c>
      <c r="W109" s="75"/>
      <c r="X109" s="76" t="str">
        <f t="shared" si="19"/>
        <v>도비</v>
      </c>
      <c r="Y109" s="184">
        <f t="shared" si="20"/>
        <v>0</v>
      </c>
      <c r="Z109" s="184">
        <f t="shared" si="21"/>
        <v>0</v>
      </c>
      <c r="AA109" s="77" t="str">
        <f t="shared" si="22"/>
        <v>ok</v>
      </c>
      <c r="AB109" s="75"/>
      <c r="AC109" s="79" t="str">
        <f t="array" ref="AC109">IFERROR(IF($C109="","",INDEX(구분표!$I$2:$I$1001,MATCH(1,(구분표!$B$2:$B$1001='15년일출'!$A109)*(구분표!$C$2:$C$1001='15년일출'!$B109)*(구분표!$A$2:$A$1001='15년일출'!$C109),0))),"@@")</f>
        <v>0708</v>
      </c>
    </row>
    <row r="110" spans="1:29" ht="40.5" customHeight="1">
      <c r="A110" s="289" t="str">
        <f>IFERROR(VLOOKUP('15년일출'!$C110,구분표!$A$2:$C$1001,2,FALSE),"")</f>
        <v>경제과학기술위원회</v>
      </c>
      <c r="B110" s="289" t="str">
        <f>IFERROR(VLOOKUP('15년일출'!$C110,구분표!$A$2:$C$1001,3,FALSE),"")</f>
        <v>경제실</v>
      </c>
      <c r="C110" s="298" t="s">
        <v>349</v>
      </c>
      <c r="D110" s="297" t="s">
        <v>589</v>
      </c>
      <c r="E110" s="297">
        <v>164</v>
      </c>
      <c r="F110" s="298" t="s">
        <v>1855</v>
      </c>
      <c r="G110" s="190">
        <v>1300000</v>
      </c>
      <c r="H110" s="184"/>
      <c r="I110" s="184">
        <v>700000</v>
      </c>
      <c r="J110" s="73">
        <f t="shared" si="12"/>
        <v>2000000</v>
      </c>
      <c r="K110" s="184"/>
      <c r="L110" s="184"/>
      <c r="M110" s="73">
        <f t="shared" si="13"/>
        <v>1300000</v>
      </c>
      <c r="N110" s="74" t="str">
        <f t="shared" si="14"/>
        <v>-</v>
      </c>
      <c r="O110" s="241" t="s">
        <v>962</v>
      </c>
      <c r="P110" s="75"/>
      <c r="Q110" s="206"/>
      <c r="R110" s="75"/>
      <c r="S110" s="78" t="str">
        <f t="shared" si="15"/>
        <v>도비</v>
      </c>
      <c r="T110" s="184">
        <f t="shared" si="16"/>
        <v>0</v>
      </c>
      <c r="U110" s="184">
        <f t="shared" si="17"/>
        <v>700000</v>
      </c>
      <c r="V110" s="77" t="str">
        <f t="shared" si="18"/>
        <v>ok</v>
      </c>
      <c r="W110" s="75"/>
      <c r="X110" s="76" t="str">
        <f t="shared" si="19"/>
        <v>도비</v>
      </c>
      <c r="Y110" s="184">
        <f t="shared" si="20"/>
        <v>0</v>
      </c>
      <c r="Z110" s="184">
        <f t="shared" si="21"/>
        <v>0</v>
      </c>
      <c r="AA110" s="77" t="str">
        <f t="shared" si="22"/>
        <v>ok</v>
      </c>
      <c r="AB110" s="75"/>
      <c r="AC110" s="79" t="str">
        <f t="array" ref="AC110">IFERROR(IF($C110="","",INDEX(구분표!$I$2:$I$1001,MATCH(1,(구분표!$B$2:$B$1001='15년일출'!$A110)*(구분표!$C$2:$C$1001='15년일출'!$B110)*(구분표!$A$2:$A$1001='15년일출'!$C110),0))),"@@")</f>
        <v>0708</v>
      </c>
    </row>
    <row r="111" spans="1:29" ht="40.5" customHeight="1">
      <c r="A111" s="87" t="str">
        <f>IFERROR(VLOOKUP('15년일출'!$C111,구분표!$A$2:$C$1001,2,FALSE),"")</f>
        <v>경제과학기술위원회</v>
      </c>
      <c r="B111" s="87" t="str">
        <f>IFERROR(VLOOKUP('15년일출'!$C111,구분표!$A$2:$C$1001,3,FALSE),"")</f>
        <v>경제실</v>
      </c>
      <c r="C111" s="186" t="s">
        <v>349</v>
      </c>
      <c r="D111" s="185" t="s">
        <v>589</v>
      </c>
      <c r="E111" s="185">
        <v>166</v>
      </c>
      <c r="F111" s="298" t="s">
        <v>1856</v>
      </c>
      <c r="G111" s="184">
        <v>4500000</v>
      </c>
      <c r="H111" s="184"/>
      <c r="I111" s="184">
        <v>2600000</v>
      </c>
      <c r="J111" s="73">
        <f t="shared" si="12"/>
        <v>7100000</v>
      </c>
      <c r="K111" s="184"/>
      <c r="L111" s="184"/>
      <c r="M111" s="73">
        <f t="shared" si="13"/>
        <v>4500000</v>
      </c>
      <c r="N111" s="74" t="str">
        <f t="shared" si="14"/>
        <v>-</v>
      </c>
      <c r="O111" s="239" t="s">
        <v>1246</v>
      </c>
      <c r="P111" s="75"/>
      <c r="Q111" s="206"/>
      <c r="R111" s="75"/>
      <c r="S111" s="78" t="str">
        <f t="shared" si="15"/>
        <v>도비</v>
      </c>
      <c r="T111" s="184">
        <f t="shared" si="16"/>
        <v>0</v>
      </c>
      <c r="U111" s="184">
        <f t="shared" si="17"/>
        <v>2600000</v>
      </c>
      <c r="V111" s="77" t="str">
        <f t="shared" si="18"/>
        <v>ok</v>
      </c>
      <c r="W111" s="75"/>
      <c r="X111" s="76" t="str">
        <f t="shared" si="19"/>
        <v>도비</v>
      </c>
      <c r="Y111" s="184">
        <f t="shared" si="20"/>
        <v>0</v>
      </c>
      <c r="Z111" s="184">
        <f t="shared" si="21"/>
        <v>0</v>
      </c>
      <c r="AA111" s="77" t="str">
        <f t="shared" si="22"/>
        <v>ok</v>
      </c>
      <c r="AB111" s="75"/>
      <c r="AC111" s="79" t="str">
        <f t="array" ref="AC111">IFERROR(IF($C111="","",INDEX(구분표!$I$2:$I$1001,MATCH(1,(구분표!$B$2:$B$1001='15년일출'!$A111)*(구분표!$C$2:$C$1001='15년일출'!$B111)*(구분표!$A$2:$A$1001='15년일출'!$C111),0))),"@@")</f>
        <v>0708</v>
      </c>
    </row>
    <row r="112" spans="1:29" ht="40.5" customHeight="1">
      <c r="A112" s="87" t="str">
        <f>IFERROR(VLOOKUP('15년일출'!$C112,구분표!$A$2:$C$1001,2,FALSE),"")</f>
        <v>경제과학기술위원회</v>
      </c>
      <c r="B112" s="87" t="str">
        <f>IFERROR(VLOOKUP('15년일출'!$C112,구분표!$A$2:$C$1001,3,FALSE),"")</f>
        <v>경제실</v>
      </c>
      <c r="C112" s="186" t="s">
        <v>349</v>
      </c>
      <c r="D112" s="185" t="s">
        <v>593</v>
      </c>
      <c r="E112" s="185" t="s">
        <v>1253</v>
      </c>
      <c r="F112" s="298" t="s">
        <v>1857</v>
      </c>
      <c r="G112" s="184"/>
      <c r="H112" s="184"/>
      <c r="I112" s="184">
        <v>1000000</v>
      </c>
      <c r="J112" s="73">
        <f t="shared" si="12"/>
        <v>1000000</v>
      </c>
      <c r="K112" s="184"/>
      <c r="L112" s="184"/>
      <c r="M112" s="73">
        <f t="shared" si="13"/>
        <v>0</v>
      </c>
      <c r="N112" s="74" t="str">
        <f t="shared" si="14"/>
        <v>-</v>
      </c>
      <c r="O112" s="241" t="s">
        <v>1247</v>
      </c>
      <c r="P112" s="75"/>
      <c r="Q112" s="206"/>
      <c r="R112" s="75"/>
      <c r="S112" s="78" t="str">
        <f t="shared" si="15"/>
        <v>도비</v>
      </c>
      <c r="T112" s="184">
        <f t="shared" si="16"/>
        <v>0</v>
      </c>
      <c r="U112" s="184">
        <f t="shared" si="17"/>
        <v>1000000</v>
      </c>
      <c r="V112" s="77" t="str">
        <f t="shared" si="18"/>
        <v>ok</v>
      </c>
      <c r="W112" s="75"/>
      <c r="X112" s="76" t="str">
        <f t="shared" si="19"/>
        <v>도비</v>
      </c>
      <c r="Y112" s="184">
        <f t="shared" si="20"/>
        <v>0</v>
      </c>
      <c r="Z112" s="184">
        <f t="shared" si="21"/>
        <v>0</v>
      </c>
      <c r="AA112" s="77" t="str">
        <f t="shared" si="22"/>
        <v>ok</v>
      </c>
      <c r="AB112" s="75"/>
      <c r="AC112" s="79" t="str">
        <f t="array" ref="AC112">IFERROR(IF($C112="","",INDEX(구분표!$I$2:$I$1001,MATCH(1,(구분표!$B$2:$B$1001='15년일출'!$A112)*(구분표!$C$2:$C$1001='15년일출'!$B112)*(구분표!$A$2:$A$1001='15년일출'!$C112),0))),"@@")</f>
        <v>0708</v>
      </c>
    </row>
    <row r="113" spans="1:29" ht="40.5" customHeight="1">
      <c r="A113" s="87" t="str">
        <f>IFERROR(VLOOKUP('15년일출'!$C113,구분표!$A$2:$C$1001,2,FALSE),"")</f>
        <v>경제과학기술위원회</v>
      </c>
      <c r="B113" s="87" t="str">
        <f>IFERROR(VLOOKUP('15년일출'!$C113,구분표!$A$2:$C$1001,3,FALSE),"")</f>
        <v>경제실</v>
      </c>
      <c r="C113" s="186" t="s">
        <v>349</v>
      </c>
      <c r="D113" s="185" t="s">
        <v>593</v>
      </c>
      <c r="E113" s="185" t="s">
        <v>1253</v>
      </c>
      <c r="F113" s="298" t="s">
        <v>1254</v>
      </c>
      <c r="G113" s="184"/>
      <c r="H113" s="184"/>
      <c r="I113" s="184">
        <v>100000</v>
      </c>
      <c r="J113" s="73">
        <f t="shared" si="12"/>
        <v>100000</v>
      </c>
      <c r="K113" s="184"/>
      <c r="L113" s="184"/>
      <c r="M113" s="73">
        <f t="shared" si="13"/>
        <v>0</v>
      </c>
      <c r="N113" s="74" t="str">
        <f t="shared" si="14"/>
        <v>-</v>
      </c>
      <c r="O113" s="241" t="s">
        <v>964</v>
      </c>
      <c r="P113" s="75"/>
      <c r="Q113" s="206"/>
      <c r="R113" s="75"/>
      <c r="S113" s="78" t="str">
        <f t="shared" si="15"/>
        <v>도비</v>
      </c>
      <c r="T113" s="184">
        <f t="shared" si="16"/>
        <v>0</v>
      </c>
      <c r="U113" s="184">
        <f t="shared" si="17"/>
        <v>100000</v>
      </c>
      <c r="V113" s="77" t="str">
        <f t="shared" si="18"/>
        <v>ok</v>
      </c>
      <c r="W113" s="75"/>
      <c r="X113" s="76" t="str">
        <f t="shared" si="19"/>
        <v>도비</v>
      </c>
      <c r="Y113" s="184">
        <f t="shared" si="20"/>
        <v>0</v>
      </c>
      <c r="Z113" s="184">
        <f t="shared" si="21"/>
        <v>0</v>
      </c>
      <c r="AA113" s="77" t="str">
        <f t="shared" si="22"/>
        <v>ok</v>
      </c>
      <c r="AB113" s="75"/>
      <c r="AC113" s="79" t="str">
        <f t="array" ref="AC113">IFERROR(IF($C113="","",INDEX(구분표!$I$2:$I$1001,MATCH(1,(구분표!$B$2:$B$1001='15년일출'!$A113)*(구분표!$C$2:$C$1001='15년일출'!$B113)*(구분표!$A$2:$A$1001='15년일출'!$C113),0))),"@@")</f>
        <v>0708</v>
      </c>
    </row>
    <row r="114" spans="1:29" ht="40.5" customHeight="1">
      <c r="A114" s="87" t="str">
        <f>IFERROR(VLOOKUP('15년일출'!$C114,구분표!$A$2:$C$1001,2,FALSE),"")</f>
        <v>경제과학기술위원회</v>
      </c>
      <c r="B114" s="87" t="str">
        <f>IFERROR(VLOOKUP('15년일출'!$C114,구분표!$A$2:$C$1001,3,FALSE),"")</f>
        <v>경제실</v>
      </c>
      <c r="C114" s="186" t="s">
        <v>349</v>
      </c>
      <c r="D114" s="185" t="s">
        <v>593</v>
      </c>
      <c r="E114" s="185" t="s">
        <v>1253</v>
      </c>
      <c r="F114" s="298" t="s">
        <v>1858</v>
      </c>
      <c r="G114" s="184"/>
      <c r="H114" s="184"/>
      <c r="I114" s="184">
        <v>400000</v>
      </c>
      <c r="J114" s="73">
        <f t="shared" si="12"/>
        <v>400000</v>
      </c>
      <c r="K114" s="184"/>
      <c r="L114" s="184"/>
      <c r="M114" s="73">
        <f t="shared" si="13"/>
        <v>0</v>
      </c>
      <c r="N114" s="74" t="str">
        <f t="shared" si="14"/>
        <v>-</v>
      </c>
      <c r="O114" s="241" t="s">
        <v>1248</v>
      </c>
      <c r="P114" s="75"/>
      <c r="Q114" s="206"/>
      <c r="R114" s="75"/>
      <c r="S114" s="78" t="str">
        <f t="shared" si="15"/>
        <v>도비</v>
      </c>
      <c r="T114" s="184">
        <f t="shared" si="16"/>
        <v>0</v>
      </c>
      <c r="U114" s="184">
        <f t="shared" si="17"/>
        <v>400000</v>
      </c>
      <c r="V114" s="77" t="str">
        <f t="shared" si="18"/>
        <v>ok</v>
      </c>
      <c r="W114" s="75"/>
      <c r="X114" s="76" t="str">
        <f t="shared" si="19"/>
        <v>도비</v>
      </c>
      <c r="Y114" s="184">
        <f t="shared" si="20"/>
        <v>0</v>
      </c>
      <c r="Z114" s="184">
        <f t="shared" si="21"/>
        <v>0</v>
      </c>
      <c r="AA114" s="77" t="str">
        <f t="shared" si="22"/>
        <v>ok</v>
      </c>
      <c r="AB114" s="75"/>
      <c r="AC114" s="79" t="str">
        <f t="array" ref="AC114">IFERROR(IF($C114="","",INDEX(구분표!$I$2:$I$1001,MATCH(1,(구분표!$B$2:$B$1001='15년일출'!$A114)*(구분표!$C$2:$C$1001='15년일출'!$B114)*(구분표!$A$2:$A$1001='15년일출'!$C114),0))),"@@")</f>
        <v>0708</v>
      </c>
    </row>
    <row r="115" spans="1:29" ht="40.5" customHeight="1">
      <c r="A115" s="87" t="str">
        <f>IFERROR(VLOOKUP('15년일출'!$C115,구분표!$A$2:$C$1001,2,FALSE),"")</f>
        <v>경제과학기술위원회</v>
      </c>
      <c r="B115" s="87" t="str">
        <f>IFERROR(VLOOKUP('15년일출'!$C115,구분표!$A$2:$C$1001,3,FALSE),"")</f>
        <v>경제실</v>
      </c>
      <c r="C115" s="186" t="s">
        <v>349</v>
      </c>
      <c r="D115" s="185" t="s">
        <v>593</v>
      </c>
      <c r="E115" s="185" t="s">
        <v>1253</v>
      </c>
      <c r="F115" s="298" t="s">
        <v>1859</v>
      </c>
      <c r="G115" s="184"/>
      <c r="H115" s="184"/>
      <c r="I115" s="184">
        <v>300000</v>
      </c>
      <c r="J115" s="73">
        <f t="shared" si="12"/>
        <v>300000</v>
      </c>
      <c r="K115" s="184"/>
      <c r="L115" s="184"/>
      <c r="M115" s="73">
        <f t="shared" si="13"/>
        <v>0</v>
      </c>
      <c r="N115" s="74" t="str">
        <f t="shared" si="14"/>
        <v>-</v>
      </c>
      <c r="O115" s="239" t="s">
        <v>1249</v>
      </c>
      <c r="P115" s="75"/>
      <c r="Q115" s="206"/>
      <c r="R115" s="75"/>
      <c r="S115" s="78" t="str">
        <f t="shared" si="15"/>
        <v>도비</v>
      </c>
      <c r="T115" s="184">
        <f t="shared" si="16"/>
        <v>0</v>
      </c>
      <c r="U115" s="184">
        <f t="shared" si="17"/>
        <v>300000</v>
      </c>
      <c r="V115" s="77" t="str">
        <f t="shared" si="18"/>
        <v>ok</v>
      </c>
      <c r="W115" s="75"/>
      <c r="X115" s="76" t="str">
        <f t="shared" si="19"/>
        <v>도비</v>
      </c>
      <c r="Y115" s="184">
        <f t="shared" si="20"/>
        <v>0</v>
      </c>
      <c r="Z115" s="184">
        <f t="shared" si="21"/>
        <v>0</v>
      </c>
      <c r="AA115" s="77" t="str">
        <f t="shared" si="22"/>
        <v>ok</v>
      </c>
      <c r="AB115" s="75"/>
      <c r="AC115" s="79" t="str">
        <f t="array" ref="AC115">IFERROR(IF($C115="","",INDEX(구분표!$I$2:$I$1001,MATCH(1,(구분표!$B$2:$B$1001='15년일출'!$A115)*(구분표!$C$2:$C$1001='15년일출'!$B115)*(구분표!$A$2:$A$1001='15년일출'!$C115),0))),"@@")</f>
        <v>0708</v>
      </c>
    </row>
    <row r="116" spans="1:29" ht="40.5" customHeight="1">
      <c r="A116" s="87" t="str">
        <f>IFERROR(VLOOKUP('15년일출'!$C116,구분표!$A$2:$C$1001,2,FALSE),"")</f>
        <v>경제과학기술위원회</v>
      </c>
      <c r="B116" s="87" t="str">
        <f>IFERROR(VLOOKUP('15년일출'!$C116,구분표!$A$2:$C$1001,3,FALSE),"")</f>
        <v>경제실</v>
      </c>
      <c r="C116" s="186" t="s">
        <v>349</v>
      </c>
      <c r="D116" s="185" t="s">
        <v>593</v>
      </c>
      <c r="E116" s="185" t="s">
        <v>1253</v>
      </c>
      <c r="F116" s="298" t="s">
        <v>1860</v>
      </c>
      <c r="G116" s="184"/>
      <c r="H116" s="184"/>
      <c r="I116" s="184">
        <v>500000</v>
      </c>
      <c r="J116" s="73">
        <f t="shared" si="12"/>
        <v>500000</v>
      </c>
      <c r="K116" s="184"/>
      <c r="L116" s="184"/>
      <c r="M116" s="73">
        <f t="shared" si="13"/>
        <v>0</v>
      </c>
      <c r="N116" s="74" t="str">
        <f t="shared" si="14"/>
        <v>-</v>
      </c>
      <c r="O116" s="239" t="s">
        <v>966</v>
      </c>
      <c r="P116" s="75"/>
      <c r="Q116" s="206"/>
      <c r="R116" s="75"/>
      <c r="S116" s="78" t="str">
        <f t="shared" si="15"/>
        <v>도비</v>
      </c>
      <c r="T116" s="184">
        <f t="shared" si="16"/>
        <v>0</v>
      </c>
      <c r="U116" s="184">
        <f t="shared" si="17"/>
        <v>500000</v>
      </c>
      <c r="V116" s="77" t="str">
        <f t="shared" si="18"/>
        <v>ok</v>
      </c>
      <c r="W116" s="75"/>
      <c r="X116" s="76" t="str">
        <f t="shared" si="19"/>
        <v>도비</v>
      </c>
      <c r="Y116" s="184">
        <f t="shared" si="20"/>
        <v>0</v>
      </c>
      <c r="Z116" s="184">
        <f t="shared" si="21"/>
        <v>0</v>
      </c>
      <c r="AA116" s="77" t="str">
        <f t="shared" si="22"/>
        <v>ok</v>
      </c>
      <c r="AB116" s="75"/>
      <c r="AC116" s="79" t="str">
        <f t="array" ref="AC116">IFERROR(IF($C116="","",INDEX(구분표!$I$2:$I$1001,MATCH(1,(구분표!$B$2:$B$1001='15년일출'!$A116)*(구분표!$C$2:$C$1001='15년일출'!$B116)*(구분표!$A$2:$A$1001='15년일출'!$C116),0))),"@@")</f>
        <v>0708</v>
      </c>
    </row>
    <row r="117" spans="1:29" ht="40.5" customHeight="1">
      <c r="A117" s="87" t="str">
        <f>IFERROR(VLOOKUP('15년일출'!$C117,구분표!$A$2:$C$1001,2,FALSE),"")</f>
        <v>경제과학기술위원회</v>
      </c>
      <c r="B117" s="87" t="str">
        <f>IFERROR(VLOOKUP('15년일출'!$C117,구분표!$A$2:$C$1001,3,FALSE),"")</f>
        <v>경제실</v>
      </c>
      <c r="C117" s="186" t="s">
        <v>349</v>
      </c>
      <c r="D117" s="185" t="s">
        <v>589</v>
      </c>
      <c r="E117" s="185">
        <v>165</v>
      </c>
      <c r="F117" s="298" t="s">
        <v>1861</v>
      </c>
      <c r="G117" s="184">
        <v>100000</v>
      </c>
      <c r="H117" s="184"/>
      <c r="I117" s="184">
        <v>90000</v>
      </c>
      <c r="J117" s="73">
        <f t="shared" si="12"/>
        <v>190000</v>
      </c>
      <c r="K117" s="184"/>
      <c r="L117" s="184"/>
      <c r="M117" s="73">
        <f t="shared" si="13"/>
        <v>100000</v>
      </c>
      <c r="N117" s="74" t="str">
        <f t="shared" si="14"/>
        <v>-</v>
      </c>
      <c r="O117" s="239" t="s">
        <v>965</v>
      </c>
      <c r="P117" s="75"/>
      <c r="Q117" s="206"/>
      <c r="R117" s="75"/>
      <c r="S117" s="78" t="str">
        <f t="shared" si="15"/>
        <v>도비</v>
      </c>
      <c r="T117" s="184">
        <f t="shared" si="16"/>
        <v>0</v>
      </c>
      <c r="U117" s="184">
        <f t="shared" si="17"/>
        <v>90000</v>
      </c>
      <c r="V117" s="77" t="str">
        <f t="shared" si="18"/>
        <v>ok</v>
      </c>
      <c r="W117" s="75"/>
      <c r="X117" s="76" t="str">
        <f t="shared" si="19"/>
        <v>도비</v>
      </c>
      <c r="Y117" s="184">
        <f t="shared" si="20"/>
        <v>0</v>
      </c>
      <c r="Z117" s="184">
        <f t="shared" si="21"/>
        <v>0</v>
      </c>
      <c r="AA117" s="77" t="str">
        <f t="shared" si="22"/>
        <v>ok</v>
      </c>
      <c r="AB117" s="75"/>
      <c r="AC117" s="79" t="str">
        <f t="array" ref="AC117">IFERROR(IF($C117="","",INDEX(구분표!$I$2:$I$1001,MATCH(1,(구분표!$B$2:$B$1001='15년일출'!$A117)*(구분표!$C$2:$C$1001='15년일출'!$B117)*(구분표!$A$2:$A$1001='15년일출'!$C117),0))),"@@")</f>
        <v>0708</v>
      </c>
    </row>
    <row r="118" spans="1:29" s="24" customFormat="1" ht="40.5" customHeight="1">
      <c r="A118" s="289" t="str">
        <f>IFERROR(VLOOKUP('15년일출'!$C118,구분표!$A$2:$C$1001,2,FALSE),"")</f>
        <v>경제과학기술위원회</v>
      </c>
      <c r="B118" s="289" t="str">
        <f>IFERROR(VLOOKUP('15년일출'!$C118,구분표!$A$2:$C$1001,3,FALSE),"")</f>
        <v>경제실</v>
      </c>
      <c r="C118" s="298" t="s">
        <v>349</v>
      </c>
      <c r="D118" s="297" t="s">
        <v>593</v>
      </c>
      <c r="E118" s="297" t="s">
        <v>1253</v>
      </c>
      <c r="F118" s="298" t="s">
        <v>1862</v>
      </c>
      <c r="G118" s="184"/>
      <c r="H118" s="184"/>
      <c r="I118" s="184">
        <v>300000</v>
      </c>
      <c r="J118" s="73">
        <f t="shared" si="12"/>
        <v>300000</v>
      </c>
      <c r="K118" s="184"/>
      <c r="L118" s="184"/>
      <c r="M118" s="73">
        <f t="shared" si="13"/>
        <v>0</v>
      </c>
      <c r="N118" s="74" t="str">
        <f t="shared" si="14"/>
        <v>-</v>
      </c>
      <c r="O118" s="239" t="s">
        <v>1250</v>
      </c>
      <c r="P118" s="279"/>
      <c r="Q118" s="315"/>
      <c r="R118" s="279"/>
      <c r="S118" s="78" t="str">
        <f t="shared" si="15"/>
        <v>도비</v>
      </c>
      <c r="T118" s="184">
        <f t="shared" si="16"/>
        <v>0</v>
      </c>
      <c r="U118" s="184">
        <f t="shared" si="17"/>
        <v>300000</v>
      </c>
      <c r="V118" s="77" t="str">
        <f t="shared" si="18"/>
        <v>ok</v>
      </c>
      <c r="W118" s="279"/>
      <c r="X118" s="76" t="str">
        <f t="shared" si="19"/>
        <v>도비</v>
      </c>
      <c r="Y118" s="184">
        <f t="shared" si="20"/>
        <v>0</v>
      </c>
      <c r="Z118" s="184">
        <f t="shared" si="21"/>
        <v>0</v>
      </c>
      <c r="AA118" s="77" t="str">
        <f t="shared" si="22"/>
        <v>ok</v>
      </c>
      <c r="AB118" s="279"/>
      <c r="AC118" s="79" t="str">
        <f t="array" ref="AC118">IFERROR(IF($C118="","",INDEX(구분표!$I$2:$I$1001,MATCH(1,(구분표!$B$2:$B$1001='15년일출'!$A118)*(구분표!$C$2:$C$1001='15년일출'!$B118)*(구분표!$A$2:$A$1001='15년일출'!$C118),0))),"@@")</f>
        <v>0708</v>
      </c>
    </row>
    <row r="119" spans="1:29" ht="40.5" customHeight="1">
      <c r="A119" s="87" t="str">
        <f>IFERROR(VLOOKUP('15년일출'!$C119,구분표!$A$2:$C$1001,2,FALSE),"")</f>
        <v>경제과학기술위원회</v>
      </c>
      <c r="B119" s="87" t="str">
        <f>IFERROR(VLOOKUP('15년일출'!$C119,구분표!$A$2:$C$1001,3,FALSE),"")</f>
        <v>경제실</v>
      </c>
      <c r="C119" s="186" t="s">
        <v>350</v>
      </c>
      <c r="D119" s="185" t="s">
        <v>589</v>
      </c>
      <c r="E119" s="185">
        <v>171</v>
      </c>
      <c r="F119" s="298" t="s">
        <v>1863</v>
      </c>
      <c r="G119" s="184">
        <v>264800</v>
      </c>
      <c r="H119" s="184"/>
      <c r="I119" s="184">
        <v>165817</v>
      </c>
      <c r="J119" s="73">
        <f t="shared" si="12"/>
        <v>430617</v>
      </c>
      <c r="K119" s="184"/>
      <c r="L119" s="184"/>
      <c r="M119" s="73">
        <f t="shared" si="13"/>
        <v>264800</v>
      </c>
      <c r="N119" s="74" t="str">
        <f t="shared" si="14"/>
        <v>-</v>
      </c>
      <c r="O119" s="245" t="s">
        <v>967</v>
      </c>
      <c r="P119" s="75"/>
      <c r="Q119" s="206"/>
      <c r="R119" s="75"/>
      <c r="S119" s="78" t="str">
        <f t="shared" si="15"/>
        <v>도비</v>
      </c>
      <c r="T119" s="184">
        <f t="shared" si="16"/>
        <v>0</v>
      </c>
      <c r="U119" s="184">
        <f t="shared" si="17"/>
        <v>165817</v>
      </c>
      <c r="V119" s="77" t="str">
        <f t="shared" si="18"/>
        <v>ok</v>
      </c>
      <c r="W119" s="75"/>
      <c r="X119" s="76" t="str">
        <f t="shared" si="19"/>
        <v>도비</v>
      </c>
      <c r="Y119" s="184">
        <f t="shared" si="20"/>
        <v>0</v>
      </c>
      <c r="Z119" s="184">
        <f t="shared" si="21"/>
        <v>0</v>
      </c>
      <c r="AA119" s="77" t="str">
        <f t="shared" si="22"/>
        <v>ok</v>
      </c>
      <c r="AB119" s="75"/>
      <c r="AC119" s="79" t="str">
        <f t="array" ref="AC119">IFERROR(IF($C119="","",INDEX(구분표!$I$2:$I$1001,MATCH(1,(구분표!$B$2:$B$1001='15년일출'!$A119)*(구분표!$C$2:$C$1001='15년일출'!$B119)*(구분표!$A$2:$A$1001='15년일출'!$C119),0))),"@@")</f>
        <v>0709</v>
      </c>
    </row>
    <row r="120" spans="1:29" ht="40.5" customHeight="1">
      <c r="A120" s="87" t="str">
        <f>IFERROR(VLOOKUP('15년일출'!$C120,구분표!$A$2:$C$1001,2,FALSE),"")</f>
        <v>경제과학기술위원회</v>
      </c>
      <c r="B120" s="87" t="str">
        <f>IFERROR(VLOOKUP('15년일출'!$C120,구분표!$A$2:$C$1001,3,FALSE),"")</f>
        <v>경제실</v>
      </c>
      <c r="C120" s="186" t="s">
        <v>351</v>
      </c>
      <c r="D120" s="185" t="s">
        <v>589</v>
      </c>
      <c r="E120" s="185">
        <v>176</v>
      </c>
      <c r="F120" s="298" t="s">
        <v>1864</v>
      </c>
      <c r="G120" s="184">
        <v>1500000</v>
      </c>
      <c r="H120" s="194"/>
      <c r="I120" s="194">
        <v>500000</v>
      </c>
      <c r="J120" s="73">
        <f t="shared" si="12"/>
        <v>2000000</v>
      </c>
      <c r="K120" s="304"/>
      <c r="L120" s="303"/>
      <c r="M120" s="73">
        <f t="shared" si="13"/>
        <v>1500000</v>
      </c>
      <c r="N120" s="74" t="str">
        <f t="shared" si="14"/>
        <v>-</v>
      </c>
      <c r="O120" s="244" t="s">
        <v>1251</v>
      </c>
      <c r="P120" s="75"/>
      <c r="Q120" s="206"/>
      <c r="R120" s="75"/>
      <c r="S120" s="78" t="str">
        <f t="shared" si="15"/>
        <v>도비</v>
      </c>
      <c r="T120" s="184">
        <f t="shared" si="16"/>
        <v>0</v>
      </c>
      <c r="U120" s="184">
        <f t="shared" si="17"/>
        <v>500000</v>
      </c>
      <c r="V120" s="77" t="str">
        <f t="shared" si="18"/>
        <v>ok</v>
      </c>
      <c r="W120" s="75"/>
      <c r="X120" s="76" t="str">
        <f t="shared" si="19"/>
        <v>도비</v>
      </c>
      <c r="Y120" s="184">
        <f t="shared" si="20"/>
        <v>0</v>
      </c>
      <c r="Z120" s="184">
        <f t="shared" si="21"/>
        <v>0</v>
      </c>
      <c r="AA120" s="77" t="str">
        <f t="shared" si="22"/>
        <v>ok</v>
      </c>
      <c r="AB120" s="75"/>
      <c r="AC120" s="79" t="str">
        <f t="array" ref="AC120">IFERROR(IF($C120="","",INDEX(구분표!$I$2:$I$1001,MATCH(1,(구분표!$B$2:$B$1001='15년일출'!$A120)*(구분표!$C$2:$C$1001='15년일출'!$B120)*(구분표!$A$2:$A$1001='15년일출'!$C120),0))),"@@")</f>
        <v>0710</v>
      </c>
    </row>
    <row r="121" spans="1:29" ht="40.5" customHeight="1">
      <c r="A121" s="87" t="str">
        <f>IFERROR(VLOOKUP('15년일출'!$C121,구분표!$A$2:$C$1001,2,FALSE),"")</f>
        <v>경제과학기술위원회</v>
      </c>
      <c r="B121" s="87" t="str">
        <f>IFERROR(VLOOKUP('15년일출'!$C121,구분표!$A$2:$C$1001,3,FALSE),"")</f>
        <v>경제실</v>
      </c>
      <c r="C121" s="186" t="s">
        <v>351</v>
      </c>
      <c r="D121" s="185" t="s">
        <v>589</v>
      </c>
      <c r="E121" s="185">
        <v>175</v>
      </c>
      <c r="F121" s="298" t="s">
        <v>1865</v>
      </c>
      <c r="G121" s="184">
        <v>350000</v>
      </c>
      <c r="H121" s="194"/>
      <c r="I121" s="194">
        <v>250000</v>
      </c>
      <c r="J121" s="73">
        <f t="shared" si="12"/>
        <v>600000</v>
      </c>
      <c r="K121" s="304"/>
      <c r="L121" s="303"/>
      <c r="M121" s="73">
        <f t="shared" si="13"/>
        <v>350000</v>
      </c>
      <c r="N121" s="74" t="str">
        <f t="shared" si="14"/>
        <v>-</v>
      </c>
      <c r="O121" s="244" t="s">
        <v>968</v>
      </c>
      <c r="P121" s="75"/>
      <c r="Q121" s="206"/>
      <c r="R121" s="75"/>
      <c r="S121" s="78" t="str">
        <f t="shared" si="15"/>
        <v>도비</v>
      </c>
      <c r="T121" s="184">
        <f t="shared" si="16"/>
        <v>0</v>
      </c>
      <c r="U121" s="184">
        <f t="shared" si="17"/>
        <v>250000</v>
      </c>
      <c r="V121" s="77" t="str">
        <f t="shared" si="18"/>
        <v>ok</v>
      </c>
      <c r="W121" s="75"/>
      <c r="X121" s="76" t="str">
        <f t="shared" si="19"/>
        <v>도비</v>
      </c>
      <c r="Y121" s="184">
        <f t="shared" si="20"/>
        <v>0</v>
      </c>
      <c r="Z121" s="184">
        <f t="shared" si="21"/>
        <v>0</v>
      </c>
      <c r="AA121" s="77" t="str">
        <f t="shared" si="22"/>
        <v>ok</v>
      </c>
      <c r="AB121" s="75"/>
      <c r="AC121" s="79" t="str">
        <f t="array" ref="AC121">IFERROR(IF($C121="","",INDEX(구분표!$I$2:$I$1001,MATCH(1,(구분표!$B$2:$B$1001='15년일출'!$A121)*(구분표!$C$2:$C$1001='15년일출'!$B121)*(구분표!$A$2:$A$1001='15년일출'!$C121),0))),"@@")</f>
        <v>0710</v>
      </c>
    </row>
    <row r="122" spans="1:29" ht="40.5" customHeight="1">
      <c r="A122" s="87" t="str">
        <f>IFERROR(VLOOKUP('15년일출'!$C122,구분표!$A$2:$C$1001,2,FALSE),"")</f>
        <v>경제과학기술위원회</v>
      </c>
      <c r="B122" s="87" t="str">
        <f>IFERROR(VLOOKUP('15년일출'!$C122,구분표!$A$2:$C$1001,3,FALSE),"")</f>
        <v>경제실</v>
      </c>
      <c r="C122" s="186" t="s">
        <v>351</v>
      </c>
      <c r="D122" s="185" t="s">
        <v>589</v>
      </c>
      <c r="E122" s="185">
        <v>176</v>
      </c>
      <c r="F122" s="298" t="s">
        <v>1866</v>
      </c>
      <c r="G122" s="184">
        <v>800000</v>
      </c>
      <c r="H122" s="194"/>
      <c r="I122" s="194">
        <v>200000</v>
      </c>
      <c r="J122" s="73">
        <f t="shared" si="12"/>
        <v>1000000</v>
      </c>
      <c r="K122" s="304"/>
      <c r="L122" s="303"/>
      <c r="M122" s="73">
        <f t="shared" si="13"/>
        <v>800000</v>
      </c>
      <c r="N122" s="74" t="str">
        <f t="shared" si="14"/>
        <v>-</v>
      </c>
      <c r="O122" s="244" t="s">
        <v>969</v>
      </c>
      <c r="P122" s="75"/>
      <c r="Q122" s="206"/>
      <c r="R122" s="75"/>
      <c r="S122" s="78" t="str">
        <f t="shared" si="15"/>
        <v>도비</v>
      </c>
      <c r="T122" s="184">
        <f t="shared" si="16"/>
        <v>0</v>
      </c>
      <c r="U122" s="184">
        <f t="shared" si="17"/>
        <v>200000</v>
      </c>
      <c r="V122" s="77" t="str">
        <f t="shared" si="18"/>
        <v>ok</v>
      </c>
      <c r="W122" s="75"/>
      <c r="X122" s="76" t="str">
        <f t="shared" si="19"/>
        <v>도비</v>
      </c>
      <c r="Y122" s="184">
        <f t="shared" si="20"/>
        <v>0</v>
      </c>
      <c r="Z122" s="184">
        <f t="shared" si="21"/>
        <v>0</v>
      </c>
      <c r="AA122" s="77" t="str">
        <f t="shared" si="22"/>
        <v>ok</v>
      </c>
      <c r="AB122" s="75"/>
      <c r="AC122" s="79" t="str">
        <f t="array" ref="AC122">IFERROR(IF($C122="","",INDEX(구분표!$I$2:$I$1001,MATCH(1,(구분표!$B$2:$B$1001='15년일출'!$A122)*(구분표!$C$2:$C$1001='15년일출'!$B122)*(구분표!$A$2:$A$1001='15년일출'!$C122),0))),"@@")</f>
        <v>0710</v>
      </c>
    </row>
    <row r="123" spans="1:29" ht="94.5">
      <c r="A123" s="87" t="str">
        <f>IFERROR(VLOOKUP('15년일출'!$C123,구분표!$A$2:$C$1001,2,FALSE),"")</f>
        <v>경제과학기술위원회</v>
      </c>
      <c r="B123" s="87" t="str">
        <f>IFERROR(VLOOKUP('15년일출'!$C123,구분표!$A$2:$C$1001,3,FALSE),"")</f>
        <v>경제실</v>
      </c>
      <c r="C123" s="186" t="s">
        <v>351</v>
      </c>
      <c r="D123" s="185" t="s">
        <v>589</v>
      </c>
      <c r="E123" s="185">
        <v>176</v>
      </c>
      <c r="F123" s="298" t="s">
        <v>1952</v>
      </c>
      <c r="G123" s="184">
        <v>500000</v>
      </c>
      <c r="H123" s="194"/>
      <c r="I123" s="194">
        <v>300000</v>
      </c>
      <c r="J123" s="73">
        <f t="shared" si="12"/>
        <v>800000</v>
      </c>
      <c r="K123" s="304"/>
      <c r="L123" s="303"/>
      <c r="M123" s="73">
        <f t="shared" si="13"/>
        <v>500000</v>
      </c>
      <c r="N123" s="74" t="str">
        <f t="shared" si="14"/>
        <v>-</v>
      </c>
      <c r="O123" s="244" t="s">
        <v>1953</v>
      </c>
      <c r="P123" s="75"/>
      <c r="Q123" s="206"/>
      <c r="R123" s="75"/>
      <c r="S123" s="78" t="str">
        <f t="shared" si="15"/>
        <v>도비</v>
      </c>
      <c r="T123" s="184">
        <f t="shared" si="16"/>
        <v>0</v>
      </c>
      <c r="U123" s="184">
        <f t="shared" si="17"/>
        <v>300000</v>
      </c>
      <c r="V123" s="77" t="str">
        <f t="shared" si="18"/>
        <v>ok</v>
      </c>
      <c r="W123" s="75"/>
      <c r="X123" s="76" t="str">
        <f t="shared" si="19"/>
        <v>도비</v>
      </c>
      <c r="Y123" s="184">
        <f t="shared" si="20"/>
        <v>0</v>
      </c>
      <c r="Z123" s="184">
        <f t="shared" si="21"/>
        <v>0</v>
      </c>
      <c r="AA123" s="77" t="str">
        <f t="shared" si="22"/>
        <v>ok</v>
      </c>
      <c r="AB123" s="75"/>
      <c r="AC123" s="79" t="str">
        <f t="array" ref="AC123">IFERROR(IF($C123="","",INDEX(구분표!$I$2:$I$1001,MATCH(1,(구분표!$B$2:$B$1001='15년일출'!$A123)*(구분표!$C$2:$C$1001='15년일출'!$B123)*(구분표!$A$2:$A$1001='15년일출'!$C123),0))),"@@")</f>
        <v>0710</v>
      </c>
    </row>
    <row r="124" spans="1:29" ht="40.5" customHeight="1">
      <c r="A124" s="87" t="str">
        <f>IFERROR(VLOOKUP('15년일출'!$C124,구분표!$A$2:$C$1001,2,FALSE),"")</f>
        <v>경제과학기술위원회</v>
      </c>
      <c r="B124" s="87" t="str">
        <f>IFERROR(VLOOKUP('15년일출'!$C124,구분표!$A$2:$C$1001,3,FALSE),"")</f>
        <v>경제실</v>
      </c>
      <c r="C124" s="186" t="s">
        <v>353</v>
      </c>
      <c r="D124" s="185" t="s">
        <v>593</v>
      </c>
      <c r="E124" s="185" t="s">
        <v>1253</v>
      </c>
      <c r="F124" s="298" t="s">
        <v>1867</v>
      </c>
      <c r="G124" s="184"/>
      <c r="H124" s="194"/>
      <c r="I124" s="194">
        <v>150000</v>
      </c>
      <c r="J124" s="73">
        <f t="shared" si="12"/>
        <v>150000</v>
      </c>
      <c r="K124" s="304"/>
      <c r="L124" s="303"/>
      <c r="M124" s="73">
        <f t="shared" si="13"/>
        <v>0</v>
      </c>
      <c r="N124" s="74" t="str">
        <f t="shared" si="14"/>
        <v>-</v>
      </c>
      <c r="O124" s="244" t="s">
        <v>970</v>
      </c>
      <c r="P124" s="75"/>
      <c r="Q124" s="206"/>
      <c r="R124" s="75"/>
      <c r="S124" s="78" t="str">
        <f t="shared" si="15"/>
        <v>도비</v>
      </c>
      <c r="T124" s="184">
        <f t="shared" si="16"/>
        <v>0</v>
      </c>
      <c r="U124" s="184">
        <f t="shared" si="17"/>
        <v>150000</v>
      </c>
      <c r="V124" s="77" t="str">
        <f t="shared" si="18"/>
        <v>ok</v>
      </c>
      <c r="W124" s="75"/>
      <c r="X124" s="76" t="str">
        <f t="shared" si="19"/>
        <v>도비</v>
      </c>
      <c r="Y124" s="184">
        <f t="shared" si="20"/>
        <v>0</v>
      </c>
      <c r="Z124" s="184">
        <f t="shared" si="21"/>
        <v>0</v>
      </c>
      <c r="AA124" s="77" t="str">
        <f t="shared" si="22"/>
        <v>ok</v>
      </c>
      <c r="AB124" s="75"/>
      <c r="AC124" s="79" t="str">
        <f t="array" ref="AC124">IFERROR(IF($C124="","",INDEX(구분표!$I$2:$I$1001,MATCH(1,(구분표!$B$2:$B$1001='15년일출'!$A124)*(구분표!$C$2:$C$1001='15년일출'!$B124)*(구분표!$A$2:$A$1001='15년일출'!$C124),0))),"@@")</f>
        <v>0712</v>
      </c>
    </row>
    <row r="125" spans="1:29" ht="40.5" customHeight="1">
      <c r="A125" s="87" t="str">
        <f>IFERROR(VLOOKUP('15년일출'!$C125,구분표!$A$2:$C$1001,2,FALSE),"")</f>
        <v>경제과학기술위원회</v>
      </c>
      <c r="B125" s="87" t="str">
        <f>IFERROR(VLOOKUP('15년일출'!$C125,구분표!$A$2:$C$1001,3,FALSE),"")</f>
        <v>경제실</v>
      </c>
      <c r="C125" s="186" t="s">
        <v>353</v>
      </c>
      <c r="D125" s="185" t="s">
        <v>593</v>
      </c>
      <c r="E125" s="185" t="s">
        <v>1253</v>
      </c>
      <c r="F125" s="298" t="s">
        <v>1868</v>
      </c>
      <c r="G125" s="184"/>
      <c r="H125" s="184"/>
      <c r="I125" s="184">
        <v>50000</v>
      </c>
      <c r="J125" s="73">
        <f t="shared" si="12"/>
        <v>50000</v>
      </c>
      <c r="K125" s="303"/>
      <c r="L125" s="303"/>
      <c r="M125" s="73">
        <f t="shared" si="13"/>
        <v>0</v>
      </c>
      <c r="N125" s="74" t="str">
        <f t="shared" si="14"/>
        <v>-</v>
      </c>
      <c r="O125" s="244" t="s">
        <v>971</v>
      </c>
      <c r="P125" s="75"/>
      <c r="Q125" s="206"/>
      <c r="R125" s="75"/>
      <c r="S125" s="78" t="str">
        <f t="shared" si="15"/>
        <v>도비</v>
      </c>
      <c r="T125" s="184">
        <f t="shared" si="16"/>
        <v>0</v>
      </c>
      <c r="U125" s="184">
        <f t="shared" si="17"/>
        <v>50000</v>
      </c>
      <c r="V125" s="77" t="str">
        <f t="shared" si="18"/>
        <v>ok</v>
      </c>
      <c r="W125" s="75"/>
      <c r="X125" s="76" t="str">
        <f t="shared" si="19"/>
        <v>도비</v>
      </c>
      <c r="Y125" s="184">
        <f t="shared" si="20"/>
        <v>0</v>
      </c>
      <c r="Z125" s="184">
        <f t="shared" si="21"/>
        <v>0</v>
      </c>
      <c r="AA125" s="77" t="str">
        <f t="shared" si="22"/>
        <v>ok</v>
      </c>
      <c r="AB125" s="75"/>
      <c r="AC125" s="79" t="str">
        <f t="array" ref="AC125">IFERROR(IF($C125="","",INDEX(구분표!$I$2:$I$1001,MATCH(1,(구분표!$B$2:$B$1001='15년일출'!$A125)*(구분표!$C$2:$C$1001='15년일출'!$B125)*(구분표!$A$2:$A$1001='15년일출'!$C125),0))),"@@")</f>
        <v>0712</v>
      </c>
    </row>
    <row r="126" spans="1:29" ht="40.5" hidden="1" customHeight="1">
      <c r="A126" s="87" t="str">
        <f>IFERROR(VLOOKUP('15년일출'!$C126,구분표!$A$2:$C$1001,2,FALSE),"")</f>
        <v>안전행정위원회</v>
      </c>
      <c r="B126" s="87" t="str">
        <f>IFERROR(VLOOKUP('15년일출'!$C126,구분표!$A$2:$C$1001,3,FALSE),"")</f>
        <v>자치행정국</v>
      </c>
      <c r="C126" s="186" t="s">
        <v>171</v>
      </c>
      <c r="D126" s="185" t="s">
        <v>589</v>
      </c>
      <c r="E126" s="185">
        <v>205</v>
      </c>
      <c r="F126" s="298" t="s">
        <v>618</v>
      </c>
      <c r="G126" s="184">
        <v>25000</v>
      </c>
      <c r="H126" s="184"/>
      <c r="I126" s="184">
        <v>25000</v>
      </c>
      <c r="J126" s="73">
        <f t="shared" si="12"/>
        <v>50000</v>
      </c>
      <c r="K126" s="184"/>
      <c r="L126" s="184"/>
      <c r="M126" s="73">
        <f t="shared" si="13"/>
        <v>25000</v>
      </c>
      <c r="N126" s="74" t="str">
        <f t="shared" si="14"/>
        <v>-</v>
      </c>
      <c r="O126" s="241"/>
      <c r="P126" s="75"/>
      <c r="Q126" s="206"/>
      <c r="R126" s="75"/>
      <c r="S126" s="78" t="str">
        <f t="shared" si="15"/>
        <v>도비</v>
      </c>
      <c r="T126" s="184">
        <f t="shared" si="16"/>
        <v>0</v>
      </c>
      <c r="U126" s="184">
        <f t="shared" si="17"/>
        <v>25000</v>
      </c>
      <c r="V126" s="77" t="str">
        <f t="shared" si="18"/>
        <v>ok</v>
      </c>
      <c r="W126" s="75"/>
      <c r="X126" s="76" t="str">
        <f t="shared" si="19"/>
        <v>도비</v>
      </c>
      <c r="Y126" s="184">
        <f t="shared" si="20"/>
        <v>0</v>
      </c>
      <c r="Z126" s="184">
        <f t="shared" si="21"/>
        <v>0</v>
      </c>
      <c r="AA126" s="77" t="str">
        <f t="shared" si="22"/>
        <v>ok</v>
      </c>
      <c r="AB126" s="75"/>
      <c r="AC126" s="79" t="str">
        <f t="array" ref="AC126">IFERROR(IF($C126="","",INDEX(구분표!$I$2:$I$1001,MATCH(1,(구분표!$B$2:$B$1001='15년일출'!$A126)*(구분표!$C$2:$C$1001='15년일출'!$B126)*(구분표!$A$2:$A$1001='15년일출'!$C126),0))),"@@")</f>
        <v>0802</v>
      </c>
    </row>
    <row r="127" spans="1:29" ht="40.5" hidden="1" customHeight="1">
      <c r="A127" s="87" t="str">
        <f>IFERROR(VLOOKUP('15년일출'!$C127,구분표!$A$2:$C$1001,2,FALSE),"")</f>
        <v>안전행정위원회</v>
      </c>
      <c r="B127" s="87" t="str">
        <f>IFERROR(VLOOKUP('15년일출'!$C127,구분표!$A$2:$C$1001,3,FALSE),"")</f>
        <v>자치행정국</v>
      </c>
      <c r="C127" s="186" t="s">
        <v>171</v>
      </c>
      <c r="D127" s="185" t="s">
        <v>589</v>
      </c>
      <c r="E127" s="185">
        <v>205</v>
      </c>
      <c r="F127" s="298" t="s">
        <v>613</v>
      </c>
      <c r="G127" s="184">
        <v>1380000</v>
      </c>
      <c r="H127" s="184"/>
      <c r="I127" s="184">
        <v>100000</v>
      </c>
      <c r="J127" s="73">
        <f t="shared" si="12"/>
        <v>1480000</v>
      </c>
      <c r="K127" s="184"/>
      <c r="L127" s="184"/>
      <c r="M127" s="73">
        <f t="shared" si="13"/>
        <v>1380000</v>
      </c>
      <c r="N127" s="74" t="str">
        <f t="shared" si="14"/>
        <v>-</v>
      </c>
      <c r="O127" s="239"/>
      <c r="P127" s="75"/>
      <c r="Q127" s="206"/>
      <c r="R127" s="75"/>
      <c r="S127" s="78" t="str">
        <f t="shared" si="15"/>
        <v>도비</v>
      </c>
      <c r="T127" s="184">
        <f t="shared" si="16"/>
        <v>0</v>
      </c>
      <c r="U127" s="184">
        <f t="shared" si="17"/>
        <v>100000</v>
      </c>
      <c r="V127" s="77" t="str">
        <f t="shared" si="18"/>
        <v>ok</v>
      </c>
      <c r="W127" s="75"/>
      <c r="X127" s="76" t="str">
        <f t="shared" si="19"/>
        <v>도비</v>
      </c>
      <c r="Y127" s="184">
        <f t="shared" si="20"/>
        <v>0</v>
      </c>
      <c r="Z127" s="184">
        <f t="shared" si="21"/>
        <v>0</v>
      </c>
      <c r="AA127" s="77" t="str">
        <f t="shared" si="22"/>
        <v>ok</v>
      </c>
      <c r="AB127" s="75"/>
      <c r="AC127" s="79" t="str">
        <f t="array" ref="AC127">IFERROR(IF($C127="","",INDEX(구분표!$I$2:$I$1001,MATCH(1,(구분표!$B$2:$B$1001='15년일출'!$A127)*(구분표!$C$2:$C$1001='15년일출'!$B127)*(구분표!$A$2:$A$1001='15년일출'!$C127),0))),"@@")</f>
        <v>0802</v>
      </c>
    </row>
    <row r="128" spans="1:29" ht="40.5" hidden="1" customHeight="1">
      <c r="A128" s="87" t="str">
        <f>IFERROR(VLOOKUP('15년일출'!$C128,구분표!$A$2:$C$1001,2,FALSE),"")</f>
        <v>안전행정위원회</v>
      </c>
      <c r="B128" s="87" t="str">
        <f>IFERROR(VLOOKUP('15년일출'!$C128,구분표!$A$2:$C$1001,3,FALSE),"")</f>
        <v>자치행정국</v>
      </c>
      <c r="C128" s="186" t="s">
        <v>171</v>
      </c>
      <c r="D128" s="185" t="s">
        <v>593</v>
      </c>
      <c r="E128" s="185" t="s">
        <v>603</v>
      </c>
      <c r="F128" s="298" t="s">
        <v>614</v>
      </c>
      <c r="G128" s="184"/>
      <c r="H128" s="184"/>
      <c r="I128" s="184">
        <v>50000</v>
      </c>
      <c r="J128" s="73">
        <f t="shared" si="12"/>
        <v>50000</v>
      </c>
      <c r="K128" s="184"/>
      <c r="L128" s="184"/>
      <c r="M128" s="73">
        <f t="shared" si="13"/>
        <v>0</v>
      </c>
      <c r="N128" s="74" t="str">
        <f t="shared" si="14"/>
        <v>-</v>
      </c>
      <c r="O128" s="239"/>
      <c r="P128" s="75"/>
      <c r="Q128" s="206"/>
      <c r="R128" s="75"/>
      <c r="S128" s="78" t="str">
        <f t="shared" si="15"/>
        <v>도비</v>
      </c>
      <c r="T128" s="184">
        <f t="shared" si="16"/>
        <v>0</v>
      </c>
      <c r="U128" s="184">
        <f t="shared" si="17"/>
        <v>50000</v>
      </c>
      <c r="V128" s="77" t="str">
        <f t="shared" si="18"/>
        <v>ok</v>
      </c>
      <c r="W128" s="75"/>
      <c r="X128" s="76" t="str">
        <f t="shared" si="19"/>
        <v>도비</v>
      </c>
      <c r="Y128" s="184">
        <f t="shared" si="20"/>
        <v>0</v>
      </c>
      <c r="Z128" s="184">
        <f t="shared" si="21"/>
        <v>0</v>
      </c>
      <c r="AA128" s="77" t="str">
        <f t="shared" si="22"/>
        <v>ok</v>
      </c>
      <c r="AB128" s="75"/>
      <c r="AC128" s="79" t="str">
        <f t="array" ref="AC128">IFERROR(IF($C128="","",INDEX(구분표!$I$2:$I$1001,MATCH(1,(구분표!$B$2:$B$1001='15년일출'!$A128)*(구분표!$C$2:$C$1001='15년일출'!$B128)*(구분표!$A$2:$A$1001='15년일출'!$C128),0))),"@@")</f>
        <v>0802</v>
      </c>
    </row>
    <row r="129" spans="1:29" ht="40.5" hidden="1" customHeight="1">
      <c r="A129" s="87" t="str">
        <f>IFERROR(VLOOKUP('15년일출'!$C129,구분표!$A$2:$C$1001,2,FALSE),"")</f>
        <v>안전행정위원회</v>
      </c>
      <c r="B129" s="87" t="str">
        <f>IFERROR(VLOOKUP('15년일출'!$C129,구분표!$A$2:$C$1001,3,FALSE),"")</f>
        <v>자치행정국</v>
      </c>
      <c r="C129" s="186" t="s">
        <v>171</v>
      </c>
      <c r="D129" s="185" t="s">
        <v>593</v>
      </c>
      <c r="E129" s="185" t="s">
        <v>603</v>
      </c>
      <c r="F129" s="298" t="s">
        <v>615</v>
      </c>
      <c r="G129" s="187"/>
      <c r="H129" s="184"/>
      <c r="I129" s="184">
        <v>30000</v>
      </c>
      <c r="J129" s="73">
        <f t="shared" si="12"/>
        <v>30000</v>
      </c>
      <c r="K129" s="184"/>
      <c r="L129" s="184"/>
      <c r="M129" s="73">
        <f t="shared" si="13"/>
        <v>0</v>
      </c>
      <c r="N129" s="74" t="str">
        <f t="shared" si="14"/>
        <v>-</v>
      </c>
      <c r="O129" s="239"/>
      <c r="P129" s="75"/>
      <c r="Q129" s="206"/>
      <c r="R129" s="75"/>
      <c r="S129" s="78" t="str">
        <f t="shared" si="15"/>
        <v>도비</v>
      </c>
      <c r="T129" s="184">
        <f t="shared" si="16"/>
        <v>0</v>
      </c>
      <c r="U129" s="184">
        <f t="shared" si="17"/>
        <v>30000</v>
      </c>
      <c r="V129" s="77" t="str">
        <f t="shared" si="18"/>
        <v>ok</v>
      </c>
      <c r="W129" s="75"/>
      <c r="X129" s="76" t="str">
        <f t="shared" si="19"/>
        <v>도비</v>
      </c>
      <c r="Y129" s="184">
        <f t="shared" si="20"/>
        <v>0</v>
      </c>
      <c r="Z129" s="184">
        <f t="shared" si="21"/>
        <v>0</v>
      </c>
      <c r="AA129" s="77" t="str">
        <f t="shared" si="22"/>
        <v>ok</v>
      </c>
      <c r="AB129" s="75"/>
      <c r="AC129" s="79" t="str">
        <f t="array" ref="AC129">IFERROR(IF($C129="","",INDEX(구분표!$I$2:$I$1001,MATCH(1,(구분표!$B$2:$B$1001='15년일출'!$A129)*(구분표!$C$2:$C$1001='15년일출'!$B129)*(구분표!$A$2:$A$1001='15년일출'!$C129),0))),"@@")</f>
        <v>0802</v>
      </c>
    </row>
    <row r="130" spans="1:29" ht="40.5" hidden="1" customHeight="1">
      <c r="A130" s="87" t="str">
        <f>IFERROR(VLOOKUP('15년일출'!$C130,구분표!$A$2:$C$1001,2,FALSE),"")</f>
        <v>안전행정위원회</v>
      </c>
      <c r="B130" s="87" t="str">
        <f>IFERROR(VLOOKUP('15년일출'!$C130,구분표!$A$2:$C$1001,3,FALSE),"")</f>
        <v>자치행정국</v>
      </c>
      <c r="C130" s="186" t="s">
        <v>171</v>
      </c>
      <c r="D130" s="185" t="s">
        <v>593</v>
      </c>
      <c r="E130" s="185" t="s">
        <v>603</v>
      </c>
      <c r="F130" s="298" t="s">
        <v>616</v>
      </c>
      <c r="G130" s="190"/>
      <c r="H130" s="184"/>
      <c r="I130" s="184">
        <v>20000</v>
      </c>
      <c r="J130" s="73">
        <f t="shared" si="12"/>
        <v>20000</v>
      </c>
      <c r="K130" s="184"/>
      <c r="L130" s="184"/>
      <c r="M130" s="73">
        <f t="shared" si="13"/>
        <v>0</v>
      </c>
      <c r="N130" s="74" t="str">
        <f t="shared" si="14"/>
        <v>-</v>
      </c>
      <c r="O130" s="241"/>
      <c r="P130" s="75"/>
      <c r="Q130" s="206"/>
      <c r="R130" s="75"/>
      <c r="S130" s="78" t="str">
        <f t="shared" si="15"/>
        <v>도비</v>
      </c>
      <c r="T130" s="184">
        <f t="shared" si="16"/>
        <v>0</v>
      </c>
      <c r="U130" s="184">
        <f t="shared" si="17"/>
        <v>20000</v>
      </c>
      <c r="V130" s="77" t="str">
        <f t="shared" si="18"/>
        <v>ok</v>
      </c>
      <c r="W130" s="75"/>
      <c r="X130" s="76" t="str">
        <f t="shared" si="19"/>
        <v>도비</v>
      </c>
      <c r="Y130" s="184">
        <f t="shared" si="20"/>
        <v>0</v>
      </c>
      <c r="Z130" s="184">
        <f t="shared" si="21"/>
        <v>0</v>
      </c>
      <c r="AA130" s="77" t="str">
        <f t="shared" si="22"/>
        <v>ok</v>
      </c>
      <c r="AB130" s="75"/>
      <c r="AC130" s="79" t="str">
        <f t="array" ref="AC130">IFERROR(IF($C130="","",INDEX(구분표!$I$2:$I$1001,MATCH(1,(구분표!$B$2:$B$1001='15년일출'!$A130)*(구분표!$C$2:$C$1001='15년일출'!$B130)*(구분표!$A$2:$A$1001='15년일출'!$C130),0))),"@@")</f>
        <v>0802</v>
      </c>
    </row>
    <row r="131" spans="1:29" ht="40.5" hidden="1" customHeight="1">
      <c r="A131" s="87" t="str">
        <f>IFERROR(VLOOKUP('15년일출'!$C131,구분표!$A$2:$C$1001,2,FALSE),"")</f>
        <v>안전행정위원회</v>
      </c>
      <c r="B131" s="87" t="str">
        <f>IFERROR(VLOOKUP('15년일출'!$C131,구분표!$A$2:$C$1001,3,FALSE),"")</f>
        <v>자치행정국</v>
      </c>
      <c r="C131" s="186" t="s">
        <v>171</v>
      </c>
      <c r="D131" s="185" t="s">
        <v>593</v>
      </c>
      <c r="E131" s="185" t="s">
        <v>603</v>
      </c>
      <c r="F131" s="298" t="s">
        <v>617</v>
      </c>
      <c r="G131" s="184"/>
      <c r="H131" s="184"/>
      <c r="I131" s="184">
        <v>30000</v>
      </c>
      <c r="J131" s="73">
        <f t="shared" si="12"/>
        <v>30000</v>
      </c>
      <c r="K131" s="184"/>
      <c r="L131" s="184"/>
      <c r="M131" s="73">
        <f t="shared" si="13"/>
        <v>0</v>
      </c>
      <c r="N131" s="74" t="str">
        <f t="shared" si="14"/>
        <v>-</v>
      </c>
      <c r="O131" s="239"/>
      <c r="P131" s="75"/>
      <c r="Q131" s="206"/>
      <c r="R131" s="75"/>
      <c r="S131" s="78" t="str">
        <f t="shared" si="15"/>
        <v>도비</v>
      </c>
      <c r="T131" s="184">
        <f t="shared" si="16"/>
        <v>0</v>
      </c>
      <c r="U131" s="184">
        <f t="shared" si="17"/>
        <v>30000</v>
      </c>
      <c r="V131" s="77" t="str">
        <f t="shared" si="18"/>
        <v>ok</v>
      </c>
      <c r="W131" s="75"/>
      <c r="X131" s="76" t="str">
        <f t="shared" si="19"/>
        <v>도비</v>
      </c>
      <c r="Y131" s="184">
        <f t="shared" si="20"/>
        <v>0</v>
      </c>
      <c r="Z131" s="184">
        <f t="shared" si="21"/>
        <v>0</v>
      </c>
      <c r="AA131" s="77" t="str">
        <f t="shared" si="22"/>
        <v>ok</v>
      </c>
      <c r="AB131" s="75"/>
      <c r="AC131" s="79" t="str">
        <f t="array" ref="AC131">IFERROR(IF($C131="","",INDEX(구분표!$I$2:$I$1001,MATCH(1,(구분표!$B$2:$B$1001='15년일출'!$A131)*(구분표!$C$2:$C$1001='15년일출'!$B131)*(구분표!$A$2:$A$1001='15년일출'!$C131),0))),"@@")</f>
        <v>0802</v>
      </c>
    </row>
    <row r="132" spans="1:29" ht="40.5" hidden="1" customHeight="1">
      <c r="A132" s="87" t="str">
        <f>IFERROR(VLOOKUP('15년일출'!$C132,구분표!$A$2:$C$1001,2,FALSE),"")</f>
        <v>안전행정위원회</v>
      </c>
      <c r="B132" s="87" t="str">
        <f>IFERROR(VLOOKUP('15년일출'!$C132,구분표!$A$2:$C$1001,3,FALSE),"")</f>
        <v>재난안전본부</v>
      </c>
      <c r="C132" s="186" t="s">
        <v>218</v>
      </c>
      <c r="D132" s="185" t="s">
        <v>589</v>
      </c>
      <c r="E132" s="185">
        <v>245</v>
      </c>
      <c r="F132" s="298" t="s">
        <v>869</v>
      </c>
      <c r="G132" s="184">
        <v>426752</v>
      </c>
      <c r="H132" s="184"/>
      <c r="I132" s="184">
        <v>80000</v>
      </c>
      <c r="J132" s="73">
        <f t="shared" si="12"/>
        <v>506752</v>
      </c>
      <c r="K132" s="184"/>
      <c r="L132" s="184"/>
      <c r="M132" s="73">
        <f t="shared" si="13"/>
        <v>426752</v>
      </c>
      <c r="N132" s="74" t="str">
        <f t="shared" si="14"/>
        <v>-</v>
      </c>
      <c r="O132" s="243"/>
      <c r="P132" s="75"/>
      <c r="Q132" s="206"/>
      <c r="R132" s="75"/>
      <c r="S132" s="78" t="str">
        <f t="shared" si="15"/>
        <v>도비</v>
      </c>
      <c r="T132" s="184">
        <f t="shared" si="16"/>
        <v>0</v>
      </c>
      <c r="U132" s="184">
        <f t="shared" si="17"/>
        <v>80000</v>
      </c>
      <c r="V132" s="77" t="str">
        <f t="shared" si="18"/>
        <v>ok</v>
      </c>
      <c r="W132" s="75"/>
      <c r="X132" s="76" t="str">
        <f t="shared" si="19"/>
        <v>도비</v>
      </c>
      <c r="Y132" s="184">
        <f t="shared" si="20"/>
        <v>0</v>
      </c>
      <c r="Z132" s="184">
        <f t="shared" si="21"/>
        <v>0</v>
      </c>
      <c r="AA132" s="77" t="str">
        <f t="shared" si="22"/>
        <v>ok</v>
      </c>
      <c r="AB132" s="75"/>
      <c r="AC132" s="79" t="str">
        <f t="array" ref="AC132">IFERROR(IF($C132="","",INDEX(구분표!$I$2:$I$1001,MATCH(1,(구분표!$B$2:$B$1001='15년일출'!$A132)*(구분표!$C$2:$C$1001='15년일출'!$B132)*(구분표!$A$2:$A$1001='15년일출'!$C132),0))),"@@")</f>
        <v>0901</v>
      </c>
    </row>
    <row r="133" spans="1:29" ht="40.5" hidden="1" customHeight="1">
      <c r="A133" s="87" t="str">
        <f>IFERROR(VLOOKUP('15년일출'!$C133,구분표!$A$2:$C$1001,2,FALSE),"")</f>
        <v>안전행정위원회</v>
      </c>
      <c r="B133" s="87" t="str">
        <f>IFERROR(VLOOKUP('15년일출'!$C133,구분표!$A$2:$C$1001,3,FALSE),"")</f>
        <v>재난안전본부</v>
      </c>
      <c r="C133" s="186" t="s">
        <v>218</v>
      </c>
      <c r="D133" s="185" t="s">
        <v>589</v>
      </c>
      <c r="E133" s="185">
        <v>245</v>
      </c>
      <c r="F133" s="298" t="s">
        <v>870</v>
      </c>
      <c r="G133" s="184">
        <v>84000</v>
      </c>
      <c r="H133" s="184"/>
      <c r="I133" s="184">
        <v>30000</v>
      </c>
      <c r="J133" s="73">
        <f t="shared" si="12"/>
        <v>114000</v>
      </c>
      <c r="K133" s="184"/>
      <c r="L133" s="184"/>
      <c r="M133" s="73">
        <f t="shared" si="13"/>
        <v>84000</v>
      </c>
      <c r="N133" s="74" t="str">
        <f t="shared" si="14"/>
        <v>-</v>
      </c>
      <c r="O133" s="243"/>
      <c r="P133" s="75"/>
      <c r="Q133" s="206"/>
      <c r="R133" s="75"/>
      <c r="S133" s="78" t="str">
        <f t="shared" si="15"/>
        <v>도비</v>
      </c>
      <c r="T133" s="184">
        <f t="shared" si="16"/>
        <v>0</v>
      </c>
      <c r="U133" s="184">
        <f t="shared" si="17"/>
        <v>30000</v>
      </c>
      <c r="V133" s="77" t="str">
        <f t="shared" si="18"/>
        <v>ok</v>
      </c>
      <c r="W133" s="75"/>
      <c r="X133" s="76" t="str">
        <f t="shared" si="19"/>
        <v>도비</v>
      </c>
      <c r="Y133" s="184">
        <f t="shared" si="20"/>
        <v>0</v>
      </c>
      <c r="Z133" s="184">
        <f t="shared" si="21"/>
        <v>0</v>
      </c>
      <c r="AA133" s="77" t="str">
        <f t="shared" si="22"/>
        <v>ok</v>
      </c>
      <c r="AB133" s="75"/>
      <c r="AC133" s="79" t="str">
        <f t="array" ref="AC133">IFERROR(IF($C133="","",INDEX(구분표!$I$2:$I$1001,MATCH(1,(구분표!$B$2:$B$1001='15년일출'!$A133)*(구분표!$C$2:$C$1001='15년일출'!$B133)*(구분표!$A$2:$A$1001='15년일출'!$C133),0))),"@@")</f>
        <v>0901</v>
      </c>
    </row>
    <row r="134" spans="1:29" ht="40.5" hidden="1" customHeight="1">
      <c r="A134" s="87" t="str">
        <f>IFERROR(VLOOKUP('15년일출'!$C134,구분표!$A$2:$C$1001,2,FALSE),"")</f>
        <v>안전행정위원회</v>
      </c>
      <c r="B134" s="87" t="str">
        <f>IFERROR(VLOOKUP('15년일출'!$C134,구분표!$A$2:$C$1001,3,FALSE),"")</f>
        <v>재난안전본부</v>
      </c>
      <c r="C134" s="186" t="s">
        <v>218</v>
      </c>
      <c r="D134" s="185" t="s">
        <v>589</v>
      </c>
      <c r="E134" s="185">
        <v>246</v>
      </c>
      <c r="F134" s="298" t="s">
        <v>871</v>
      </c>
      <c r="G134" s="187">
        <v>968621</v>
      </c>
      <c r="H134" s="184"/>
      <c r="I134" s="184">
        <v>392000</v>
      </c>
      <c r="J134" s="73">
        <f t="shared" si="12"/>
        <v>1360621</v>
      </c>
      <c r="K134" s="184"/>
      <c r="L134" s="184"/>
      <c r="M134" s="73">
        <f t="shared" si="13"/>
        <v>968621</v>
      </c>
      <c r="N134" s="74" t="str">
        <f t="shared" si="14"/>
        <v>-</v>
      </c>
      <c r="O134" s="243"/>
      <c r="P134" s="75"/>
      <c r="Q134" s="206"/>
      <c r="R134" s="75"/>
      <c r="S134" s="78" t="str">
        <f t="shared" si="15"/>
        <v>도비</v>
      </c>
      <c r="T134" s="184">
        <f t="shared" si="16"/>
        <v>0</v>
      </c>
      <c r="U134" s="184">
        <f t="shared" si="17"/>
        <v>392000</v>
      </c>
      <c r="V134" s="77" t="str">
        <f t="shared" si="18"/>
        <v>ok</v>
      </c>
      <c r="W134" s="75"/>
      <c r="X134" s="76" t="str">
        <f t="shared" si="19"/>
        <v>도비</v>
      </c>
      <c r="Y134" s="184">
        <f t="shared" si="20"/>
        <v>0</v>
      </c>
      <c r="Z134" s="184">
        <f t="shared" si="21"/>
        <v>0</v>
      </c>
      <c r="AA134" s="77" t="str">
        <f t="shared" si="22"/>
        <v>ok</v>
      </c>
      <c r="AB134" s="75"/>
      <c r="AC134" s="79" t="str">
        <f t="array" ref="AC134">IFERROR(IF($C134="","",INDEX(구분표!$I$2:$I$1001,MATCH(1,(구분표!$B$2:$B$1001='15년일출'!$A134)*(구분표!$C$2:$C$1001='15년일출'!$B134)*(구분표!$A$2:$A$1001='15년일출'!$C134),0))),"@@")</f>
        <v>0901</v>
      </c>
    </row>
    <row r="135" spans="1:29" ht="40.5" hidden="1" customHeight="1">
      <c r="A135" s="87" t="str">
        <f>IFERROR(VLOOKUP('15년일출'!$C135,구분표!$A$2:$C$1001,2,FALSE),"")</f>
        <v>안전행정위원회</v>
      </c>
      <c r="B135" s="87" t="str">
        <f>IFERROR(VLOOKUP('15년일출'!$C135,구분표!$A$2:$C$1001,3,FALSE),"")</f>
        <v>재난안전본부</v>
      </c>
      <c r="C135" s="186" t="s">
        <v>218</v>
      </c>
      <c r="D135" s="185" t="s">
        <v>589</v>
      </c>
      <c r="E135" s="185">
        <v>248</v>
      </c>
      <c r="F135" s="298" t="s">
        <v>872</v>
      </c>
      <c r="G135" s="184">
        <v>56000</v>
      </c>
      <c r="H135" s="184"/>
      <c r="I135" s="184">
        <v>24000</v>
      </c>
      <c r="J135" s="73">
        <f t="shared" ref="J135:J198" si="23">SUM(G135+H135+I135)</f>
        <v>80000</v>
      </c>
      <c r="K135" s="184"/>
      <c r="L135" s="184"/>
      <c r="M135" s="73">
        <f t="shared" ref="M135:M198" si="24">SUM(G135+K135+L135)</f>
        <v>56000</v>
      </c>
      <c r="N135" s="74" t="str">
        <f t="shared" ref="N135:N198" si="25">IF(H135-K135&lt;0,"동의필요","-")</f>
        <v>-</v>
      </c>
      <c r="O135" s="243"/>
      <c r="P135" s="75"/>
      <c r="Q135" s="206"/>
      <c r="R135" s="75"/>
      <c r="S135" s="78" t="str">
        <f t="shared" ref="S135:S198" si="26">IF($Q135="도비","도비",IF(COUNT(FIND("국비/",$F135)),"국비",IF(COUNT(FIND("지특/",$F135)),"지특",IF(COUNT(FIND("기금/",$F135)),"기금",IF(COUNT(FIND("교부세/",$F135)),"특교",IF(COUNT(FIND("자체/",$F135)),"도비",""))))))</f>
        <v>도비</v>
      </c>
      <c r="T135" s="184">
        <f t="shared" ref="T135:T198" si="27">IF($S135&lt;&gt;"도비",IF($Q135="국도비","직접입력",SUM($H135:$I135)),)</f>
        <v>0</v>
      </c>
      <c r="U135" s="184">
        <f t="shared" ref="U135:U198" si="28">IF($S135="도비",SUM($H135:$I135),IF($Q135="국도비","직접입력",SUM($H135:$I135)-$T135))</f>
        <v>24000</v>
      </c>
      <c r="V135" s="77" t="str">
        <f t="shared" ref="V135:V198" si="29">IFERROR(IF(($H135+$I135)=($T135+$U135),"ok","검토"),"검토")</f>
        <v>ok</v>
      </c>
      <c r="W135" s="75"/>
      <c r="X135" s="76" t="str">
        <f t="shared" ref="X135:X198" si="30">$S135</f>
        <v>도비</v>
      </c>
      <c r="Y135" s="184">
        <f t="shared" ref="Y135:Y198" si="31">IF($X135&lt;&gt;"도비",IF($Q135="국도비","직접입력",SUM($K135:$L135)),)</f>
        <v>0</v>
      </c>
      <c r="Z135" s="184">
        <f t="shared" ref="Z135:Z198" si="32">IF($X135="도비",SUM($K135:$L135),IF($Q135="국도비","직접입력",SUM($K135:$L135)-$Y135))</f>
        <v>0</v>
      </c>
      <c r="AA135" s="77" t="str">
        <f t="shared" ref="AA135:AA198" si="33">IFERROR(IF(($K135+$L135)=($Y135+$Z135),"ok","검토"),"검토")</f>
        <v>ok</v>
      </c>
      <c r="AB135" s="75"/>
      <c r="AC135" s="79" t="str">
        <f t="array" ref="AC135">IFERROR(IF($C135="","",INDEX(구분표!$I$2:$I$1001,MATCH(1,(구분표!$B$2:$B$1001='15년일출'!$A135)*(구분표!$C$2:$C$1001='15년일출'!$B135)*(구분표!$A$2:$A$1001='15년일출'!$C135),0))),"@@")</f>
        <v>0901</v>
      </c>
    </row>
    <row r="136" spans="1:29" ht="40.5" hidden="1" customHeight="1">
      <c r="A136" s="87" t="str">
        <f>IFERROR(VLOOKUP('15년일출'!$C136,구분표!$A$2:$C$1001,2,FALSE),"")</f>
        <v>안전행정위원회</v>
      </c>
      <c r="B136" s="87" t="str">
        <f>IFERROR(VLOOKUP('15년일출'!$C136,구분표!$A$2:$C$1001,3,FALSE),"")</f>
        <v>재난안전본부</v>
      </c>
      <c r="C136" s="186" t="s">
        <v>218</v>
      </c>
      <c r="D136" s="185" t="s">
        <v>589</v>
      </c>
      <c r="E136" s="185">
        <v>248</v>
      </c>
      <c r="F136" s="298" t="s">
        <v>873</v>
      </c>
      <c r="G136" s="187">
        <v>180000</v>
      </c>
      <c r="H136" s="184"/>
      <c r="I136" s="184">
        <v>20000</v>
      </c>
      <c r="J136" s="73">
        <f t="shared" si="23"/>
        <v>200000</v>
      </c>
      <c r="K136" s="184"/>
      <c r="L136" s="184"/>
      <c r="M136" s="73">
        <f t="shared" si="24"/>
        <v>180000</v>
      </c>
      <c r="N136" s="74" t="str">
        <f t="shared" si="25"/>
        <v>-</v>
      </c>
      <c r="O136" s="243"/>
      <c r="P136" s="75"/>
      <c r="Q136" s="206"/>
      <c r="R136" s="75"/>
      <c r="S136" s="78" t="str">
        <f t="shared" si="26"/>
        <v>도비</v>
      </c>
      <c r="T136" s="184">
        <f t="shared" si="27"/>
        <v>0</v>
      </c>
      <c r="U136" s="184">
        <f t="shared" si="28"/>
        <v>20000</v>
      </c>
      <c r="V136" s="77" t="str">
        <f t="shared" si="29"/>
        <v>ok</v>
      </c>
      <c r="W136" s="75"/>
      <c r="X136" s="76" t="str">
        <f t="shared" si="30"/>
        <v>도비</v>
      </c>
      <c r="Y136" s="184">
        <f t="shared" si="31"/>
        <v>0</v>
      </c>
      <c r="Z136" s="184">
        <f t="shared" si="32"/>
        <v>0</v>
      </c>
      <c r="AA136" s="77" t="str">
        <f t="shared" si="33"/>
        <v>ok</v>
      </c>
      <c r="AB136" s="75"/>
      <c r="AC136" s="79" t="str">
        <f t="array" ref="AC136">IFERROR(IF($C136="","",INDEX(구분표!$I$2:$I$1001,MATCH(1,(구분표!$B$2:$B$1001='15년일출'!$A136)*(구분표!$C$2:$C$1001='15년일출'!$B136)*(구분표!$A$2:$A$1001='15년일출'!$C136),0))),"@@")</f>
        <v>0901</v>
      </c>
    </row>
    <row r="137" spans="1:29" ht="40.5" hidden="1" customHeight="1">
      <c r="A137" s="289" t="str">
        <f>IFERROR(VLOOKUP('15년일출'!$C137,구분표!$A$2:$C$1001,2,FALSE),"")</f>
        <v>안전행정위원회</v>
      </c>
      <c r="B137" s="289" t="str">
        <f>IFERROR(VLOOKUP('15년일출'!$C137,구분표!$A$2:$C$1001,3,FALSE),"")</f>
        <v>재난안전본부</v>
      </c>
      <c r="C137" s="298" t="s">
        <v>218</v>
      </c>
      <c r="D137" s="297" t="s">
        <v>589</v>
      </c>
      <c r="E137" s="297">
        <v>248</v>
      </c>
      <c r="F137" s="298" t="s">
        <v>879</v>
      </c>
      <c r="G137" s="184">
        <v>214512</v>
      </c>
      <c r="H137" s="184"/>
      <c r="I137" s="184">
        <v>442000</v>
      </c>
      <c r="J137" s="73">
        <f t="shared" si="23"/>
        <v>656512</v>
      </c>
      <c r="K137" s="303"/>
      <c r="L137" s="303"/>
      <c r="M137" s="73">
        <f t="shared" si="24"/>
        <v>214512</v>
      </c>
      <c r="N137" s="74" t="str">
        <f t="shared" si="25"/>
        <v>-</v>
      </c>
      <c r="O137" s="243"/>
      <c r="P137" s="75"/>
      <c r="Q137" s="206"/>
      <c r="R137" s="75"/>
      <c r="S137" s="78" t="str">
        <f t="shared" si="26"/>
        <v>도비</v>
      </c>
      <c r="T137" s="184">
        <f t="shared" si="27"/>
        <v>0</v>
      </c>
      <c r="U137" s="184">
        <f t="shared" si="28"/>
        <v>442000</v>
      </c>
      <c r="V137" s="77" t="str">
        <f t="shared" si="29"/>
        <v>ok</v>
      </c>
      <c r="W137" s="75"/>
      <c r="X137" s="76" t="str">
        <f t="shared" si="30"/>
        <v>도비</v>
      </c>
      <c r="Y137" s="184">
        <f t="shared" si="31"/>
        <v>0</v>
      </c>
      <c r="Z137" s="184">
        <f t="shared" si="32"/>
        <v>0</v>
      </c>
      <c r="AA137" s="77" t="str">
        <f t="shared" si="33"/>
        <v>ok</v>
      </c>
      <c r="AB137" s="75"/>
      <c r="AC137" s="79" t="str">
        <f t="array" ref="AC137">IFERROR(IF($C137="","",INDEX(구분표!$I$2:$I$1001,MATCH(1,(구분표!$B$2:$B$1001='15년일출'!$A137)*(구분표!$C$2:$C$1001='15년일출'!$B137)*(구분표!$A$2:$A$1001='15년일출'!$C137),0))),"@@")</f>
        <v>0901</v>
      </c>
    </row>
    <row r="138" spans="1:29" ht="40.5" hidden="1" customHeight="1">
      <c r="A138" s="87" t="str">
        <f>IFERROR(VLOOKUP('15년일출'!$C138,구분표!$A$2:$C$1001,2,FALSE),"")</f>
        <v>안전행정위원회</v>
      </c>
      <c r="B138" s="87" t="str">
        <f>IFERROR(VLOOKUP('15년일출'!$C138,구분표!$A$2:$C$1001,3,FALSE),"")</f>
        <v>재난안전본부</v>
      </c>
      <c r="C138" s="186" t="s">
        <v>222</v>
      </c>
      <c r="D138" s="185" t="s">
        <v>589</v>
      </c>
      <c r="E138" s="297">
        <v>261</v>
      </c>
      <c r="F138" s="298" t="s">
        <v>874</v>
      </c>
      <c r="G138" s="184">
        <v>10000</v>
      </c>
      <c r="H138" s="184"/>
      <c r="I138" s="184">
        <v>11750</v>
      </c>
      <c r="J138" s="73">
        <f t="shared" si="23"/>
        <v>21750</v>
      </c>
      <c r="K138" s="184"/>
      <c r="L138" s="184"/>
      <c r="M138" s="73">
        <f t="shared" si="24"/>
        <v>10000</v>
      </c>
      <c r="N138" s="74" t="str">
        <f t="shared" si="25"/>
        <v>-</v>
      </c>
      <c r="O138" s="243"/>
      <c r="P138" s="75"/>
      <c r="Q138" s="206"/>
      <c r="R138" s="75"/>
      <c r="S138" s="78" t="str">
        <f t="shared" si="26"/>
        <v>도비</v>
      </c>
      <c r="T138" s="184">
        <f t="shared" si="27"/>
        <v>0</v>
      </c>
      <c r="U138" s="184">
        <f t="shared" si="28"/>
        <v>11750</v>
      </c>
      <c r="V138" s="77" t="str">
        <f t="shared" si="29"/>
        <v>ok</v>
      </c>
      <c r="W138" s="75"/>
      <c r="X138" s="76" t="str">
        <f t="shared" si="30"/>
        <v>도비</v>
      </c>
      <c r="Y138" s="184">
        <f t="shared" si="31"/>
        <v>0</v>
      </c>
      <c r="Z138" s="184">
        <f t="shared" si="32"/>
        <v>0</v>
      </c>
      <c r="AA138" s="77" t="str">
        <f t="shared" si="33"/>
        <v>ok</v>
      </c>
      <c r="AB138" s="75"/>
      <c r="AC138" s="79" t="str">
        <f t="array" ref="AC138">IFERROR(IF($C138="","",INDEX(구분표!$I$2:$I$1001,MATCH(1,(구분표!$B$2:$B$1001='15년일출'!$A138)*(구분표!$C$2:$C$1001='15년일출'!$B138)*(구분표!$A$2:$A$1001='15년일출'!$C138),0))),"@@")</f>
        <v>0903</v>
      </c>
    </row>
    <row r="139" spans="1:29" ht="40.5" hidden="1" customHeight="1">
      <c r="A139" s="289" t="str">
        <f>IFERROR(VLOOKUP('15년일출'!$C139,구분표!$A$2:$C$1001,2,FALSE),"")</f>
        <v>안전행정위원회</v>
      </c>
      <c r="B139" s="289" t="str">
        <f>IFERROR(VLOOKUP('15년일출'!$C139,구분표!$A$2:$C$1001,3,FALSE),"")</f>
        <v>재난안전본부</v>
      </c>
      <c r="C139" s="298" t="s">
        <v>222</v>
      </c>
      <c r="D139" s="297" t="s">
        <v>593</v>
      </c>
      <c r="E139" s="297" t="s">
        <v>593</v>
      </c>
      <c r="F139" s="298" t="s">
        <v>875</v>
      </c>
      <c r="G139" s="184"/>
      <c r="H139" s="184"/>
      <c r="I139" s="184">
        <v>17680</v>
      </c>
      <c r="J139" s="73">
        <f t="shared" si="23"/>
        <v>17680</v>
      </c>
      <c r="K139" s="184"/>
      <c r="L139" s="184"/>
      <c r="M139" s="73">
        <f t="shared" si="24"/>
        <v>0</v>
      </c>
      <c r="N139" s="74" t="str">
        <f t="shared" si="25"/>
        <v>-</v>
      </c>
      <c r="O139" s="243"/>
      <c r="P139" s="75"/>
      <c r="Q139" s="206"/>
      <c r="R139" s="75"/>
      <c r="S139" s="78" t="str">
        <f t="shared" si="26"/>
        <v>도비</v>
      </c>
      <c r="T139" s="184">
        <f t="shared" si="27"/>
        <v>0</v>
      </c>
      <c r="U139" s="184">
        <f t="shared" si="28"/>
        <v>17680</v>
      </c>
      <c r="V139" s="77" t="str">
        <f t="shared" si="29"/>
        <v>ok</v>
      </c>
      <c r="W139" s="75"/>
      <c r="X139" s="76" t="str">
        <f t="shared" si="30"/>
        <v>도비</v>
      </c>
      <c r="Y139" s="184">
        <f t="shared" si="31"/>
        <v>0</v>
      </c>
      <c r="Z139" s="184">
        <f t="shared" si="32"/>
        <v>0</v>
      </c>
      <c r="AA139" s="77" t="str">
        <f t="shared" si="33"/>
        <v>ok</v>
      </c>
      <c r="AB139" s="75"/>
      <c r="AC139" s="79" t="str">
        <f t="array" ref="AC139">IFERROR(IF($C139="","",INDEX(구분표!$I$2:$I$1001,MATCH(1,(구분표!$B$2:$B$1001='15년일출'!$A139)*(구분표!$C$2:$C$1001='15년일출'!$B139)*(구분표!$A$2:$A$1001='15년일출'!$C139),0))),"@@")</f>
        <v>0903</v>
      </c>
    </row>
    <row r="140" spans="1:29" ht="40.5" hidden="1" customHeight="1">
      <c r="A140" s="289" t="str">
        <f>IFERROR(VLOOKUP('15년일출'!$C140,구분표!$A$2:$C$1001,2,FALSE),"")</f>
        <v>안전행정위원회</v>
      </c>
      <c r="B140" s="289" t="str">
        <f>IFERROR(VLOOKUP('15년일출'!$C140,구분표!$A$2:$C$1001,3,FALSE),"")</f>
        <v>재난안전본부</v>
      </c>
      <c r="C140" s="298" t="s">
        <v>222</v>
      </c>
      <c r="D140" s="297" t="s">
        <v>593</v>
      </c>
      <c r="E140" s="297" t="s">
        <v>593</v>
      </c>
      <c r="F140" s="298" t="s">
        <v>876</v>
      </c>
      <c r="G140" s="184"/>
      <c r="H140" s="184"/>
      <c r="I140" s="184">
        <v>26570</v>
      </c>
      <c r="J140" s="73">
        <f t="shared" si="23"/>
        <v>26570</v>
      </c>
      <c r="K140" s="184"/>
      <c r="L140" s="184"/>
      <c r="M140" s="73">
        <f t="shared" si="24"/>
        <v>0</v>
      </c>
      <c r="N140" s="74" t="str">
        <f t="shared" si="25"/>
        <v>-</v>
      </c>
      <c r="O140" s="243"/>
      <c r="P140" s="75"/>
      <c r="Q140" s="206"/>
      <c r="R140" s="75"/>
      <c r="S140" s="78" t="str">
        <f t="shared" si="26"/>
        <v>도비</v>
      </c>
      <c r="T140" s="184">
        <f t="shared" si="27"/>
        <v>0</v>
      </c>
      <c r="U140" s="184">
        <f t="shared" si="28"/>
        <v>26570</v>
      </c>
      <c r="V140" s="77" t="str">
        <f t="shared" si="29"/>
        <v>ok</v>
      </c>
      <c r="W140" s="75"/>
      <c r="X140" s="76" t="str">
        <f t="shared" si="30"/>
        <v>도비</v>
      </c>
      <c r="Y140" s="184">
        <f t="shared" si="31"/>
        <v>0</v>
      </c>
      <c r="Z140" s="184">
        <f t="shared" si="32"/>
        <v>0</v>
      </c>
      <c r="AA140" s="77" t="str">
        <f t="shared" si="33"/>
        <v>ok</v>
      </c>
      <c r="AB140" s="75"/>
      <c r="AC140" s="79" t="str">
        <f t="array" ref="AC140">IFERROR(IF($C140="","",INDEX(구분표!$I$2:$I$1001,MATCH(1,(구분표!$B$2:$B$1001='15년일출'!$A140)*(구분표!$C$2:$C$1001='15년일출'!$B140)*(구분표!$A$2:$A$1001='15년일출'!$C140),0))),"@@")</f>
        <v>0903</v>
      </c>
    </row>
    <row r="141" spans="1:29" ht="40.5" hidden="1" customHeight="1">
      <c r="A141" s="289" t="str">
        <f>IFERROR(VLOOKUP('15년일출'!$C141,구분표!$A$2:$C$1001,2,FALSE),"")</f>
        <v>안전행정위원회</v>
      </c>
      <c r="B141" s="289" t="str">
        <f>IFERROR(VLOOKUP('15년일출'!$C141,구분표!$A$2:$C$1001,3,FALSE),"")</f>
        <v>재난안전본부</v>
      </c>
      <c r="C141" s="298" t="s">
        <v>222</v>
      </c>
      <c r="D141" s="297" t="s">
        <v>589</v>
      </c>
      <c r="E141" s="297">
        <v>260</v>
      </c>
      <c r="F141" s="298" t="s">
        <v>878</v>
      </c>
      <c r="G141" s="184">
        <v>2120600</v>
      </c>
      <c r="H141" s="194"/>
      <c r="I141" s="194">
        <v>200000</v>
      </c>
      <c r="J141" s="73">
        <f t="shared" si="23"/>
        <v>2320600</v>
      </c>
      <c r="K141" s="304"/>
      <c r="L141" s="303"/>
      <c r="M141" s="73">
        <f t="shared" si="24"/>
        <v>2120600</v>
      </c>
      <c r="N141" s="74" t="str">
        <f t="shared" si="25"/>
        <v>-</v>
      </c>
      <c r="O141" s="243"/>
      <c r="P141" s="75"/>
      <c r="Q141" s="206"/>
      <c r="R141" s="75"/>
      <c r="S141" s="78" t="str">
        <f t="shared" si="26"/>
        <v>도비</v>
      </c>
      <c r="T141" s="184">
        <f t="shared" si="27"/>
        <v>0</v>
      </c>
      <c r="U141" s="184">
        <f t="shared" si="28"/>
        <v>200000</v>
      </c>
      <c r="V141" s="77" t="str">
        <f t="shared" si="29"/>
        <v>ok</v>
      </c>
      <c r="W141" s="75"/>
      <c r="X141" s="76" t="str">
        <f t="shared" si="30"/>
        <v>도비</v>
      </c>
      <c r="Y141" s="184">
        <f t="shared" si="31"/>
        <v>0</v>
      </c>
      <c r="Z141" s="184">
        <f t="shared" si="32"/>
        <v>0</v>
      </c>
      <c r="AA141" s="77" t="str">
        <f t="shared" si="33"/>
        <v>ok</v>
      </c>
      <c r="AB141" s="75"/>
      <c r="AC141" s="79" t="str">
        <f t="array" ref="AC141">IFERROR(IF($C141="","",INDEX(구분표!$I$2:$I$1001,MATCH(1,(구분표!$B$2:$B$1001='15년일출'!$A141)*(구분표!$C$2:$C$1001='15년일출'!$B141)*(구분표!$A$2:$A$1001='15년일출'!$C141),0))),"@@")</f>
        <v>0903</v>
      </c>
    </row>
    <row r="142" spans="1:29" ht="40.5" hidden="1" customHeight="1">
      <c r="A142" s="290" t="str">
        <f>IFERROR(VLOOKUP('15년일출'!$C142,구분표!$A$2:$C$1001,2,FALSE),"")</f>
        <v>안전행정위원회</v>
      </c>
      <c r="B142" s="290" t="str">
        <f>IFERROR(VLOOKUP('15년일출'!$C142,구분표!$A$2:$C$1001,3,FALSE),"")</f>
        <v>재난안전본부</v>
      </c>
      <c r="C142" s="299" t="s">
        <v>226</v>
      </c>
      <c r="D142" s="300" t="s">
        <v>589</v>
      </c>
      <c r="E142" s="300">
        <v>268</v>
      </c>
      <c r="F142" s="299" t="s">
        <v>885</v>
      </c>
      <c r="G142" s="188">
        <v>130400</v>
      </c>
      <c r="H142" s="195"/>
      <c r="I142" s="195">
        <v>14710</v>
      </c>
      <c r="J142" s="73">
        <f t="shared" si="23"/>
        <v>145110</v>
      </c>
      <c r="K142" s="195"/>
      <c r="L142" s="195"/>
      <c r="M142" s="73">
        <f t="shared" si="24"/>
        <v>130400</v>
      </c>
      <c r="N142" s="74" t="str">
        <f t="shared" si="25"/>
        <v>-</v>
      </c>
      <c r="O142" s="243"/>
      <c r="P142" s="283"/>
      <c r="Q142" s="316"/>
      <c r="R142" s="283"/>
      <c r="S142" s="78" t="str">
        <f t="shared" si="26"/>
        <v>도비</v>
      </c>
      <c r="T142" s="184">
        <f t="shared" si="27"/>
        <v>0</v>
      </c>
      <c r="U142" s="184">
        <f t="shared" si="28"/>
        <v>14710</v>
      </c>
      <c r="V142" s="77" t="str">
        <f t="shared" si="29"/>
        <v>ok</v>
      </c>
      <c r="W142" s="283"/>
      <c r="X142" s="76" t="str">
        <f t="shared" si="30"/>
        <v>도비</v>
      </c>
      <c r="Y142" s="184">
        <f t="shared" si="31"/>
        <v>0</v>
      </c>
      <c r="Z142" s="184">
        <f t="shared" si="32"/>
        <v>0</v>
      </c>
      <c r="AA142" s="77" t="str">
        <f t="shared" si="33"/>
        <v>ok</v>
      </c>
      <c r="AB142" s="283"/>
      <c r="AC142" s="79" t="str">
        <f t="array" ref="AC142">IFERROR(IF($C142="","",INDEX(구분표!$I$2:$I$1001,MATCH(1,(구분표!$B$2:$B$1001='15년일출'!$A142)*(구분표!$C$2:$C$1001='15년일출'!$B142)*(구분표!$A$2:$A$1001='15년일출'!$C142),0))),"@@")</f>
        <v>0905</v>
      </c>
    </row>
    <row r="143" spans="1:29" ht="40.5" hidden="1" customHeight="1">
      <c r="A143" s="87" t="str">
        <f>IFERROR(VLOOKUP('15년일출'!$C143,구분표!$A$2:$C$1001,2,FALSE),"")</f>
        <v>안전행정위원회</v>
      </c>
      <c r="B143" s="87" t="str">
        <f>IFERROR(VLOOKUP('15년일출'!$C143,구분표!$A$2:$C$1001,3,FALSE),"")</f>
        <v>재난안전본부</v>
      </c>
      <c r="C143" s="186" t="s">
        <v>226</v>
      </c>
      <c r="D143" s="185" t="s">
        <v>589</v>
      </c>
      <c r="E143" s="185">
        <v>268</v>
      </c>
      <c r="F143" s="298" t="s">
        <v>886</v>
      </c>
      <c r="G143" s="184">
        <v>49600</v>
      </c>
      <c r="H143" s="184"/>
      <c r="I143" s="184">
        <v>45290</v>
      </c>
      <c r="J143" s="73">
        <f t="shared" si="23"/>
        <v>94890</v>
      </c>
      <c r="K143" s="184"/>
      <c r="L143" s="184"/>
      <c r="M143" s="73">
        <f t="shared" si="24"/>
        <v>49600</v>
      </c>
      <c r="N143" s="74" t="str">
        <f t="shared" si="25"/>
        <v>-</v>
      </c>
      <c r="O143" s="243"/>
      <c r="P143" s="75"/>
      <c r="Q143" s="206"/>
      <c r="R143" s="75"/>
      <c r="S143" s="78" t="str">
        <f t="shared" si="26"/>
        <v>도비</v>
      </c>
      <c r="T143" s="184">
        <f t="shared" si="27"/>
        <v>0</v>
      </c>
      <c r="U143" s="184">
        <f t="shared" si="28"/>
        <v>45290</v>
      </c>
      <c r="V143" s="77" t="str">
        <f t="shared" si="29"/>
        <v>ok</v>
      </c>
      <c r="W143" s="75"/>
      <c r="X143" s="76" t="str">
        <f t="shared" si="30"/>
        <v>도비</v>
      </c>
      <c r="Y143" s="184">
        <f t="shared" si="31"/>
        <v>0</v>
      </c>
      <c r="Z143" s="184">
        <f t="shared" si="32"/>
        <v>0</v>
      </c>
      <c r="AA143" s="77" t="str">
        <f t="shared" si="33"/>
        <v>ok</v>
      </c>
      <c r="AB143" s="75"/>
      <c r="AC143" s="79" t="str">
        <f t="array" ref="AC143">IFERROR(IF($C143="","",INDEX(구분표!$I$2:$I$1001,MATCH(1,(구분표!$B$2:$B$1001='15년일출'!$A143)*(구분표!$C$2:$C$1001='15년일출'!$B143)*(구분표!$A$2:$A$1001='15년일출'!$C143),0))),"@@")</f>
        <v>0905</v>
      </c>
    </row>
    <row r="144" spans="1:29" ht="40.5" hidden="1" customHeight="1">
      <c r="A144" s="87" t="str">
        <f>IFERROR(VLOOKUP('15년일출'!$C144,구분표!$A$2:$C$1001,2,FALSE),"")</f>
        <v>안전행정위원회</v>
      </c>
      <c r="B144" s="87" t="str">
        <f>IFERROR(VLOOKUP('15년일출'!$C144,구분표!$A$2:$C$1001,3,FALSE),"")</f>
        <v>재난안전본부</v>
      </c>
      <c r="C144" s="186" t="s">
        <v>238</v>
      </c>
      <c r="D144" s="185" t="s">
        <v>593</v>
      </c>
      <c r="E144" s="185" t="s">
        <v>593</v>
      </c>
      <c r="F144" s="298" t="s">
        <v>887</v>
      </c>
      <c r="G144" s="184"/>
      <c r="H144" s="184"/>
      <c r="I144" s="184">
        <v>1000000</v>
      </c>
      <c r="J144" s="73">
        <f t="shared" si="23"/>
        <v>1000000</v>
      </c>
      <c r="K144" s="184"/>
      <c r="L144" s="184"/>
      <c r="M144" s="73">
        <f t="shared" si="24"/>
        <v>0</v>
      </c>
      <c r="N144" s="74" t="str">
        <f t="shared" si="25"/>
        <v>-</v>
      </c>
      <c r="O144" s="243"/>
      <c r="P144" s="75"/>
      <c r="Q144" s="206"/>
      <c r="R144" s="75"/>
      <c r="S144" s="78" t="str">
        <f t="shared" si="26"/>
        <v>도비</v>
      </c>
      <c r="T144" s="184">
        <f t="shared" si="27"/>
        <v>0</v>
      </c>
      <c r="U144" s="184">
        <f t="shared" si="28"/>
        <v>1000000</v>
      </c>
      <c r="V144" s="77" t="str">
        <f t="shared" si="29"/>
        <v>ok</v>
      </c>
      <c r="W144" s="75"/>
      <c r="X144" s="76" t="str">
        <f t="shared" si="30"/>
        <v>도비</v>
      </c>
      <c r="Y144" s="184">
        <f t="shared" si="31"/>
        <v>0</v>
      </c>
      <c r="Z144" s="184">
        <f t="shared" si="32"/>
        <v>0</v>
      </c>
      <c r="AA144" s="77" t="str">
        <f t="shared" si="33"/>
        <v>ok</v>
      </c>
      <c r="AB144" s="75"/>
      <c r="AC144" s="79" t="str">
        <f t="array" ref="AC144">IFERROR(IF($C144="","",INDEX(구분표!$I$2:$I$1001,MATCH(1,(구분표!$B$2:$B$1001='15년일출'!$A144)*(구분표!$C$2:$C$1001='15년일출'!$B144)*(구분표!$A$2:$A$1001='15년일출'!$C144),0))),"@@")</f>
        <v>1001</v>
      </c>
    </row>
    <row r="145" spans="1:29" ht="40.5" hidden="1" customHeight="1">
      <c r="A145" s="87" t="str">
        <f>IFERROR(VLOOKUP('15년일출'!$C145,구분표!$A$2:$C$1001,2,FALSE),"")</f>
        <v>안전행정위원회</v>
      </c>
      <c r="B145" s="87" t="str">
        <f>IFERROR(VLOOKUP('15년일출'!$C145,구분표!$A$2:$C$1001,3,FALSE),"")</f>
        <v>재난안전본부</v>
      </c>
      <c r="C145" s="186" t="s">
        <v>891</v>
      </c>
      <c r="D145" s="185" t="s">
        <v>593</v>
      </c>
      <c r="E145" s="185" t="s">
        <v>593</v>
      </c>
      <c r="F145" s="298" t="s">
        <v>892</v>
      </c>
      <c r="G145" s="184"/>
      <c r="H145" s="184"/>
      <c r="I145" s="184">
        <v>100000</v>
      </c>
      <c r="J145" s="73">
        <f t="shared" si="23"/>
        <v>100000</v>
      </c>
      <c r="K145" s="184"/>
      <c r="L145" s="184"/>
      <c r="M145" s="73">
        <f t="shared" si="24"/>
        <v>0</v>
      </c>
      <c r="N145" s="74" t="str">
        <f t="shared" si="25"/>
        <v>-</v>
      </c>
      <c r="O145" s="243"/>
      <c r="P145" s="75"/>
      <c r="Q145" s="206"/>
      <c r="R145" s="75"/>
      <c r="S145" s="78" t="str">
        <f t="shared" si="26"/>
        <v>도비</v>
      </c>
      <c r="T145" s="184">
        <f t="shared" si="27"/>
        <v>0</v>
      </c>
      <c r="U145" s="184">
        <f t="shared" si="28"/>
        <v>100000</v>
      </c>
      <c r="V145" s="77" t="str">
        <f t="shared" si="29"/>
        <v>ok</v>
      </c>
      <c r="W145" s="75"/>
      <c r="X145" s="76" t="str">
        <f t="shared" si="30"/>
        <v>도비</v>
      </c>
      <c r="Y145" s="184">
        <f t="shared" si="31"/>
        <v>0</v>
      </c>
      <c r="Z145" s="184">
        <f t="shared" si="32"/>
        <v>0</v>
      </c>
      <c r="AA145" s="77" t="str">
        <f t="shared" si="33"/>
        <v>ok</v>
      </c>
      <c r="AB145" s="75"/>
      <c r="AC145" s="79" t="str">
        <f t="array" ref="AC145">IFERROR(IF($C145="","",INDEX(구분표!$I$2:$I$1001,MATCH(1,(구분표!$B$2:$B$1001='15년일출'!$A145)*(구분표!$C$2:$C$1001='15년일출'!$B145)*(구분표!$A$2:$A$1001='15년일출'!$C145),0))),"@@")</f>
        <v>1002</v>
      </c>
    </row>
    <row r="146" spans="1:29" ht="40.5" hidden="1" customHeight="1">
      <c r="A146" s="87" t="str">
        <f>IFERROR(VLOOKUP('15년일출'!$C146,구분표!$A$2:$C$1001,2,FALSE),"")</f>
        <v>안전행정위원회</v>
      </c>
      <c r="B146" s="87" t="str">
        <f>IFERROR(VLOOKUP('15년일출'!$C146,구분표!$A$2:$C$1001,3,FALSE),"")</f>
        <v>재난안전본부</v>
      </c>
      <c r="C146" s="186" t="s">
        <v>241</v>
      </c>
      <c r="D146" s="185" t="s">
        <v>593</v>
      </c>
      <c r="E146" s="185" t="s">
        <v>593</v>
      </c>
      <c r="F146" s="298" t="s">
        <v>893</v>
      </c>
      <c r="G146" s="184"/>
      <c r="H146" s="184"/>
      <c r="I146" s="184">
        <v>500000</v>
      </c>
      <c r="J146" s="73">
        <f t="shared" si="23"/>
        <v>500000</v>
      </c>
      <c r="K146" s="184"/>
      <c r="L146" s="184"/>
      <c r="M146" s="73">
        <f t="shared" si="24"/>
        <v>0</v>
      </c>
      <c r="N146" s="74" t="str">
        <f t="shared" si="25"/>
        <v>-</v>
      </c>
      <c r="O146" s="243"/>
      <c r="P146" s="75"/>
      <c r="Q146" s="206"/>
      <c r="R146" s="75"/>
      <c r="S146" s="78" t="str">
        <f t="shared" si="26"/>
        <v>도비</v>
      </c>
      <c r="T146" s="184">
        <f t="shared" si="27"/>
        <v>0</v>
      </c>
      <c r="U146" s="184">
        <f t="shared" si="28"/>
        <v>500000</v>
      </c>
      <c r="V146" s="77" t="str">
        <f t="shared" si="29"/>
        <v>ok</v>
      </c>
      <c r="W146" s="75"/>
      <c r="X146" s="76" t="str">
        <f t="shared" si="30"/>
        <v>도비</v>
      </c>
      <c r="Y146" s="184">
        <f t="shared" si="31"/>
        <v>0</v>
      </c>
      <c r="Z146" s="184">
        <f t="shared" si="32"/>
        <v>0</v>
      </c>
      <c r="AA146" s="77" t="str">
        <f t="shared" si="33"/>
        <v>ok</v>
      </c>
      <c r="AB146" s="75"/>
      <c r="AC146" s="79" t="str">
        <f t="array" ref="AC146">IFERROR(IF($C146="","",INDEX(구분표!$I$2:$I$1001,MATCH(1,(구분표!$B$2:$B$1001='15년일출'!$A146)*(구분표!$C$2:$C$1001='15년일출'!$B146)*(구분표!$A$2:$A$1001='15년일출'!$C146),0))),"@@")</f>
        <v>1101</v>
      </c>
    </row>
    <row r="147" spans="1:29" ht="40.5" hidden="1" customHeight="1">
      <c r="A147" s="87" t="str">
        <f>IFERROR(VLOOKUP('15년일출'!$C147,구분표!$A$2:$C$1001,2,FALSE),"")</f>
        <v>안전행정위원회</v>
      </c>
      <c r="B147" s="87" t="str">
        <f>IFERROR(VLOOKUP('15년일출'!$C147,구분표!$A$2:$C$1001,3,FALSE),"")</f>
        <v>재난안전본부</v>
      </c>
      <c r="C147" s="186" t="s">
        <v>242</v>
      </c>
      <c r="D147" s="185" t="s">
        <v>589</v>
      </c>
      <c r="E147" s="185">
        <v>291</v>
      </c>
      <c r="F147" s="298" t="s">
        <v>877</v>
      </c>
      <c r="G147" s="184">
        <v>70616</v>
      </c>
      <c r="H147" s="184"/>
      <c r="I147" s="184">
        <v>17658</v>
      </c>
      <c r="J147" s="73">
        <f t="shared" si="23"/>
        <v>88274</v>
      </c>
      <c r="K147" s="184"/>
      <c r="L147" s="184"/>
      <c r="M147" s="73">
        <f t="shared" si="24"/>
        <v>70616</v>
      </c>
      <c r="N147" s="74" t="str">
        <f t="shared" si="25"/>
        <v>-</v>
      </c>
      <c r="O147" s="243"/>
      <c r="P147" s="75"/>
      <c r="Q147" s="206"/>
      <c r="R147" s="75"/>
      <c r="S147" s="78" t="str">
        <f t="shared" si="26"/>
        <v>도비</v>
      </c>
      <c r="T147" s="184">
        <f t="shared" si="27"/>
        <v>0</v>
      </c>
      <c r="U147" s="184">
        <f t="shared" si="28"/>
        <v>17658</v>
      </c>
      <c r="V147" s="77" t="str">
        <f t="shared" si="29"/>
        <v>ok</v>
      </c>
      <c r="W147" s="75"/>
      <c r="X147" s="76" t="str">
        <f t="shared" si="30"/>
        <v>도비</v>
      </c>
      <c r="Y147" s="184">
        <f t="shared" si="31"/>
        <v>0</v>
      </c>
      <c r="Z147" s="184">
        <f t="shared" si="32"/>
        <v>0</v>
      </c>
      <c r="AA147" s="77" t="str">
        <f t="shared" si="33"/>
        <v>ok</v>
      </c>
      <c r="AB147" s="75"/>
      <c r="AC147" s="79" t="str">
        <f t="array" ref="AC147">IFERROR(IF($C147="","",INDEX(구분표!$I$2:$I$1001,MATCH(1,(구분표!$B$2:$B$1001='15년일출'!$A147)*(구분표!$C$2:$C$1001='15년일출'!$B147)*(구분표!$A$2:$A$1001='15년일출'!$C147),0))),"@@")</f>
        <v>1201</v>
      </c>
    </row>
    <row r="148" spans="1:29" ht="40.5" hidden="1" customHeight="1">
      <c r="A148" s="87" t="str">
        <f>IFERROR(VLOOKUP('15년일출'!$C148,구분표!$A$2:$C$1001,2,FALSE),"")</f>
        <v>안전행정위원회</v>
      </c>
      <c r="B148" s="87" t="str">
        <f>IFERROR(VLOOKUP('15년일출'!$C148,구분표!$A$2:$C$1001,3,FALSE),"")</f>
        <v>재난안전본부</v>
      </c>
      <c r="C148" s="186" t="s">
        <v>243</v>
      </c>
      <c r="D148" s="185" t="s">
        <v>589</v>
      </c>
      <c r="E148" s="185">
        <v>295</v>
      </c>
      <c r="F148" s="298" t="s">
        <v>877</v>
      </c>
      <c r="G148" s="184">
        <v>33213</v>
      </c>
      <c r="H148" s="184"/>
      <c r="I148" s="184">
        <v>8305</v>
      </c>
      <c r="J148" s="73">
        <f t="shared" si="23"/>
        <v>41518</v>
      </c>
      <c r="K148" s="184"/>
      <c r="L148" s="184"/>
      <c r="M148" s="73">
        <f t="shared" si="24"/>
        <v>33213</v>
      </c>
      <c r="N148" s="74" t="str">
        <f t="shared" si="25"/>
        <v>-</v>
      </c>
      <c r="O148" s="243"/>
      <c r="P148" s="75"/>
      <c r="Q148" s="206"/>
      <c r="R148" s="75"/>
      <c r="S148" s="78" t="str">
        <f t="shared" si="26"/>
        <v>도비</v>
      </c>
      <c r="T148" s="184">
        <f t="shared" si="27"/>
        <v>0</v>
      </c>
      <c r="U148" s="184">
        <f t="shared" si="28"/>
        <v>8305</v>
      </c>
      <c r="V148" s="77" t="str">
        <f t="shared" si="29"/>
        <v>ok</v>
      </c>
      <c r="W148" s="75"/>
      <c r="X148" s="76" t="str">
        <f t="shared" si="30"/>
        <v>도비</v>
      </c>
      <c r="Y148" s="184">
        <f t="shared" si="31"/>
        <v>0</v>
      </c>
      <c r="Z148" s="184">
        <f t="shared" si="32"/>
        <v>0</v>
      </c>
      <c r="AA148" s="77" t="str">
        <f t="shared" si="33"/>
        <v>ok</v>
      </c>
      <c r="AB148" s="75"/>
      <c r="AC148" s="79" t="str">
        <f t="array" ref="AC148">IFERROR(IF($C148="","",INDEX(구분표!$I$2:$I$1001,MATCH(1,(구분표!$B$2:$B$1001='15년일출'!$A148)*(구분표!$C$2:$C$1001='15년일출'!$B148)*(구분표!$A$2:$A$1001='15년일출'!$C148),0))),"@@")</f>
        <v>1202</v>
      </c>
    </row>
    <row r="149" spans="1:29" ht="40.5" hidden="1" customHeight="1">
      <c r="A149" s="87" t="str">
        <f>IFERROR(VLOOKUP('15년일출'!$C149,구분표!$A$2:$C$1001,2,FALSE),"")</f>
        <v>안전행정위원회</v>
      </c>
      <c r="B149" s="87" t="str">
        <f>IFERROR(VLOOKUP('15년일출'!$C149,구분표!$A$2:$C$1001,3,FALSE),"")</f>
        <v>재난안전본부</v>
      </c>
      <c r="C149" s="186" t="s">
        <v>243</v>
      </c>
      <c r="D149" s="185" t="s">
        <v>593</v>
      </c>
      <c r="E149" s="185" t="s">
        <v>593</v>
      </c>
      <c r="F149" s="298" t="s">
        <v>880</v>
      </c>
      <c r="G149" s="184">
        <v>0</v>
      </c>
      <c r="H149" s="184"/>
      <c r="I149" s="184">
        <v>2000000</v>
      </c>
      <c r="J149" s="73">
        <f t="shared" si="23"/>
        <v>2000000</v>
      </c>
      <c r="K149" s="184"/>
      <c r="L149" s="184"/>
      <c r="M149" s="73">
        <f t="shared" si="24"/>
        <v>0</v>
      </c>
      <c r="N149" s="74" t="str">
        <f t="shared" si="25"/>
        <v>-</v>
      </c>
      <c r="O149" s="243"/>
      <c r="P149" s="75"/>
      <c r="Q149" s="206"/>
      <c r="R149" s="75"/>
      <c r="S149" s="78" t="str">
        <f t="shared" si="26"/>
        <v>도비</v>
      </c>
      <c r="T149" s="184">
        <f t="shared" si="27"/>
        <v>0</v>
      </c>
      <c r="U149" s="184">
        <f t="shared" si="28"/>
        <v>2000000</v>
      </c>
      <c r="V149" s="77" t="str">
        <f t="shared" si="29"/>
        <v>ok</v>
      </c>
      <c r="W149" s="75"/>
      <c r="X149" s="76" t="str">
        <f t="shared" si="30"/>
        <v>도비</v>
      </c>
      <c r="Y149" s="184">
        <f t="shared" si="31"/>
        <v>0</v>
      </c>
      <c r="Z149" s="184">
        <f t="shared" si="32"/>
        <v>0</v>
      </c>
      <c r="AA149" s="77" t="str">
        <f t="shared" si="33"/>
        <v>ok</v>
      </c>
      <c r="AB149" s="75"/>
      <c r="AC149" s="79" t="str">
        <f t="array" ref="AC149">IFERROR(IF($C149="","",INDEX(구분표!$I$2:$I$1001,MATCH(1,(구분표!$B$2:$B$1001='15년일출'!$A149)*(구분표!$C$2:$C$1001='15년일출'!$B149)*(구분표!$A$2:$A$1001='15년일출'!$C149),0))),"@@")</f>
        <v>1202</v>
      </c>
    </row>
    <row r="150" spans="1:29" ht="40.5" hidden="1" customHeight="1">
      <c r="A150" s="87" t="str">
        <f>IFERROR(VLOOKUP('15년일출'!$C150,구분표!$A$2:$C$1001,2,FALSE),"")</f>
        <v>안전행정위원회</v>
      </c>
      <c r="B150" s="87" t="str">
        <f>IFERROR(VLOOKUP('15년일출'!$C150,구분표!$A$2:$C$1001,3,FALSE),"")</f>
        <v>재난안전본부</v>
      </c>
      <c r="C150" s="186" t="s">
        <v>243</v>
      </c>
      <c r="D150" s="185" t="s">
        <v>593</v>
      </c>
      <c r="E150" s="185" t="s">
        <v>593</v>
      </c>
      <c r="F150" s="298" t="s">
        <v>881</v>
      </c>
      <c r="G150" s="184">
        <v>0</v>
      </c>
      <c r="H150" s="184"/>
      <c r="I150" s="184">
        <v>140000</v>
      </c>
      <c r="J150" s="73">
        <f t="shared" si="23"/>
        <v>140000</v>
      </c>
      <c r="K150" s="184"/>
      <c r="L150" s="184"/>
      <c r="M150" s="73">
        <f t="shared" si="24"/>
        <v>0</v>
      </c>
      <c r="N150" s="74" t="str">
        <f t="shared" si="25"/>
        <v>-</v>
      </c>
      <c r="O150" s="243"/>
      <c r="P150" s="75"/>
      <c r="Q150" s="206"/>
      <c r="R150" s="75"/>
      <c r="S150" s="78" t="str">
        <f t="shared" si="26"/>
        <v>도비</v>
      </c>
      <c r="T150" s="184">
        <f t="shared" si="27"/>
        <v>0</v>
      </c>
      <c r="U150" s="184">
        <f t="shared" si="28"/>
        <v>140000</v>
      </c>
      <c r="V150" s="77" t="str">
        <f t="shared" si="29"/>
        <v>ok</v>
      </c>
      <c r="W150" s="75"/>
      <c r="X150" s="76" t="str">
        <f t="shared" si="30"/>
        <v>도비</v>
      </c>
      <c r="Y150" s="184">
        <f t="shared" si="31"/>
        <v>0</v>
      </c>
      <c r="Z150" s="184">
        <f t="shared" si="32"/>
        <v>0</v>
      </c>
      <c r="AA150" s="77" t="str">
        <f t="shared" si="33"/>
        <v>ok</v>
      </c>
      <c r="AB150" s="75"/>
      <c r="AC150" s="79" t="str">
        <f t="array" ref="AC150">IFERROR(IF($C150="","",INDEX(구분표!$I$2:$I$1001,MATCH(1,(구분표!$B$2:$B$1001='15년일출'!$A150)*(구분표!$C$2:$C$1001='15년일출'!$B150)*(구분표!$A$2:$A$1001='15년일출'!$C150),0))),"@@")</f>
        <v>1202</v>
      </c>
    </row>
    <row r="151" spans="1:29" ht="40.5" hidden="1" customHeight="1">
      <c r="A151" s="87" t="str">
        <f>IFERROR(VLOOKUP('15년일출'!$C151,구분표!$A$2:$C$1001,2,FALSE),"")</f>
        <v>안전행정위원회</v>
      </c>
      <c r="B151" s="87" t="str">
        <f>IFERROR(VLOOKUP('15년일출'!$C151,구분표!$A$2:$C$1001,3,FALSE),"")</f>
        <v>재난안전본부</v>
      </c>
      <c r="C151" s="186" t="s">
        <v>244</v>
      </c>
      <c r="D151" s="185" t="s">
        <v>589</v>
      </c>
      <c r="E151" s="185">
        <v>299</v>
      </c>
      <c r="F151" s="298" t="s">
        <v>877</v>
      </c>
      <c r="G151" s="184">
        <v>20797</v>
      </c>
      <c r="H151" s="184"/>
      <c r="I151" s="184">
        <v>5201</v>
      </c>
      <c r="J151" s="73">
        <f t="shared" si="23"/>
        <v>25998</v>
      </c>
      <c r="K151" s="184"/>
      <c r="L151" s="184"/>
      <c r="M151" s="73">
        <f t="shared" si="24"/>
        <v>20797</v>
      </c>
      <c r="N151" s="74" t="str">
        <f t="shared" si="25"/>
        <v>-</v>
      </c>
      <c r="O151" s="243"/>
      <c r="P151" s="75"/>
      <c r="Q151" s="206"/>
      <c r="R151" s="75"/>
      <c r="S151" s="78" t="str">
        <f t="shared" si="26"/>
        <v>도비</v>
      </c>
      <c r="T151" s="184">
        <f t="shared" si="27"/>
        <v>0</v>
      </c>
      <c r="U151" s="184">
        <f t="shared" si="28"/>
        <v>5201</v>
      </c>
      <c r="V151" s="77" t="str">
        <f t="shared" si="29"/>
        <v>ok</v>
      </c>
      <c r="W151" s="75"/>
      <c r="X151" s="76" t="str">
        <f t="shared" si="30"/>
        <v>도비</v>
      </c>
      <c r="Y151" s="184">
        <f t="shared" si="31"/>
        <v>0</v>
      </c>
      <c r="Z151" s="184">
        <f t="shared" si="32"/>
        <v>0</v>
      </c>
      <c r="AA151" s="77" t="str">
        <f t="shared" si="33"/>
        <v>ok</v>
      </c>
      <c r="AB151" s="75"/>
      <c r="AC151" s="79" t="str">
        <f t="array" ref="AC151">IFERROR(IF($C151="","",INDEX(구분표!$I$2:$I$1001,MATCH(1,(구분표!$B$2:$B$1001='15년일출'!$A151)*(구분표!$C$2:$C$1001='15년일출'!$B151)*(구분표!$A$2:$A$1001='15년일출'!$C151),0))),"@@")</f>
        <v>1203</v>
      </c>
    </row>
    <row r="152" spans="1:29" ht="40.5" hidden="1" customHeight="1">
      <c r="A152" s="87" t="str">
        <f>IFERROR(VLOOKUP('15년일출'!$C152,구분표!$A$2:$C$1001,2,FALSE),"")</f>
        <v>안전행정위원회</v>
      </c>
      <c r="B152" s="87" t="str">
        <f>IFERROR(VLOOKUP('15년일출'!$C152,구분표!$A$2:$C$1001,3,FALSE),"")</f>
        <v>재난안전본부</v>
      </c>
      <c r="C152" s="186" t="s">
        <v>245</v>
      </c>
      <c r="D152" s="185" t="s">
        <v>589</v>
      </c>
      <c r="E152" s="185">
        <v>303</v>
      </c>
      <c r="F152" s="298" t="s">
        <v>877</v>
      </c>
      <c r="G152" s="184">
        <v>34144</v>
      </c>
      <c r="H152" s="184"/>
      <c r="I152" s="184">
        <v>8538</v>
      </c>
      <c r="J152" s="73">
        <f t="shared" si="23"/>
        <v>42682</v>
      </c>
      <c r="K152" s="184"/>
      <c r="L152" s="184"/>
      <c r="M152" s="73">
        <f t="shared" si="24"/>
        <v>34144</v>
      </c>
      <c r="N152" s="74" t="str">
        <f t="shared" si="25"/>
        <v>-</v>
      </c>
      <c r="O152" s="243"/>
      <c r="P152" s="75"/>
      <c r="Q152" s="206"/>
      <c r="R152" s="75"/>
      <c r="S152" s="78" t="str">
        <f t="shared" si="26"/>
        <v>도비</v>
      </c>
      <c r="T152" s="184">
        <f t="shared" si="27"/>
        <v>0</v>
      </c>
      <c r="U152" s="184">
        <f t="shared" si="28"/>
        <v>8538</v>
      </c>
      <c r="V152" s="77" t="str">
        <f t="shared" si="29"/>
        <v>ok</v>
      </c>
      <c r="W152" s="75"/>
      <c r="X152" s="76" t="str">
        <f t="shared" si="30"/>
        <v>도비</v>
      </c>
      <c r="Y152" s="184">
        <f t="shared" si="31"/>
        <v>0</v>
      </c>
      <c r="Z152" s="184">
        <f t="shared" si="32"/>
        <v>0</v>
      </c>
      <c r="AA152" s="77" t="str">
        <f t="shared" si="33"/>
        <v>ok</v>
      </c>
      <c r="AB152" s="75"/>
      <c r="AC152" s="79" t="str">
        <f t="array" ref="AC152">IFERROR(IF($C152="","",INDEX(구분표!$I$2:$I$1001,MATCH(1,(구분표!$B$2:$B$1001='15년일출'!$A152)*(구분표!$C$2:$C$1001='15년일출'!$B152)*(구분표!$A$2:$A$1001='15년일출'!$C152),0))),"@@")</f>
        <v>1204</v>
      </c>
    </row>
    <row r="153" spans="1:29" ht="40.5" hidden="1" customHeight="1">
      <c r="A153" s="87" t="str">
        <f>IFERROR(VLOOKUP('15년일출'!$C153,구분표!$A$2:$C$1001,2,FALSE),"")</f>
        <v>안전행정위원회</v>
      </c>
      <c r="B153" s="87" t="str">
        <f>IFERROR(VLOOKUP('15년일출'!$C153,구분표!$A$2:$C$1001,3,FALSE),"")</f>
        <v>재난안전본부</v>
      </c>
      <c r="C153" s="186" t="s">
        <v>246</v>
      </c>
      <c r="D153" s="185" t="s">
        <v>589</v>
      </c>
      <c r="E153" s="185">
        <v>306</v>
      </c>
      <c r="F153" s="298" t="s">
        <v>877</v>
      </c>
      <c r="G153" s="184">
        <v>22815</v>
      </c>
      <c r="H153" s="184"/>
      <c r="I153" s="184">
        <v>5704</v>
      </c>
      <c r="J153" s="73">
        <f t="shared" si="23"/>
        <v>28519</v>
      </c>
      <c r="K153" s="184"/>
      <c r="L153" s="184"/>
      <c r="M153" s="73">
        <f t="shared" si="24"/>
        <v>22815</v>
      </c>
      <c r="N153" s="74" t="str">
        <f t="shared" si="25"/>
        <v>-</v>
      </c>
      <c r="O153" s="243"/>
      <c r="P153" s="75"/>
      <c r="Q153" s="206"/>
      <c r="R153" s="75"/>
      <c r="S153" s="78" t="str">
        <f t="shared" si="26"/>
        <v>도비</v>
      </c>
      <c r="T153" s="184">
        <f t="shared" si="27"/>
        <v>0</v>
      </c>
      <c r="U153" s="184">
        <f t="shared" si="28"/>
        <v>5704</v>
      </c>
      <c r="V153" s="77" t="str">
        <f t="shared" si="29"/>
        <v>ok</v>
      </c>
      <c r="W153" s="75"/>
      <c r="X153" s="76" t="str">
        <f t="shared" si="30"/>
        <v>도비</v>
      </c>
      <c r="Y153" s="184">
        <f t="shared" si="31"/>
        <v>0</v>
      </c>
      <c r="Z153" s="184">
        <f t="shared" si="32"/>
        <v>0</v>
      </c>
      <c r="AA153" s="77" t="str">
        <f t="shared" si="33"/>
        <v>ok</v>
      </c>
      <c r="AB153" s="75"/>
      <c r="AC153" s="79" t="str">
        <f t="array" ref="AC153">IFERROR(IF($C153="","",INDEX(구분표!$I$2:$I$1001,MATCH(1,(구분표!$B$2:$B$1001='15년일출'!$A153)*(구분표!$C$2:$C$1001='15년일출'!$B153)*(구분표!$A$2:$A$1001='15년일출'!$C153),0))),"@@")</f>
        <v>1205</v>
      </c>
    </row>
    <row r="154" spans="1:29" ht="40.5" hidden="1" customHeight="1">
      <c r="A154" s="87" t="str">
        <f>IFERROR(VLOOKUP('15년일출'!$C154,구분표!$A$2:$C$1001,2,FALSE),"")</f>
        <v>안전행정위원회</v>
      </c>
      <c r="B154" s="87" t="str">
        <f>IFERROR(VLOOKUP('15년일출'!$C154,구분표!$A$2:$C$1001,3,FALSE),"")</f>
        <v>재난안전본부</v>
      </c>
      <c r="C154" s="186" t="s">
        <v>247</v>
      </c>
      <c r="D154" s="185" t="s">
        <v>589</v>
      </c>
      <c r="E154" s="185">
        <v>310</v>
      </c>
      <c r="F154" s="298" t="s">
        <v>877</v>
      </c>
      <c r="G154" s="184">
        <v>49820</v>
      </c>
      <c r="H154" s="184"/>
      <c r="I154" s="184">
        <v>12457</v>
      </c>
      <c r="J154" s="73">
        <f t="shared" si="23"/>
        <v>62277</v>
      </c>
      <c r="K154" s="184"/>
      <c r="L154" s="184"/>
      <c r="M154" s="73">
        <f t="shared" si="24"/>
        <v>49820</v>
      </c>
      <c r="N154" s="74" t="str">
        <f t="shared" si="25"/>
        <v>-</v>
      </c>
      <c r="O154" s="243"/>
      <c r="P154" s="75"/>
      <c r="Q154" s="206"/>
      <c r="R154" s="75"/>
      <c r="S154" s="78" t="str">
        <f t="shared" si="26"/>
        <v>도비</v>
      </c>
      <c r="T154" s="184">
        <f t="shared" si="27"/>
        <v>0</v>
      </c>
      <c r="U154" s="184">
        <f t="shared" si="28"/>
        <v>12457</v>
      </c>
      <c r="V154" s="77" t="str">
        <f t="shared" si="29"/>
        <v>ok</v>
      </c>
      <c r="W154" s="75"/>
      <c r="X154" s="76" t="str">
        <f t="shared" si="30"/>
        <v>도비</v>
      </c>
      <c r="Y154" s="184">
        <f t="shared" si="31"/>
        <v>0</v>
      </c>
      <c r="Z154" s="184">
        <f t="shared" si="32"/>
        <v>0</v>
      </c>
      <c r="AA154" s="77" t="str">
        <f t="shared" si="33"/>
        <v>ok</v>
      </c>
      <c r="AB154" s="75"/>
      <c r="AC154" s="79" t="str">
        <f t="array" ref="AC154">IFERROR(IF($C154="","",INDEX(구분표!$I$2:$I$1001,MATCH(1,(구분표!$B$2:$B$1001='15년일출'!$A154)*(구분표!$C$2:$C$1001='15년일출'!$B154)*(구분표!$A$2:$A$1001='15년일출'!$C154),0))),"@@")</f>
        <v>1206</v>
      </c>
    </row>
    <row r="155" spans="1:29" ht="40.5" hidden="1" customHeight="1">
      <c r="A155" s="87" t="str">
        <f>IFERROR(VLOOKUP('15년일출'!$C155,구분표!$A$2:$C$1001,2,FALSE),"")</f>
        <v>안전행정위원회</v>
      </c>
      <c r="B155" s="87" t="str">
        <f>IFERROR(VLOOKUP('15년일출'!$C155,구분표!$A$2:$C$1001,3,FALSE),"")</f>
        <v>재난안전본부</v>
      </c>
      <c r="C155" s="186" t="s">
        <v>247</v>
      </c>
      <c r="D155" s="185" t="s">
        <v>593</v>
      </c>
      <c r="E155" s="185" t="s">
        <v>593</v>
      </c>
      <c r="F155" s="298" t="s">
        <v>882</v>
      </c>
      <c r="G155" s="184">
        <v>0</v>
      </c>
      <c r="H155" s="184"/>
      <c r="I155" s="184">
        <v>1100000</v>
      </c>
      <c r="J155" s="73">
        <f t="shared" si="23"/>
        <v>1100000</v>
      </c>
      <c r="K155" s="184"/>
      <c r="L155" s="184"/>
      <c r="M155" s="73">
        <f t="shared" si="24"/>
        <v>0</v>
      </c>
      <c r="N155" s="74" t="str">
        <f t="shared" si="25"/>
        <v>-</v>
      </c>
      <c r="O155" s="243"/>
      <c r="P155" s="75"/>
      <c r="Q155" s="206"/>
      <c r="R155" s="75"/>
      <c r="S155" s="78" t="str">
        <f t="shared" si="26"/>
        <v>도비</v>
      </c>
      <c r="T155" s="184">
        <f t="shared" si="27"/>
        <v>0</v>
      </c>
      <c r="U155" s="184">
        <f t="shared" si="28"/>
        <v>1100000</v>
      </c>
      <c r="V155" s="77" t="str">
        <f t="shared" si="29"/>
        <v>ok</v>
      </c>
      <c r="W155" s="75"/>
      <c r="X155" s="76" t="str">
        <f t="shared" si="30"/>
        <v>도비</v>
      </c>
      <c r="Y155" s="184">
        <f t="shared" si="31"/>
        <v>0</v>
      </c>
      <c r="Z155" s="184">
        <f t="shared" si="32"/>
        <v>0</v>
      </c>
      <c r="AA155" s="77" t="str">
        <f t="shared" si="33"/>
        <v>ok</v>
      </c>
      <c r="AB155" s="75"/>
      <c r="AC155" s="79" t="str">
        <f t="array" ref="AC155">IFERROR(IF($C155="","",INDEX(구분표!$I$2:$I$1001,MATCH(1,(구분표!$B$2:$B$1001='15년일출'!$A155)*(구분표!$C$2:$C$1001='15년일출'!$B155)*(구분표!$A$2:$A$1001='15년일출'!$C155),0))),"@@")</f>
        <v>1206</v>
      </c>
    </row>
    <row r="156" spans="1:29" ht="40.5" hidden="1" customHeight="1">
      <c r="A156" s="87" t="str">
        <f>IFERROR(VLOOKUP('15년일출'!$C156,구분표!$A$2:$C$1001,2,FALSE),"")</f>
        <v>안전행정위원회</v>
      </c>
      <c r="B156" s="87" t="str">
        <f>IFERROR(VLOOKUP('15년일출'!$C156,구분표!$A$2:$C$1001,3,FALSE),"")</f>
        <v>재난안전본부</v>
      </c>
      <c r="C156" s="186" t="s">
        <v>248</v>
      </c>
      <c r="D156" s="185" t="s">
        <v>589</v>
      </c>
      <c r="E156" s="185">
        <v>313</v>
      </c>
      <c r="F156" s="298" t="s">
        <v>877</v>
      </c>
      <c r="G156" s="184">
        <v>146044</v>
      </c>
      <c r="H156" s="184"/>
      <c r="I156" s="184">
        <v>36517</v>
      </c>
      <c r="J156" s="73">
        <f t="shared" si="23"/>
        <v>182561</v>
      </c>
      <c r="K156" s="184"/>
      <c r="L156" s="184"/>
      <c r="M156" s="73">
        <f t="shared" si="24"/>
        <v>146044</v>
      </c>
      <c r="N156" s="74" t="str">
        <f t="shared" si="25"/>
        <v>-</v>
      </c>
      <c r="O156" s="243"/>
      <c r="P156" s="75"/>
      <c r="Q156" s="206"/>
      <c r="R156" s="75"/>
      <c r="S156" s="78" t="str">
        <f t="shared" si="26"/>
        <v>도비</v>
      </c>
      <c r="T156" s="184">
        <f t="shared" si="27"/>
        <v>0</v>
      </c>
      <c r="U156" s="184">
        <f t="shared" si="28"/>
        <v>36517</v>
      </c>
      <c r="V156" s="77" t="str">
        <f t="shared" si="29"/>
        <v>ok</v>
      </c>
      <c r="W156" s="75"/>
      <c r="X156" s="76" t="str">
        <f t="shared" si="30"/>
        <v>도비</v>
      </c>
      <c r="Y156" s="184">
        <f t="shared" si="31"/>
        <v>0</v>
      </c>
      <c r="Z156" s="184">
        <f t="shared" si="32"/>
        <v>0</v>
      </c>
      <c r="AA156" s="77" t="str">
        <f t="shared" si="33"/>
        <v>ok</v>
      </c>
      <c r="AB156" s="75"/>
      <c r="AC156" s="79" t="str">
        <f t="array" ref="AC156">IFERROR(IF($C156="","",INDEX(구분표!$I$2:$I$1001,MATCH(1,(구분표!$B$2:$B$1001='15년일출'!$A156)*(구분표!$C$2:$C$1001='15년일출'!$B156)*(구분표!$A$2:$A$1001='15년일출'!$C156),0))),"@@")</f>
        <v>1207</v>
      </c>
    </row>
    <row r="157" spans="1:29" ht="40.5" hidden="1" customHeight="1">
      <c r="A157" s="87" t="str">
        <f>IFERROR(VLOOKUP('15년일출'!$C157,구분표!$A$2:$C$1001,2,FALSE),"")</f>
        <v>안전행정위원회</v>
      </c>
      <c r="B157" s="87" t="str">
        <f>IFERROR(VLOOKUP('15년일출'!$C157,구분표!$A$2:$C$1001,3,FALSE),"")</f>
        <v>재난안전본부</v>
      </c>
      <c r="C157" s="186" t="s">
        <v>248</v>
      </c>
      <c r="D157" s="185" t="s">
        <v>593</v>
      </c>
      <c r="E157" s="185" t="s">
        <v>593</v>
      </c>
      <c r="F157" s="298" t="s">
        <v>884</v>
      </c>
      <c r="G157" s="188">
        <v>0</v>
      </c>
      <c r="H157" s="184"/>
      <c r="I157" s="184">
        <v>134000</v>
      </c>
      <c r="J157" s="73">
        <f t="shared" si="23"/>
        <v>134000</v>
      </c>
      <c r="K157" s="184"/>
      <c r="L157" s="184"/>
      <c r="M157" s="73">
        <f t="shared" si="24"/>
        <v>0</v>
      </c>
      <c r="N157" s="74" t="str">
        <f t="shared" si="25"/>
        <v>-</v>
      </c>
      <c r="O157" s="243"/>
      <c r="P157" s="75"/>
      <c r="Q157" s="206"/>
      <c r="R157" s="75"/>
      <c r="S157" s="78" t="str">
        <f t="shared" si="26"/>
        <v>도비</v>
      </c>
      <c r="T157" s="184">
        <f t="shared" si="27"/>
        <v>0</v>
      </c>
      <c r="U157" s="184">
        <f t="shared" si="28"/>
        <v>134000</v>
      </c>
      <c r="V157" s="77" t="str">
        <f t="shared" si="29"/>
        <v>ok</v>
      </c>
      <c r="W157" s="75"/>
      <c r="X157" s="76" t="str">
        <f t="shared" si="30"/>
        <v>도비</v>
      </c>
      <c r="Y157" s="184">
        <f t="shared" si="31"/>
        <v>0</v>
      </c>
      <c r="Z157" s="184">
        <f t="shared" si="32"/>
        <v>0</v>
      </c>
      <c r="AA157" s="77" t="str">
        <f t="shared" si="33"/>
        <v>ok</v>
      </c>
      <c r="AB157" s="75"/>
      <c r="AC157" s="79" t="str">
        <f t="array" ref="AC157">IFERROR(IF($C157="","",INDEX(구분표!$I$2:$I$1001,MATCH(1,(구분표!$B$2:$B$1001='15년일출'!$A157)*(구분표!$C$2:$C$1001='15년일출'!$B157)*(구분표!$A$2:$A$1001='15년일출'!$C157),0))),"@@")</f>
        <v>1207</v>
      </c>
    </row>
    <row r="158" spans="1:29" ht="40.5" hidden="1" customHeight="1">
      <c r="A158" s="87" t="str">
        <f>IFERROR(VLOOKUP('15년일출'!$C158,구분표!$A$2:$C$1001,2,FALSE),"")</f>
        <v>안전행정위원회</v>
      </c>
      <c r="B158" s="87" t="str">
        <f>IFERROR(VLOOKUP('15년일출'!$C158,구분표!$A$2:$C$1001,3,FALSE),"")</f>
        <v>재난안전본부</v>
      </c>
      <c r="C158" s="186" t="s">
        <v>249</v>
      </c>
      <c r="D158" s="185" t="s">
        <v>589</v>
      </c>
      <c r="E158" s="185">
        <v>316</v>
      </c>
      <c r="F158" s="298" t="s">
        <v>877</v>
      </c>
      <c r="G158" s="184">
        <v>101656</v>
      </c>
      <c r="H158" s="184"/>
      <c r="I158" s="184">
        <v>25419</v>
      </c>
      <c r="J158" s="73">
        <f t="shared" si="23"/>
        <v>127075</v>
      </c>
      <c r="K158" s="184"/>
      <c r="L158" s="184"/>
      <c r="M158" s="73">
        <f t="shared" si="24"/>
        <v>101656</v>
      </c>
      <c r="N158" s="74" t="str">
        <f t="shared" si="25"/>
        <v>-</v>
      </c>
      <c r="O158" s="243"/>
      <c r="P158" s="75"/>
      <c r="Q158" s="206"/>
      <c r="R158" s="75"/>
      <c r="S158" s="78" t="str">
        <f t="shared" si="26"/>
        <v>도비</v>
      </c>
      <c r="T158" s="184">
        <f t="shared" si="27"/>
        <v>0</v>
      </c>
      <c r="U158" s="184">
        <f t="shared" si="28"/>
        <v>25419</v>
      </c>
      <c r="V158" s="77" t="str">
        <f t="shared" si="29"/>
        <v>ok</v>
      </c>
      <c r="W158" s="75"/>
      <c r="X158" s="76" t="str">
        <f t="shared" si="30"/>
        <v>도비</v>
      </c>
      <c r="Y158" s="184">
        <f t="shared" si="31"/>
        <v>0</v>
      </c>
      <c r="Z158" s="184">
        <f t="shared" si="32"/>
        <v>0</v>
      </c>
      <c r="AA158" s="77" t="str">
        <f t="shared" si="33"/>
        <v>ok</v>
      </c>
      <c r="AB158" s="75"/>
      <c r="AC158" s="79" t="str">
        <f t="array" ref="AC158">IFERROR(IF($C158="","",INDEX(구분표!$I$2:$I$1001,MATCH(1,(구분표!$B$2:$B$1001='15년일출'!$A158)*(구분표!$C$2:$C$1001='15년일출'!$B158)*(구분표!$A$2:$A$1001='15년일출'!$C158),0))),"@@")</f>
        <v>1208</v>
      </c>
    </row>
    <row r="159" spans="1:29" ht="40.5" hidden="1" customHeight="1">
      <c r="A159" s="87" t="str">
        <f>IFERROR(VLOOKUP('15년일출'!$C159,구분표!$A$2:$C$1001,2,FALSE),"")</f>
        <v>안전행정위원회</v>
      </c>
      <c r="B159" s="87" t="str">
        <f>IFERROR(VLOOKUP('15년일출'!$C159,구분표!$A$2:$C$1001,3,FALSE),"")</f>
        <v>재난안전본부</v>
      </c>
      <c r="C159" s="186" t="s">
        <v>250</v>
      </c>
      <c r="D159" s="185" t="s">
        <v>589</v>
      </c>
      <c r="E159" s="185">
        <v>321</v>
      </c>
      <c r="F159" s="298" t="s">
        <v>877</v>
      </c>
      <c r="G159" s="184">
        <v>58200</v>
      </c>
      <c r="H159" s="184"/>
      <c r="I159" s="184">
        <v>14552</v>
      </c>
      <c r="J159" s="73">
        <f t="shared" si="23"/>
        <v>72752</v>
      </c>
      <c r="K159" s="184"/>
      <c r="L159" s="184"/>
      <c r="M159" s="73">
        <f t="shared" si="24"/>
        <v>58200</v>
      </c>
      <c r="N159" s="74" t="str">
        <f t="shared" si="25"/>
        <v>-</v>
      </c>
      <c r="O159" s="243"/>
      <c r="P159" s="75"/>
      <c r="Q159" s="206"/>
      <c r="R159" s="75"/>
      <c r="S159" s="78" t="str">
        <f t="shared" si="26"/>
        <v>도비</v>
      </c>
      <c r="T159" s="184">
        <f t="shared" si="27"/>
        <v>0</v>
      </c>
      <c r="U159" s="184">
        <f t="shared" si="28"/>
        <v>14552</v>
      </c>
      <c r="V159" s="77" t="str">
        <f t="shared" si="29"/>
        <v>ok</v>
      </c>
      <c r="W159" s="75"/>
      <c r="X159" s="76" t="str">
        <f t="shared" si="30"/>
        <v>도비</v>
      </c>
      <c r="Y159" s="184">
        <f t="shared" si="31"/>
        <v>0</v>
      </c>
      <c r="Z159" s="184">
        <f t="shared" si="32"/>
        <v>0</v>
      </c>
      <c r="AA159" s="77" t="str">
        <f t="shared" si="33"/>
        <v>ok</v>
      </c>
      <c r="AB159" s="75"/>
      <c r="AC159" s="79" t="str">
        <f t="array" ref="AC159">IFERROR(IF($C159="","",INDEX(구분표!$I$2:$I$1001,MATCH(1,(구분표!$B$2:$B$1001='15년일출'!$A159)*(구분표!$C$2:$C$1001='15년일출'!$B159)*(구분표!$A$2:$A$1001='15년일출'!$C159),0))),"@@")</f>
        <v>1209</v>
      </c>
    </row>
    <row r="160" spans="1:29" ht="40.5" hidden="1" customHeight="1">
      <c r="A160" s="87" t="str">
        <f>IFERROR(VLOOKUP('15년일출'!$C160,구분표!$A$2:$C$1001,2,FALSE),"")</f>
        <v>안전행정위원회</v>
      </c>
      <c r="B160" s="87" t="str">
        <f>IFERROR(VLOOKUP('15년일출'!$C160,구분표!$A$2:$C$1001,3,FALSE),"")</f>
        <v>재난안전본부</v>
      </c>
      <c r="C160" s="186" t="s">
        <v>251</v>
      </c>
      <c r="D160" s="185" t="s">
        <v>589</v>
      </c>
      <c r="E160" s="185">
        <v>325</v>
      </c>
      <c r="F160" s="298" t="s">
        <v>877</v>
      </c>
      <c r="G160" s="184">
        <v>19866</v>
      </c>
      <c r="H160" s="184"/>
      <c r="I160" s="184">
        <v>4968</v>
      </c>
      <c r="J160" s="73">
        <f t="shared" si="23"/>
        <v>24834</v>
      </c>
      <c r="K160" s="303"/>
      <c r="L160" s="184"/>
      <c r="M160" s="73">
        <f t="shared" si="24"/>
        <v>19866</v>
      </c>
      <c r="N160" s="74" t="str">
        <f t="shared" si="25"/>
        <v>-</v>
      </c>
      <c r="O160" s="243"/>
      <c r="P160" s="75"/>
      <c r="Q160" s="206"/>
      <c r="R160" s="75"/>
      <c r="S160" s="78" t="str">
        <f t="shared" si="26"/>
        <v>도비</v>
      </c>
      <c r="T160" s="184">
        <f t="shared" si="27"/>
        <v>0</v>
      </c>
      <c r="U160" s="184">
        <f t="shared" si="28"/>
        <v>4968</v>
      </c>
      <c r="V160" s="77" t="str">
        <f t="shared" si="29"/>
        <v>ok</v>
      </c>
      <c r="W160" s="75"/>
      <c r="X160" s="76" t="str">
        <f t="shared" si="30"/>
        <v>도비</v>
      </c>
      <c r="Y160" s="184">
        <f t="shared" si="31"/>
        <v>0</v>
      </c>
      <c r="Z160" s="184">
        <f t="shared" si="32"/>
        <v>0</v>
      </c>
      <c r="AA160" s="77" t="str">
        <f t="shared" si="33"/>
        <v>ok</v>
      </c>
      <c r="AB160" s="75"/>
      <c r="AC160" s="79" t="str">
        <f t="array" ref="AC160">IFERROR(IF($C160="","",INDEX(구분표!$I$2:$I$1001,MATCH(1,(구분표!$B$2:$B$1001='15년일출'!$A160)*(구분표!$C$2:$C$1001='15년일출'!$B160)*(구분표!$A$2:$A$1001='15년일출'!$C160),0))),"@@")</f>
        <v>1210</v>
      </c>
    </row>
    <row r="161" spans="1:29" ht="40.5" hidden="1" customHeight="1">
      <c r="A161" s="87" t="str">
        <f>IFERROR(VLOOKUP('15년일출'!$C161,구분표!$A$2:$C$1001,2,FALSE),"")</f>
        <v>안전행정위원회</v>
      </c>
      <c r="B161" s="87" t="str">
        <f>IFERROR(VLOOKUP('15년일출'!$C161,구분표!$A$2:$C$1001,3,FALSE),"")</f>
        <v>재난안전본부</v>
      </c>
      <c r="C161" s="186" t="s">
        <v>252</v>
      </c>
      <c r="D161" s="185" t="s">
        <v>589</v>
      </c>
      <c r="E161" s="185">
        <v>328</v>
      </c>
      <c r="F161" s="298" t="s">
        <v>877</v>
      </c>
      <c r="G161" s="184">
        <v>24367</v>
      </c>
      <c r="H161" s="194"/>
      <c r="I161" s="194">
        <v>6093</v>
      </c>
      <c r="J161" s="73">
        <f t="shared" si="23"/>
        <v>30460</v>
      </c>
      <c r="K161" s="194"/>
      <c r="L161" s="194"/>
      <c r="M161" s="73">
        <f t="shared" si="24"/>
        <v>24367</v>
      </c>
      <c r="N161" s="74" t="str">
        <f t="shared" si="25"/>
        <v>-</v>
      </c>
      <c r="O161" s="243"/>
      <c r="P161" s="75"/>
      <c r="Q161" s="206"/>
      <c r="R161" s="75"/>
      <c r="S161" s="78" t="str">
        <f t="shared" si="26"/>
        <v>도비</v>
      </c>
      <c r="T161" s="184">
        <f t="shared" si="27"/>
        <v>0</v>
      </c>
      <c r="U161" s="184">
        <f t="shared" si="28"/>
        <v>6093</v>
      </c>
      <c r="V161" s="77" t="str">
        <f t="shared" si="29"/>
        <v>ok</v>
      </c>
      <c r="W161" s="75"/>
      <c r="X161" s="76" t="str">
        <f t="shared" si="30"/>
        <v>도비</v>
      </c>
      <c r="Y161" s="184">
        <f t="shared" si="31"/>
        <v>0</v>
      </c>
      <c r="Z161" s="184">
        <f t="shared" si="32"/>
        <v>0</v>
      </c>
      <c r="AA161" s="77" t="str">
        <f t="shared" si="33"/>
        <v>ok</v>
      </c>
      <c r="AB161" s="75"/>
      <c r="AC161" s="79" t="str">
        <f t="array" ref="AC161">IFERROR(IF($C161="","",INDEX(구분표!$I$2:$I$1001,MATCH(1,(구분표!$B$2:$B$1001='15년일출'!$A161)*(구분표!$C$2:$C$1001='15년일출'!$B161)*(구분표!$A$2:$A$1001='15년일출'!$C161),0))),"@@")</f>
        <v>1211</v>
      </c>
    </row>
    <row r="162" spans="1:29" ht="40.5" hidden="1" customHeight="1">
      <c r="A162" s="87" t="str">
        <f>IFERROR(VLOOKUP('15년일출'!$C162,구분표!$A$2:$C$1001,2,FALSE),"")</f>
        <v>안전행정위원회</v>
      </c>
      <c r="B162" s="87" t="str">
        <f>IFERROR(VLOOKUP('15년일출'!$C162,구분표!$A$2:$C$1001,3,FALSE),"")</f>
        <v>재난안전본부</v>
      </c>
      <c r="C162" s="186" t="s">
        <v>253</v>
      </c>
      <c r="D162" s="185" t="s">
        <v>589</v>
      </c>
      <c r="E162" s="185">
        <v>331</v>
      </c>
      <c r="F162" s="298" t="s">
        <v>877</v>
      </c>
      <c r="G162" s="184">
        <v>19090</v>
      </c>
      <c r="H162" s="184"/>
      <c r="I162" s="184">
        <v>4773</v>
      </c>
      <c r="J162" s="73">
        <f t="shared" si="23"/>
        <v>23863</v>
      </c>
      <c r="K162" s="184"/>
      <c r="L162" s="184"/>
      <c r="M162" s="73">
        <f t="shared" si="24"/>
        <v>19090</v>
      </c>
      <c r="N162" s="74" t="str">
        <f t="shared" si="25"/>
        <v>-</v>
      </c>
      <c r="O162" s="243"/>
      <c r="P162" s="75"/>
      <c r="Q162" s="206"/>
      <c r="R162" s="75"/>
      <c r="S162" s="78" t="str">
        <f t="shared" si="26"/>
        <v>도비</v>
      </c>
      <c r="T162" s="184">
        <f t="shared" si="27"/>
        <v>0</v>
      </c>
      <c r="U162" s="184">
        <f t="shared" si="28"/>
        <v>4773</v>
      </c>
      <c r="V162" s="77" t="str">
        <f t="shared" si="29"/>
        <v>ok</v>
      </c>
      <c r="W162" s="75"/>
      <c r="X162" s="76" t="str">
        <f t="shared" si="30"/>
        <v>도비</v>
      </c>
      <c r="Y162" s="184">
        <f t="shared" si="31"/>
        <v>0</v>
      </c>
      <c r="Z162" s="184">
        <f t="shared" si="32"/>
        <v>0</v>
      </c>
      <c r="AA162" s="77" t="str">
        <f t="shared" si="33"/>
        <v>ok</v>
      </c>
      <c r="AB162" s="75"/>
      <c r="AC162" s="79" t="str">
        <f t="array" ref="AC162">IFERROR(IF($C162="","",INDEX(구분표!$I$2:$I$1001,MATCH(1,(구분표!$B$2:$B$1001='15년일출'!$A162)*(구분표!$C$2:$C$1001='15년일출'!$B162)*(구분표!$A$2:$A$1001='15년일출'!$C162),0))),"@@")</f>
        <v>1212</v>
      </c>
    </row>
    <row r="163" spans="1:29" ht="40.5" hidden="1" customHeight="1">
      <c r="A163" s="87" t="str">
        <f>IFERROR(VLOOKUP('15년일출'!$C163,구분표!$A$2:$C$1001,2,FALSE),"")</f>
        <v>안전행정위원회</v>
      </c>
      <c r="B163" s="87" t="str">
        <f>IFERROR(VLOOKUP('15년일출'!$C163,구분표!$A$2:$C$1001,3,FALSE),"")</f>
        <v>재난안전본부</v>
      </c>
      <c r="C163" s="186" t="s">
        <v>254</v>
      </c>
      <c r="D163" s="185" t="s">
        <v>589</v>
      </c>
      <c r="E163" s="185">
        <v>335</v>
      </c>
      <c r="F163" s="298" t="s">
        <v>877</v>
      </c>
      <c r="G163" s="184">
        <v>126178</v>
      </c>
      <c r="H163" s="184"/>
      <c r="I163" s="184">
        <v>31550</v>
      </c>
      <c r="J163" s="73">
        <f t="shared" si="23"/>
        <v>157728</v>
      </c>
      <c r="K163" s="184"/>
      <c r="L163" s="184"/>
      <c r="M163" s="73">
        <f t="shared" si="24"/>
        <v>126178</v>
      </c>
      <c r="N163" s="74" t="str">
        <f t="shared" si="25"/>
        <v>-</v>
      </c>
      <c r="O163" s="243"/>
      <c r="P163" s="75"/>
      <c r="Q163" s="206"/>
      <c r="R163" s="75"/>
      <c r="S163" s="78" t="str">
        <f t="shared" si="26"/>
        <v>도비</v>
      </c>
      <c r="T163" s="184">
        <f t="shared" si="27"/>
        <v>0</v>
      </c>
      <c r="U163" s="184">
        <f t="shared" si="28"/>
        <v>31550</v>
      </c>
      <c r="V163" s="77" t="str">
        <f t="shared" si="29"/>
        <v>ok</v>
      </c>
      <c r="W163" s="75"/>
      <c r="X163" s="76" t="str">
        <f t="shared" si="30"/>
        <v>도비</v>
      </c>
      <c r="Y163" s="184">
        <f t="shared" si="31"/>
        <v>0</v>
      </c>
      <c r="Z163" s="184">
        <f t="shared" si="32"/>
        <v>0</v>
      </c>
      <c r="AA163" s="77" t="str">
        <f t="shared" si="33"/>
        <v>ok</v>
      </c>
      <c r="AB163" s="75"/>
      <c r="AC163" s="79" t="str">
        <f t="array" ref="AC163">IFERROR(IF($C163="","",INDEX(구분표!$I$2:$I$1001,MATCH(1,(구분표!$B$2:$B$1001='15년일출'!$A163)*(구분표!$C$2:$C$1001='15년일출'!$B163)*(구분표!$A$2:$A$1001='15년일출'!$C163),0))),"@@")</f>
        <v>1213</v>
      </c>
    </row>
    <row r="164" spans="1:29" ht="40.5" hidden="1" customHeight="1">
      <c r="A164" s="87" t="str">
        <f>IFERROR(VLOOKUP('15년일출'!$C164,구분표!$A$2:$C$1001,2,FALSE),"")</f>
        <v>안전행정위원회</v>
      </c>
      <c r="B164" s="87" t="str">
        <f>IFERROR(VLOOKUP('15년일출'!$C164,구분표!$A$2:$C$1001,3,FALSE),"")</f>
        <v>재난안전본부</v>
      </c>
      <c r="C164" s="186" t="s">
        <v>255</v>
      </c>
      <c r="D164" s="185" t="s">
        <v>589</v>
      </c>
      <c r="E164" s="185">
        <v>338</v>
      </c>
      <c r="F164" s="298" t="s">
        <v>877</v>
      </c>
      <c r="G164" s="184">
        <v>87068</v>
      </c>
      <c r="H164" s="184"/>
      <c r="I164" s="184">
        <v>21770</v>
      </c>
      <c r="J164" s="73">
        <f t="shared" si="23"/>
        <v>108838</v>
      </c>
      <c r="K164" s="303"/>
      <c r="L164" s="184"/>
      <c r="M164" s="73">
        <f t="shared" si="24"/>
        <v>87068</v>
      </c>
      <c r="N164" s="74" t="str">
        <f t="shared" si="25"/>
        <v>-</v>
      </c>
      <c r="O164" s="243"/>
      <c r="P164" s="75"/>
      <c r="Q164" s="206"/>
      <c r="R164" s="75"/>
      <c r="S164" s="78" t="str">
        <f t="shared" si="26"/>
        <v>도비</v>
      </c>
      <c r="T164" s="184">
        <f t="shared" si="27"/>
        <v>0</v>
      </c>
      <c r="U164" s="184">
        <f t="shared" si="28"/>
        <v>21770</v>
      </c>
      <c r="V164" s="77" t="str">
        <f t="shared" si="29"/>
        <v>ok</v>
      </c>
      <c r="W164" s="75"/>
      <c r="X164" s="76" t="str">
        <f t="shared" si="30"/>
        <v>도비</v>
      </c>
      <c r="Y164" s="184">
        <f t="shared" si="31"/>
        <v>0</v>
      </c>
      <c r="Z164" s="184">
        <f t="shared" si="32"/>
        <v>0</v>
      </c>
      <c r="AA164" s="77" t="str">
        <f t="shared" si="33"/>
        <v>ok</v>
      </c>
      <c r="AB164" s="75"/>
      <c r="AC164" s="79" t="str">
        <f t="array" ref="AC164">IFERROR(IF($C164="","",INDEX(구분표!$I$2:$I$1001,MATCH(1,(구분표!$B$2:$B$1001='15년일출'!$A164)*(구분표!$C$2:$C$1001='15년일출'!$B164)*(구분표!$A$2:$A$1001='15년일출'!$C164),0))),"@@")</f>
        <v>1214</v>
      </c>
    </row>
    <row r="165" spans="1:29" ht="40.5" hidden="1" customHeight="1">
      <c r="A165" s="87" t="str">
        <f>IFERROR(VLOOKUP('15년일출'!$C165,구분표!$A$2:$C$1001,2,FALSE),"")</f>
        <v>안전행정위원회</v>
      </c>
      <c r="B165" s="87" t="str">
        <f>IFERROR(VLOOKUP('15년일출'!$C165,구분표!$A$2:$C$1001,3,FALSE),"")</f>
        <v>재난안전본부</v>
      </c>
      <c r="C165" s="186" t="s">
        <v>256</v>
      </c>
      <c r="D165" s="185" t="s">
        <v>589</v>
      </c>
      <c r="E165" s="185">
        <v>342</v>
      </c>
      <c r="F165" s="298" t="s">
        <v>877</v>
      </c>
      <c r="G165" s="184">
        <v>68444</v>
      </c>
      <c r="H165" s="184"/>
      <c r="I165" s="184">
        <v>17113</v>
      </c>
      <c r="J165" s="73">
        <f t="shared" si="23"/>
        <v>85557</v>
      </c>
      <c r="K165" s="184"/>
      <c r="L165" s="184"/>
      <c r="M165" s="73">
        <f t="shared" si="24"/>
        <v>68444</v>
      </c>
      <c r="N165" s="74" t="str">
        <f t="shared" si="25"/>
        <v>-</v>
      </c>
      <c r="O165" s="243"/>
      <c r="P165" s="75"/>
      <c r="Q165" s="206"/>
      <c r="R165" s="75"/>
      <c r="S165" s="78" t="str">
        <f t="shared" si="26"/>
        <v>도비</v>
      </c>
      <c r="T165" s="184">
        <f t="shared" si="27"/>
        <v>0</v>
      </c>
      <c r="U165" s="184">
        <f t="shared" si="28"/>
        <v>17113</v>
      </c>
      <c r="V165" s="77" t="str">
        <f t="shared" si="29"/>
        <v>ok</v>
      </c>
      <c r="W165" s="75"/>
      <c r="X165" s="76" t="str">
        <f t="shared" si="30"/>
        <v>도비</v>
      </c>
      <c r="Y165" s="184">
        <f t="shared" si="31"/>
        <v>0</v>
      </c>
      <c r="Z165" s="184">
        <f t="shared" si="32"/>
        <v>0</v>
      </c>
      <c r="AA165" s="77" t="str">
        <f t="shared" si="33"/>
        <v>ok</v>
      </c>
      <c r="AB165" s="75"/>
      <c r="AC165" s="79" t="str">
        <f t="array" ref="AC165">IFERROR(IF($C165="","",INDEX(구분표!$I$2:$I$1001,MATCH(1,(구분표!$B$2:$B$1001='15년일출'!$A165)*(구분표!$C$2:$C$1001='15년일출'!$B165)*(구분표!$A$2:$A$1001='15년일출'!$C165),0))),"@@")</f>
        <v>1215</v>
      </c>
    </row>
    <row r="166" spans="1:29" ht="40.5" hidden="1" customHeight="1">
      <c r="A166" s="87" t="str">
        <f>IFERROR(VLOOKUP('15년일출'!$C166,구분표!$A$2:$C$1001,2,FALSE),"")</f>
        <v>안전행정위원회</v>
      </c>
      <c r="B166" s="87" t="str">
        <f>IFERROR(VLOOKUP('15년일출'!$C166,구분표!$A$2:$C$1001,3,FALSE),"")</f>
        <v>재난안전본부</v>
      </c>
      <c r="C166" s="186" t="s">
        <v>257</v>
      </c>
      <c r="D166" s="185" t="s">
        <v>589</v>
      </c>
      <c r="E166" s="185">
        <v>345</v>
      </c>
      <c r="F166" s="298" t="s">
        <v>877</v>
      </c>
      <c r="G166" s="184">
        <v>52303</v>
      </c>
      <c r="H166" s="184"/>
      <c r="I166" s="184">
        <v>13078</v>
      </c>
      <c r="J166" s="73">
        <f t="shared" si="23"/>
        <v>65381</v>
      </c>
      <c r="K166" s="184"/>
      <c r="L166" s="184"/>
      <c r="M166" s="73">
        <f t="shared" si="24"/>
        <v>52303</v>
      </c>
      <c r="N166" s="74" t="str">
        <f t="shared" si="25"/>
        <v>-</v>
      </c>
      <c r="O166" s="243"/>
      <c r="P166" s="75"/>
      <c r="Q166" s="206"/>
      <c r="R166" s="75"/>
      <c r="S166" s="78" t="str">
        <f t="shared" si="26"/>
        <v>도비</v>
      </c>
      <c r="T166" s="184">
        <f t="shared" si="27"/>
        <v>0</v>
      </c>
      <c r="U166" s="184">
        <f t="shared" si="28"/>
        <v>13078</v>
      </c>
      <c r="V166" s="77" t="str">
        <f t="shared" si="29"/>
        <v>ok</v>
      </c>
      <c r="W166" s="75"/>
      <c r="X166" s="76" t="str">
        <f t="shared" si="30"/>
        <v>도비</v>
      </c>
      <c r="Y166" s="184">
        <f t="shared" si="31"/>
        <v>0</v>
      </c>
      <c r="Z166" s="184">
        <f t="shared" si="32"/>
        <v>0</v>
      </c>
      <c r="AA166" s="77" t="str">
        <f t="shared" si="33"/>
        <v>ok</v>
      </c>
      <c r="AB166" s="75"/>
      <c r="AC166" s="79" t="str">
        <f t="array" ref="AC166">IFERROR(IF($C166="","",INDEX(구분표!$I$2:$I$1001,MATCH(1,(구분표!$B$2:$B$1001='15년일출'!$A166)*(구분표!$C$2:$C$1001='15년일출'!$B166)*(구분표!$A$2:$A$1001='15년일출'!$C166),0))),"@@")</f>
        <v>1216</v>
      </c>
    </row>
    <row r="167" spans="1:29" ht="40.5" hidden="1" customHeight="1">
      <c r="A167" s="87" t="str">
        <f>IFERROR(VLOOKUP('15년일출'!$C167,구분표!$A$2:$C$1001,2,FALSE),"")</f>
        <v>안전행정위원회</v>
      </c>
      <c r="B167" s="87" t="str">
        <f>IFERROR(VLOOKUP('15년일출'!$C167,구분표!$A$2:$C$1001,3,FALSE),"")</f>
        <v>재난안전본부</v>
      </c>
      <c r="C167" s="186" t="s">
        <v>258</v>
      </c>
      <c r="D167" s="185" t="s">
        <v>589</v>
      </c>
      <c r="E167" s="185">
        <v>350</v>
      </c>
      <c r="F167" s="298" t="s">
        <v>877</v>
      </c>
      <c r="G167" s="184">
        <v>121677</v>
      </c>
      <c r="H167" s="184"/>
      <c r="I167" s="184">
        <v>30425</v>
      </c>
      <c r="J167" s="73">
        <f t="shared" si="23"/>
        <v>152102</v>
      </c>
      <c r="K167" s="184"/>
      <c r="L167" s="184"/>
      <c r="M167" s="73">
        <f t="shared" si="24"/>
        <v>121677</v>
      </c>
      <c r="N167" s="74" t="str">
        <f t="shared" si="25"/>
        <v>-</v>
      </c>
      <c r="O167" s="243"/>
      <c r="P167" s="75"/>
      <c r="Q167" s="206"/>
      <c r="R167" s="75"/>
      <c r="S167" s="78" t="str">
        <f t="shared" si="26"/>
        <v>도비</v>
      </c>
      <c r="T167" s="184">
        <f t="shared" si="27"/>
        <v>0</v>
      </c>
      <c r="U167" s="184">
        <f t="shared" si="28"/>
        <v>30425</v>
      </c>
      <c r="V167" s="77" t="str">
        <f t="shared" si="29"/>
        <v>ok</v>
      </c>
      <c r="W167" s="75"/>
      <c r="X167" s="76" t="str">
        <f t="shared" si="30"/>
        <v>도비</v>
      </c>
      <c r="Y167" s="184">
        <f t="shared" si="31"/>
        <v>0</v>
      </c>
      <c r="Z167" s="184">
        <f t="shared" si="32"/>
        <v>0</v>
      </c>
      <c r="AA167" s="77" t="str">
        <f t="shared" si="33"/>
        <v>ok</v>
      </c>
      <c r="AB167" s="75"/>
      <c r="AC167" s="79" t="str">
        <f t="array" ref="AC167">IFERROR(IF($C167="","",INDEX(구분표!$I$2:$I$1001,MATCH(1,(구분표!$B$2:$B$1001='15년일출'!$A167)*(구분표!$C$2:$C$1001='15년일출'!$B167)*(구분표!$A$2:$A$1001='15년일출'!$C167),0))),"@@")</f>
        <v>1217</v>
      </c>
    </row>
    <row r="168" spans="1:29" ht="40.5" hidden="1" customHeight="1">
      <c r="A168" s="87" t="str">
        <f>IFERROR(VLOOKUP('15년일출'!$C168,구분표!$A$2:$C$1001,2,FALSE),"")</f>
        <v>안전행정위원회</v>
      </c>
      <c r="B168" s="87" t="str">
        <f>IFERROR(VLOOKUP('15년일출'!$C168,구분표!$A$2:$C$1001,3,FALSE),"")</f>
        <v>재난안전본부</v>
      </c>
      <c r="C168" s="186" t="s">
        <v>259</v>
      </c>
      <c r="D168" s="185" t="s">
        <v>589</v>
      </c>
      <c r="E168" s="185">
        <v>354</v>
      </c>
      <c r="F168" s="298" t="s">
        <v>877</v>
      </c>
      <c r="G168" s="187">
        <v>27316</v>
      </c>
      <c r="H168" s="184"/>
      <c r="I168" s="184">
        <v>6830</v>
      </c>
      <c r="J168" s="73">
        <f t="shared" si="23"/>
        <v>34146</v>
      </c>
      <c r="K168" s="184"/>
      <c r="L168" s="184"/>
      <c r="M168" s="73">
        <f t="shared" si="24"/>
        <v>27316</v>
      </c>
      <c r="N168" s="74" t="str">
        <f t="shared" si="25"/>
        <v>-</v>
      </c>
      <c r="O168" s="243"/>
      <c r="P168" s="75"/>
      <c r="Q168" s="206"/>
      <c r="R168" s="75"/>
      <c r="S168" s="78" t="str">
        <f t="shared" si="26"/>
        <v>도비</v>
      </c>
      <c r="T168" s="184">
        <f t="shared" si="27"/>
        <v>0</v>
      </c>
      <c r="U168" s="184">
        <f t="shared" si="28"/>
        <v>6830</v>
      </c>
      <c r="V168" s="77" t="str">
        <f t="shared" si="29"/>
        <v>ok</v>
      </c>
      <c r="W168" s="75"/>
      <c r="X168" s="76" t="str">
        <f t="shared" si="30"/>
        <v>도비</v>
      </c>
      <c r="Y168" s="184">
        <f t="shared" si="31"/>
        <v>0</v>
      </c>
      <c r="Z168" s="184">
        <f t="shared" si="32"/>
        <v>0</v>
      </c>
      <c r="AA168" s="77" t="str">
        <f t="shared" si="33"/>
        <v>ok</v>
      </c>
      <c r="AB168" s="75"/>
      <c r="AC168" s="79" t="str">
        <f t="array" ref="AC168">IFERROR(IF($C168="","",INDEX(구분표!$I$2:$I$1001,MATCH(1,(구분표!$B$2:$B$1001='15년일출'!$A168)*(구분표!$C$2:$C$1001='15년일출'!$B168)*(구분표!$A$2:$A$1001='15년일출'!$C168),0))),"@@")</f>
        <v>1218</v>
      </c>
    </row>
    <row r="169" spans="1:29" ht="40.5" hidden="1" customHeight="1">
      <c r="A169" s="87" t="str">
        <f>IFERROR(VLOOKUP('15년일출'!$C169,구분표!$A$2:$C$1001,2,FALSE),"")</f>
        <v>안전행정위원회</v>
      </c>
      <c r="B169" s="87" t="str">
        <f>IFERROR(VLOOKUP('15년일출'!$C169,구분표!$A$2:$C$1001,3,FALSE),"")</f>
        <v>재난안전본부</v>
      </c>
      <c r="C169" s="186" t="s">
        <v>260</v>
      </c>
      <c r="D169" s="185" t="s">
        <v>589</v>
      </c>
      <c r="E169" s="185">
        <v>358</v>
      </c>
      <c r="F169" s="298" t="s">
        <v>877</v>
      </c>
      <c r="G169" s="184">
        <v>22504</v>
      </c>
      <c r="H169" s="194"/>
      <c r="I169" s="194">
        <v>5628</v>
      </c>
      <c r="J169" s="73">
        <f t="shared" si="23"/>
        <v>28132</v>
      </c>
      <c r="K169" s="304"/>
      <c r="L169" s="303"/>
      <c r="M169" s="73">
        <f t="shared" si="24"/>
        <v>22504</v>
      </c>
      <c r="N169" s="74" t="str">
        <f t="shared" si="25"/>
        <v>-</v>
      </c>
      <c r="O169" s="243"/>
      <c r="P169" s="75"/>
      <c r="Q169" s="206"/>
      <c r="R169" s="75"/>
      <c r="S169" s="78" t="str">
        <f t="shared" si="26"/>
        <v>도비</v>
      </c>
      <c r="T169" s="184">
        <f t="shared" si="27"/>
        <v>0</v>
      </c>
      <c r="U169" s="184">
        <f t="shared" si="28"/>
        <v>5628</v>
      </c>
      <c r="V169" s="77" t="str">
        <f t="shared" si="29"/>
        <v>ok</v>
      </c>
      <c r="W169" s="75"/>
      <c r="X169" s="76" t="str">
        <f t="shared" si="30"/>
        <v>도비</v>
      </c>
      <c r="Y169" s="184">
        <f t="shared" si="31"/>
        <v>0</v>
      </c>
      <c r="Z169" s="184">
        <f t="shared" si="32"/>
        <v>0</v>
      </c>
      <c r="AA169" s="77" t="str">
        <f t="shared" si="33"/>
        <v>ok</v>
      </c>
      <c r="AB169" s="75"/>
      <c r="AC169" s="79" t="str">
        <f t="array" ref="AC169">IFERROR(IF($C169="","",INDEX(구분표!$I$2:$I$1001,MATCH(1,(구분표!$B$2:$B$1001='15년일출'!$A169)*(구분표!$C$2:$C$1001='15년일출'!$B169)*(구분표!$A$2:$A$1001='15년일출'!$C169),0))),"@@")</f>
        <v>1219</v>
      </c>
    </row>
    <row r="170" spans="1:29" ht="40.5" hidden="1" customHeight="1">
      <c r="A170" s="87" t="str">
        <f>IFERROR(VLOOKUP('15년일출'!$C170,구분표!$A$2:$C$1001,2,FALSE),"")</f>
        <v>안전행정위원회</v>
      </c>
      <c r="B170" s="87" t="str">
        <f>IFERROR(VLOOKUP('15년일출'!$C170,구분표!$A$2:$C$1001,3,FALSE),"")</f>
        <v>재난안전본부</v>
      </c>
      <c r="C170" s="186" t="s">
        <v>261</v>
      </c>
      <c r="D170" s="185" t="s">
        <v>589</v>
      </c>
      <c r="E170" s="185">
        <v>362</v>
      </c>
      <c r="F170" s="298" t="s">
        <v>877</v>
      </c>
      <c r="G170" s="184">
        <v>16607</v>
      </c>
      <c r="H170" s="194"/>
      <c r="I170" s="194">
        <v>4153</v>
      </c>
      <c r="J170" s="73">
        <f t="shared" si="23"/>
        <v>20760</v>
      </c>
      <c r="K170" s="304"/>
      <c r="L170" s="303"/>
      <c r="M170" s="73">
        <f t="shared" si="24"/>
        <v>16607</v>
      </c>
      <c r="N170" s="74" t="str">
        <f t="shared" si="25"/>
        <v>-</v>
      </c>
      <c r="O170" s="243"/>
      <c r="P170" s="75"/>
      <c r="Q170" s="206"/>
      <c r="R170" s="75"/>
      <c r="S170" s="78" t="str">
        <f t="shared" si="26"/>
        <v>도비</v>
      </c>
      <c r="T170" s="184">
        <f t="shared" si="27"/>
        <v>0</v>
      </c>
      <c r="U170" s="184">
        <f t="shared" si="28"/>
        <v>4153</v>
      </c>
      <c r="V170" s="77" t="str">
        <f t="shared" si="29"/>
        <v>ok</v>
      </c>
      <c r="W170" s="75"/>
      <c r="X170" s="76" t="str">
        <f t="shared" si="30"/>
        <v>도비</v>
      </c>
      <c r="Y170" s="184">
        <f t="shared" si="31"/>
        <v>0</v>
      </c>
      <c r="Z170" s="184">
        <f t="shared" si="32"/>
        <v>0</v>
      </c>
      <c r="AA170" s="77" t="str">
        <f t="shared" si="33"/>
        <v>ok</v>
      </c>
      <c r="AB170" s="75"/>
      <c r="AC170" s="79" t="str">
        <f t="array" ref="AC170">IFERROR(IF($C170="","",INDEX(구분표!$I$2:$I$1001,MATCH(1,(구분표!$B$2:$B$1001='15년일출'!$A170)*(구분표!$C$2:$C$1001='15년일출'!$B170)*(구분표!$A$2:$A$1001='15년일출'!$C170),0))),"@@")</f>
        <v>1220</v>
      </c>
    </row>
    <row r="171" spans="1:29" ht="40.5" hidden="1" customHeight="1">
      <c r="A171" s="87" t="str">
        <f>IFERROR(VLOOKUP('15년일출'!$C171,구분표!$A$2:$C$1001,2,FALSE),"")</f>
        <v>안전행정위원회</v>
      </c>
      <c r="B171" s="87" t="str">
        <f>IFERROR(VLOOKUP('15년일출'!$C171,구분표!$A$2:$C$1001,3,FALSE),"")</f>
        <v>재난안전본부</v>
      </c>
      <c r="C171" s="186" t="s">
        <v>262</v>
      </c>
      <c r="D171" s="185" t="s">
        <v>589</v>
      </c>
      <c r="E171" s="185">
        <v>366</v>
      </c>
      <c r="F171" s="298" t="s">
        <v>877</v>
      </c>
      <c r="G171" s="184">
        <v>57424</v>
      </c>
      <c r="H171" s="194"/>
      <c r="I171" s="194">
        <v>14359</v>
      </c>
      <c r="J171" s="73">
        <f t="shared" si="23"/>
        <v>71783</v>
      </c>
      <c r="K171" s="304"/>
      <c r="L171" s="303"/>
      <c r="M171" s="73">
        <f t="shared" si="24"/>
        <v>57424</v>
      </c>
      <c r="N171" s="74" t="str">
        <f t="shared" si="25"/>
        <v>-</v>
      </c>
      <c r="O171" s="243"/>
      <c r="P171" s="75"/>
      <c r="Q171" s="206"/>
      <c r="R171" s="75"/>
      <c r="S171" s="78" t="str">
        <f t="shared" si="26"/>
        <v>도비</v>
      </c>
      <c r="T171" s="184">
        <f t="shared" si="27"/>
        <v>0</v>
      </c>
      <c r="U171" s="184">
        <f t="shared" si="28"/>
        <v>14359</v>
      </c>
      <c r="V171" s="77" t="str">
        <f t="shared" si="29"/>
        <v>ok</v>
      </c>
      <c r="W171" s="75"/>
      <c r="X171" s="76" t="str">
        <f t="shared" si="30"/>
        <v>도비</v>
      </c>
      <c r="Y171" s="184">
        <f t="shared" si="31"/>
        <v>0</v>
      </c>
      <c r="Z171" s="184">
        <f t="shared" si="32"/>
        <v>0</v>
      </c>
      <c r="AA171" s="77" t="str">
        <f t="shared" si="33"/>
        <v>ok</v>
      </c>
      <c r="AB171" s="75"/>
      <c r="AC171" s="79" t="str">
        <f t="array" ref="AC171">IFERROR(IF($C171="","",INDEX(구분표!$I$2:$I$1001,MATCH(1,(구분표!$B$2:$B$1001='15년일출'!$A171)*(구분표!$C$2:$C$1001='15년일출'!$B171)*(구분표!$A$2:$A$1001='15년일출'!$C171),0))),"@@")</f>
        <v>1221</v>
      </c>
    </row>
    <row r="172" spans="1:29" ht="40.5" hidden="1" customHeight="1">
      <c r="A172" s="87" t="str">
        <f>IFERROR(VLOOKUP('15년일출'!$C172,구분표!$A$2:$C$1001,2,FALSE),"")</f>
        <v>안전행정위원회</v>
      </c>
      <c r="B172" s="87" t="str">
        <f>IFERROR(VLOOKUP('15년일출'!$C172,구분표!$A$2:$C$1001,3,FALSE),"")</f>
        <v>재난안전본부</v>
      </c>
      <c r="C172" s="186" t="s">
        <v>262</v>
      </c>
      <c r="D172" s="185" t="s">
        <v>593</v>
      </c>
      <c r="E172" s="185" t="s">
        <v>593</v>
      </c>
      <c r="F172" s="298" t="s">
        <v>883</v>
      </c>
      <c r="G172" s="184"/>
      <c r="H172" s="184"/>
      <c r="I172" s="184">
        <v>680000</v>
      </c>
      <c r="J172" s="73">
        <f t="shared" si="23"/>
        <v>680000</v>
      </c>
      <c r="K172" s="184"/>
      <c r="L172" s="184"/>
      <c r="M172" s="73">
        <f t="shared" si="24"/>
        <v>0</v>
      </c>
      <c r="N172" s="74" t="str">
        <f t="shared" si="25"/>
        <v>-</v>
      </c>
      <c r="O172" s="243"/>
      <c r="P172" s="75"/>
      <c r="Q172" s="206"/>
      <c r="R172" s="75"/>
      <c r="S172" s="78" t="str">
        <f t="shared" si="26"/>
        <v>도비</v>
      </c>
      <c r="T172" s="184">
        <f t="shared" si="27"/>
        <v>0</v>
      </c>
      <c r="U172" s="184">
        <f t="shared" si="28"/>
        <v>680000</v>
      </c>
      <c r="V172" s="77" t="str">
        <f t="shared" si="29"/>
        <v>ok</v>
      </c>
      <c r="W172" s="75"/>
      <c r="X172" s="76" t="str">
        <f t="shared" si="30"/>
        <v>도비</v>
      </c>
      <c r="Y172" s="184">
        <f t="shared" si="31"/>
        <v>0</v>
      </c>
      <c r="Z172" s="184">
        <f t="shared" si="32"/>
        <v>0</v>
      </c>
      <c r="AA172" s="77" t="str">
        <f t="shared" si="33"/>
        <v>ok</v>
      </c>
      <c r="AB172" s="75"/>
      <c r="AC172" s="79" t="str">
        <f t="array" ref="AC172">IFERROR(IF($C172="","",INDEX(구분표!$I$2:$I$1001,MATCH(1,(구분표!$B$2:$B$1001='15년일출'!$A172)*(구분표!$C$2:$C$1001='15년일출'!$B172)*(구분표!$A$2:$A$1001='15년일출'!$C172),0))),"@@")</f>
        <v>1221</v>
      </c>
    </row>
    <row r="173" spans="1:29" ht="40.5" hidden="1" customHeight="1">
      <c r="A173" s="87" t="str">
        <f>IFERROR(VLOOKUP('15년일출'!$C173,구분표!$A$2:$C$1001,2,FALSE),"")</f>
        <v>안전행정위원회</v>
      </c>
      <c r="B173" s="87" t="str">
        <f>IFERROR(VLOOKUP('15년일출'!$C173,구분표!$A$2:$C$1001,3,FALSE),"")</f>
        <v>재난안전본부</v>
      </c>
      <c r="C173" s="186" t="s">
        <v>263</v>
      </c>
      <c r="D173" s="185" t="s">
        <v>589</v>
      </c>
      <c r="E173" s="185">
        <v>369</v>
      </c>
      <c r="F173" s="298" t="s">
        <v>877</v>
      </c>
      <c r="G173" s="184">
        <v>74962</v>
      </c>
      <c r="H173" s="194"/>
      <c r="I173" s="194">
        <v>18743</v>
      </c>
      <c r="J173" s="73">
        <f t="shared" si="23"/>
        <v>93705</v>
      </c>
      <c r="K173" s="304"/>
      <c r="L173" s="303"/>
      <c r="M173" s="73">
        <f t="shared" si="24"/>
        <v>74962</v>
      </c>
      <c r="N173" s="74" t="str">
        <f t="shared" si="25"/>
        <v>-</v>
      </c>
      <c r="O173" s="243"/>
      <c r="P173" s="75"/>
      <c r="Q173" s="206"/>
      <c r="R173" s="75"/>
      <c r="S173" s="78" t="str">
        <f t="shared" si="26"/>
        <v>도비</v>
      </c>
      <c r="T173" s="184">
        <f t="shared" si="27"/>
        <v>0</v>
      </c>
      <c r="U173" s="184">
        <f t="shared" si="28"/>
        <v>18743</v>
      </c>
      <c r="V173" s="77" t="str">
        <f t="shared" si="29"/>
        <v>ok</v>
      </c>
      <c r="W173" s="75"/>
      <c r="X173" s="76" t="str">
        <f t="shared" si="30"/>
        <v>도비</v>
      </c>
      <c r="Y173" s="184">
        <f t="shared" si="31"/>
        <v>0</v>
      </c>
      <c r="Z173" s="184">
        <f t="shared" si="32"/>
        <v>0</v>
      </c>
      <c r="AA173" s="77" t="str">
        <f t="shared" si="33"/>
        <v>ok</v>
      </c>
      <c r="AB173" s="75"/>
      <c r="AC173" s="79" t="str">
        <f t="array" ref="AC173">IFERROR(IF($C173="","",INDEX(구분표!$I$2:$I$1001,MATCH(1,(구분표!$B$2:$B$1001='15년일출'!$A173)*(구분표!$C$2:$C$1001='15년일출'!$B173)*(구분표!$A$2:$A$1001='15년일출'!$C173),0))),"@@")</f>
        <v>1222</v>
      </c>
    </row>
    <row r="174" spans="1:29" ht="40.5" hidden="1" customHeight="1">
      <c r="A174" s="87" t="str">
        <f>IFERROR(VLOOKUP('15년일출'!$C174,구분표!$A$2:$C$1001,2,FALSE),"")</f>
        <v>안전행정위원회</v>
      </c>
      <c r="B174" s="87" t="str">
        <f>IFERROR(VLOOKUP('15년일출'!$C174,구분표!$A$2:$C$1001,3,FALSE),"")</f>
        <v>재난안전본부</v>
      </c>
      <c r="C174" s="186" t="s">
        <v>264</v>
      </c>
      <c r="D174" s="185" t="s">
        <v>589</v>
      </c>
      <c r="E174" s="185">
        <v>374</v>
      </c>
      <c r="F174" s="298" t="s">
        <v>877</v>
      </c>
      <c r="G174" s="184">
        <v>16452</v>
      </c>
      <c r="H174" s="194"/>
      <c r="I174" s="194">
        <v>4114</v>
      </c>
      <c r="J174" s="73">
        <f t="shared" si="23"/>
        <v>20566</v>
      </c>
      <c r="K174" s="304"/>
      <c r="L174" s="303"/>
      <c r="M174" s="73">
        <f t="shared" si="24"/>
        <v>16452</v>
      </c>
      <c r="N174" s="74" t="str">
        <f t="shared" si="25"/>
        <v>-</v>
      </c>
      <c r="O174" s="243"/>
      <c r="P174" s="75"/>
      <c r="Q174" s="206"/>
      <c r="R174" s="75"/>
      <c r="S174" s="78" t="str">
        <f t="shared" si="26"/>
        <v>도비</v>
      </c>
      <c r="T174" s="184">
        <f t="shared" si="27"/>
        <v>0</v>
      </c>
      <c r="U174" s="184">
        <f t="shared" si="28"/>
        <v>4114</v>
      </c>
      <c r="V174" s="77" t="str">
        <f t="shared" si="29"/>
        <v>ok</v>
      </c>
      <c r="W174" s="75"/>
      <c r="X174" s="76" t="str">
        <f t="shared" si="30"/>
        <v>도비</v>
      </c>
      <c r="Y174" s="184">
        <f t="shared" si="31"/>
        <v>0</v>
      </c>
      <c r="Z174" s="184">
        <f t="shared" si="32"/>
        <v>0</v>
      </c>
      <c r="AA174" s="77" t="str">
        <f t="shared" si="33"/>
        <v>ok</v>
      </c>
      <c r="AB174" s="75"/>
      <c r="AC174" s="79" t="str">
        <f t="array" ref="AC174">IFERROR(IF($C174="","",INDEX(구분표!$I$2:$I$1001,MATCH(1,(구분표!$B$2:$B$1001='15년일출'!$A174)*(구분표!$C$2:$C$1001='15년일출'!$B174)*(구분표!$A$2:$A$1001='15년일출'!$C174),0))),"@@")</f>
        <v>1223</v>
      </c>
    </row>
    <row r="175" spans="1:29" ht="40.5" hidden="1" customHeight="1">
      <c r="A175" s="87" t="str">
        <f>IFERROR(VLOOKUP('15년일출'!$C175,구분표!$A$2:$C$1001,2,FALSE),"")</f>
        <v>안전행정위원회</v>
      </c>
      <c r="B175" s="87" t="str">
        <f>IFERROR(VLOOKUP('15년일출'!$C175,구분표!$A$2:$C$1001,3,FALSE),"")</f>
        <v>재난안전본부</v>
      </c>
      <c r="C175" s="186" t="s">
        <v>265</v>
      </c>
      <c r="D175" s="185" t="s">
        <v>589</v>
      </c>
      <c r="E175" s="185">
        <v>378</v>
      </c>
      <c r="F175" s="298" t="s">
        <v>877</v>
      </c>
      <c r="G175" s="184">
        <v>26850</v>
      </c>
      <c r="H175" s="184"/>
      <c r="I175" s="184">
        <v>6714</v>
      </c>
      <c r="J175" s="73">
        <f t="shared" si="23"/>
        <v>33564</v>
      </c>
      <c r="K175" s="184"/>
      <c r="L175" s="184"/>
      <c r="M175" s="73">
        <f t="shared" si="24"/>
        <v>26850</v>
      </c>
      <c r="N175" s="74" t="str">
        <f t="shared" si="25"/>
        <v>-</v>
      </c>
      <c r="O175" s="243"/>
      <c r="P175" s="75"/>
      <c r="Q175" s="206"/>
      <c r="R175" s="75"/>
      <c r="S175" s="78" t="str">
        <f t="shared" si="26"/>
        <v>도비</v>
      </c>
      <c r="T175" s="184">
        <f t="shared" si="27"/>
        <v>0</v>
      </c>
      <c r="U175" s="184">
        <f t="shared" si="28"/>
        <v>6714</v>
      </c>
      <c r="V175" s="77" t="str">
        <f t="shared" si="29"/>
        <v>ok</v>
      </c>
      <c r="W175" s="75"/>
      <c r="X175" s="76" t="str">
        <f t="shared" si="30"/>
        <v>도비</v>
      </c>
      <c r="Y175" s="184">
        <f t="shared" si="31"/>
        <v>0</v>
      </c>
      <c r="Z175" s="184">
        <f t="shared" si="32"/>
        <v>0</v>
      </c>
      <c r="AA175" s="77" t="str">
        <f t="shared" si="33"/>
        <v>ok</v>
      </c>
      <c r="AB175" s="75"/>
      <c r="AC175" s="79" t="str">
        <f t="array" ref="AC175">IFERROR(IF($C175="","",INDEX(구분표!$I$2:$I$1001,MATCH(1,(구분표!$B$2:$B$1001='15년일출'!$A175)*(구분표!$C$2:$C$1001='15년일출'!$B175)*(구분표!$A$2:$A$1001='15년일출'!$C175),0))),"@@")</f>
        <v>1224</v>
      </c>
    </row>
    <row r="176" spans="1:29" ht="40.5" hidden="1" customHeight="1">
      <c r="A176" s="87" t="str">
        <f>IFERROR(VLOOKUP('15년일출'!$C176,구분표!$A$2:$C$1001,2,FALSE),"")</f>
        <v>안전행정위원회</v>
      </c>
      <c r="B176" s="87" t="str">
        <f>IFERROR(VLOOKUP('15년일출'!$C176,구분표!$A$2:$C$1001,3,FALSE),"")</f>
        <v>재난안전본부</v>
      </c>
      <c r="C176" s="186" t="s">
        <v>266</v>
      </c>
      <c r="D176" s="185" t="s">
        <v>589</v>
      </c>
      <c r="E176" s="185">
        <v>381</v>
      </c>
      <c r="F176" s="298" t="s">
        <v>877</v>
      </c>
      <c r="G176" s="190">
        <v>32437</v>
      </c>
      <c r="H176" s="184"/>
      <c r="I176" s="184">
        <v>8111</v>
      </c>
      <c r="J176" s="73">
        <f t="shared" si="23"/>
        <v>40548</v>
      </c>
      <c r="K176" s="184"/>
      <c r="L176" s="184"/>
      <c r="M176" s="73">
        <f t="shared" si="24"/>
        <v>32437</v>
      </c>
      <c r="N176" s="74" t="str">
        <f t="shared" si="25"/>
        <v>-</v>
      </c>
      <c r="O176" s="243"/>
      <c r="P176" s="75"/>
      <c r="Q176" s="206"/>
      <c r="R176" s="75"/>
      <c r="S176" s="78" t="str">
        <f t="shared" si="26"/>
        <v>도비</v>
      </c>
      <c r="T176" s="184">
        <f t="shared" si="27"/>
        <v>0</v>
      </c>
      <c r="U176" s="184">
        <f t="shared" si="28"/>
        <v>8111</v>
      </c>
      <c r="V176" s="77" t="str">
        <f t="shared" si="29"/>
        <v>ok</v>
      </c>
      <c r="W176" s="75"/>
      <c r="X176" s="76" t="str">
        <f t="shared" si="30"/>
        <v>도비</v>
      </c>
      <c r="Y176" s="184">
        <f t="shared" si="31"/>
        <v>0</v>
      </c>
      <c r="Z176" s="184">
        <f t="shared" si="32"/>
        <v>0</v>
      </c>
      <c r="AA176" s="77" t="str">
        <f t="shared" si="33"/>
        <v>ok</v>
      </c>
      <c r="AB176" s="75"/>
      <c r="AC176" s="79" t="str">
        <f t="array" ref="AC176">IFERROR(IF($C176="","",INDEX(구분표!$I$2:$I$1001,MATCH(1,(구분표!$B$2:$B$1001='15년일출'!$A176)*(구분표!$C$2:$C$1001='15년일출'!$B176)*(구분표!$A$2:$A$1001='15년일출'!$C176),0))),"@@")</f>
        <v>1225</v>
      </c>
    </row>
    <row r="177" spans="1:29" ht="40.5" hidden="1" customHeight="1">
      <c r="A177" s="87" t="str">
        <f>IFERROR(VLOOKUP('15년일출'!$C177,구분표!$A$2:$C$1001,2,FALSE),"")</f>
        <v>안전행정위원회</v>
      </c>
      <c r="B177" s="87" t="str">
        <f>IFERROR(VLOOKUP('15년일출'!$C177,구분표!$A$2:$C$1001,3,FALSE),"")</f>
        <v>재난안전본부</v>
      </c>
      <c r="C177" s="186" t="s">
        <v>267</v>
      </c>
      <c r="D177" s="185" t="s">
        <v>589</v>
      </c>
      <c r="E177" s="185">
        <v>386</v>
      </c>
      <c r="F177" s="298" t="s">
        <v>877</v>
      </c>
      <c r="G177" s="184">
        <v>18314</v>
      </c>
      <c r="H177" s="184"/>
      <c r="I177" s="184">
        <v>4580</v>
      </c>
      <c r="J177" s="73">
        <f t="shared" si="23"/>
        <v>22894</v>
      </c>
      <c r="K177" s="184"/>
      <c r="L177" s="184"/>
      <c r="M177" s="73">
        <f t="shared" si="24"/>
        <v>18314</v>
      </c>
      <c r="N177" s="74" t="str">
        <f t="shared" si="25"/>
        <v>-</v>
      </c>
      <c r="O177" s="243"/>
      <c r="P177" s="75"/>
      <c r="Q177" s="206"/>
      <c r="R177" s="75"/>
      <c r="S177" s="78" t="str">
        <f t="shared" si="26"/>
        <v>도비</v>
      </c>
      <c r="T177" s="184">
        <f t="shared" si="27"/>
        <v>0</v>
      </c>
      <c r="U177" s="184">
        <f t="shared" si="28"/>
        <v>4580</v>
      </c>
      <c r="V177" s="77" t="str">
        <f t="shared" si="29"/>
        <v>ok</v>
      </c>
      <c r="W177" s="75"/>
      <c r="X177" s="76" t="str">
        <f t="shared" si="30"/>
        <v>도비</v>
      </c>
      <c r="Y177" s="184">
        <f t="shared" si="31"/>
        <v>0</v>
      </c>
      <c r="Z177" s="184">
        <f t="shared" si="32"/>
        <v>0</v>
      </c>
      <c r="AA177" s="77" t="str">
        <f t="shared" si="33"/>
        <v>ok</v>
      </c>
      <c r="AB177" s="75"/>
      <c r="AC177" s="79" t="str">
        <f t="array" ref="AC177">IFERROR(IF($C177="","",INDEX(구분표!$I$2:$I$1001,MATCH(1,(구분표!$B$2:$B$1001='15년일출'!$A177)*(구분표!$C$2:$C$1001='15년일출'!$B177)*(구분표!$A$2:$A$1001='15년일출'!$C177),0))),"@@")</f>
        <v>1226</v>
      </c>
    </row>
    <row r="178" spans="1:29" ht="40.5" hidden="1" customHeight="1">
      <c r="A178" s="87" t="str">
        <f>IFERROR(VLOOKUP('15년일출'!$C178,구분표!$A$2:$C$1001,2,FALSE),"")</f>
        <v>안전행정위원회</v>
      </c>
      <c r="B178" s="87" t="str">
        <f>IFERROR(VLOOKUP('15년일출'!$C178,구분표!$A$2:$C$1001,3,FALSE),"")</f>
        <v>재난안전본부</v>
      </c>
      <c r="C178" s="186" t="s">
        <v>268</v>
      </c>
      <c r="D178" s="185" t="s">
        <v>589</v>
      </c>
      <c r="E178" s="185">
        <v>390</v>
      </c>
      <c r="F178" s="298" t="s">
        <v>877</v>
      </c>
      <c r="G178" s="184">
        <v>118108</v>
      </c>
      <c r="H178" s="184"/>
      <c r="I178" s="184">
        <v>29532</v>
      </c>
      <c r="J178" s="73">
        <f t="shared" si="23"/>
        <v>147640</v>
      </c>
      <c r="K178" s="184"/>
      <c r="L178" s="184"/>
      <c r="M178" s="73">
        <f t="shared" si="24"/>
        <v>118108</v>
      </c>
      <c r="N178" s="74" t="str">
        <f t="shared" si="25"/>
        <v>-</v>
      </c>
      <c r="O178" s="243"/>
      <c r="P178" s="75"/>
      <c r="Q178" s="206"/>
      <c r="R178" s="75"/>
      <c r="S178" s="78" t="str">
        <f t="shared" si="26"/>
        <v>도비</v>
      </c>
      <c r="T178" s="184">
        <f t="shared" si="27"/>
        <v>0</v>
      </c>
      <c r="U178" s="184">
        <f t="shared" si="28"/>
        <v>29532</v>
      </c>
      <c r="V178" s="77" t="str">
        <f t="shared" si="29"/>
        <v>ok</v>
      </c>
      <c r="W178" s="75"/>
      <c r="X178" s="76" t="str">
        <f t="shared" si="30"/>
        <v>도비</v>
      </c>
      <c r="Y178" s="184">
        <f t="shared" si="31"/>
        <v>0</v>
      </c>
      <c r="Z178" s="184">
        <f t="shared" si="32"/>
        <v>0</v>
      </c>
      <c r="AA178" s="77" t="str">
        <f t="shared" si="33"/>
        <v>ok</v>
      </c>
      <c r="AB178" s="75"/>
      <c r="AC178" s="79" t="str">
        <f t="array" ref="AC178">IFERROR(IF($C178="","",INDEX(구분표!$I$2:$I$1001,MATCH(1,(구분표!$B$2:$B$1001='15년일출'!$A178)*(구분표!$C$2:$C$1001='15년일출'!$B178)*(구분표!$A$2:$A$1001='15년일출'!$C178),0))),"@@")</f>
        <v>1227</v>
      </c>
    </row>
    <row r="179" spans="1:29" ht="40.5" hidden="1" customHeight="1">
      <c r="A179" s="87" t="str">
        <f>IFERROR(VLOOKUP('15년일출'!$C179,구분표!$A$2:$C$1001,2,FALSE),"")</f>
        <v>안전행정위원회</v>
      </c>
      <c r="B179" s="87" t="str">
        <f>IFERROR(VLOOKUP('15년일출'!$C179,구분표!$A$2:$C$1001,3,FALSE),"")</f>
        <v>재난안전본부</v>
      </c>
      <c r="C179" s="186" t="s">
        <v>269</v>
      </c>
      <c r="D179" s="185" t="s">
        <v>589</v>
      </c>
      <c r="E179" s="185">
        <v>393</v>
      </c>
      <c r="F179" s="298" t="s">
        <v>877</v>
      </c>
      <c r="G179" s="184">
        <v>89861</v>
      </c>
      <c r="H179" s="184"/>
      <c r="I179" s="184">
        <v>22469</v>
      </c>
      <c r="J179" s="73">
        <f t="shared" si="23"/>
        <v>112330</v>
      </c>
      <c r="K179" s="184"/>
      <c r="L179" s="184"/>
      <c r="M179" s="73">
        <f t="shared" si="24"/>
        <v>89861</v>
      </c>
      <c r="N179" s="74" t="str">
        <f t="shared" si="25"/>
        <v>-</v>
      </c>
      <c r="O179" s="243"/>
      <c r="P179" s="75"/>
      <c r="Q179" s="206"/>
      <c r="R179" s="75"/>
      <c r="S179" s="78" t="str">
        <f t="shared" si="26"/>
        <v>도비</v>
      </c>
      <c r="T179" s="184">
        <f t="shared" si="27"/>
        <v>0</v>
      </c>
      <c r="U179" s="184">
        <f t="shared" si="28"/>
        <v>22469</v>
      </c>
      <c r="V179" s="77" t="str">
        <f t="shared" si="29"/>
        <v>ok</v>
      </c>
      <c r="W179" s="75"/>
      <c r="X179" s="76" t="str">
        <f t="shared" si="30"/>
        <v>도비</v>
      </c>
      <c r="Y179" s="184">
        <f t="shared" si="31"/>
        <v>0</v>
      </c>
      <c r="Z179" s="184">
        <f t="shared" si="32"/>
        <v>0</v>
      </c>
      <c r="AA179" s="77" t="str">
        <f t="shared" si="33"/>
        <v>ok</v>
      </c>
      <c r="AB179" s="75"/>
      <c r="AC179" s="79" t="str">
        <f t="array" ref="AC179">IFERROR(IF($C179="","",INDEX(구분표!$I$2:$I$1001,MATCH(1,(구분표!$B$2:$B$1001='15년일출'!$A179)*(구분표!$C$2:$C$1001='15년일출'!$B179)*(구분표!$A$2:$A$1001='15년일출'!$C179),0))),"@@")</f>
        <v>1228</v>
      </c>
    </row>
    <row r="180" spans="1:29" ht="40.5" hidden="1" customHeight="1">
      <c r="A180" s="87" t="str">
        <f>IFERROR(VLOOKUP('15년일출'!$C180,구분표!$A$2:$C$1001,2,FALSE),"")</f>
        <v>안전행정위원회</v>
      </c>
      <c r="B180" s="87" t="str">
        <f>IFERROR(VLOOKUP('15년일출'!$C180,구분표!$A$2:$C$1001,3,FALSE),"")</f>
        <v>재난안전본부</v>
      </c>
      <c r="C180" s="186" t="s">
        <v>270</v>
      </c>
      <c r="D180" s="185" t="s">
        <v>589</v>
      </c>
      <c r="E180" s="185">
        <v>398</v>
      </c>
      <c r="F180" s="298" t="s">
        <v>877</v>
      </c>
      <c r="G180" s="184">
        <v>15676</v>
      </c>
      <c r="H180" s="184"/>
      <c r="I180" s="184">
        <v>3920</v>
      </c>
      <c r="J180" s="73">
        <f t="shared" si="23"/>
        <v>19596</v>
      </c>
      <c r="K180" s="184"/>
      <c r="L180" s="184"/>
      <c r="M180" s="73">
        <f t="shared" si="24"/>
        <v>15676</v>
      </c>
      <c r="N180" s="74" t="str">
        <f t="shared" si="25"/>
        <v>-</v>
      </c>
      <c r="O180" s="243"/>
      <c r="P180" s="75"/>
      <c r="Q180" s="206"/>
      <c r="R180" s="75"/>
      <c r="S180" s="78" t="str">
        <f t="shared" si="26"/>
        <v>도비</v>
      </c>
      <c r="T180" s="184">
        <f t="shared" si="27"/>
        <v>0</v>
      </c>
      <c r="U180" s="184">
        <f t="shared" si="28"/>
        <v>3920</v>
      </c>
      <c r="V180" s="77" t="str">
        <f t="shared" si="29"/>
        <v>ok</v>
      </c>
      <c r="W180" s="75"/>
      <c r="X180" s="76" t="str">
        <f t="shared" si="30"/>
        <v>도비</v>
      </c>
      <c r="Y180" s="184">
        <f t="shared" si="31"/>
        <v>0</v>
      </c>
      <c r="Z180" s="184">
        <f t="shared" si="32"/>
        <v>0</v>
      </c>
      <c r="AA180" s="77" t="str">
        <f t="shared" si="33"/>
        <v>ok</v>
      </c>
      <c r="AB180" s="75"/>
      <c r="AC180" s="79" t="str">
        <f t="array" ref="AC180">IFERROR(IF($C180="","",INDEX(구분표!$I$2:$I$1001,MATCH(1,(구분표!$B$2:$B$1001='15년일출'!$A180)*(구분표!$C$2:$C$1001='15년일출'!$B180)*(구분표!$A$2:$A$1001='15년일출'!$C180),0))),"@@")</f>
        <v>1229</v>
      </c>
    </row>
    <row r="181" spans="1:29" ht="40.5" hidden="1" customHeight="1">
      <c r="A181" s="87" t="str">
        <f>IFERROR(VLOOKUP('15년일출'!$C181,구분표!$A$2:$C$1001,2,FALSE),"")</f>
        <v>안전행정위원회</v>
      </c>
      <c r="B181" s="87" t="str">
        <f>IFERROR(VLOOKUP('15년일출'!$C181,구분표!$A$2:$C$1001,3,FALSE),"")</f>
        <v>재난안전본부</v>
      </c>
      <c r="C181" s="186" t="s">
        <v>270</v>
      </c>
      <c r="D181" s="185" t="s">
        <v>593</v>
      </c>
      <c r="E181" s="185" t="s">
        <v>593</v>
      </c>
      <c r="F181" s="298" t="s">
        <v>888</v>
      </c>
      <c r="G181" s="184"/>
      <c r="H181" s="184"/>
      <c r="I181" s="184">
        <v>100000</v>
      </c>
      <c r="J181" s="73">
        <f t="shared" si="23"/>
        <v>100000</v>
      </c>
      <c r="K181" s="184"/>
      <c r="L181" s="184"/>
      <c r="M181" s="73">
        <f t="shared" si="24"/>
        <v>0</v>
      </c>
      <c r="N181" s="74" t="str">
        <f t="shared" si="25"/>
        <v>-</v>
      </c>
      <c r="O181" s="243"/>
      <c r="P181" s="75"/>
      <c r="Q181" s="206"/>
      <c r="R181" s="75"/>
      <c r="S181" s="78" t="str">
        <f t="shared" si="26"/>
        <v>도비</v>
      </c>
      <c r="T181" s="184">
        <f t="shared" si="27"/>
        <v>0</v>
      </c>
      <c r="U181" s="184">
        <f t="shared" si="28"/>
        <v>100000</v>
      </c>
      <c r="V181" s="77" t="str">
        <f t="shared" si="29"/>
        <v>ok</v>
      </c>
      <c r="W181" s="75"/>
      <c r="X181" s="76" t="str">
        <f t="shared" si="30"/>
        <v>도비</v>
      </c>
      <c r="Y181" s="184">
        <f t="shared" si="31"/>
        <v>0</v>
      </c>
      <c r="Z181" s="184">
        <f t="shared" si="32"/>
        <v>0</v>
      </c>
      <c r="AA181" s="77" t="str">
        <f t="shared" si="33"/>
        <v>ok</v>
      </c>
      <c r="AB181" s="75"/>
      <c r="AC181" s="79" t="str">
        <f t="array" ref="AC181">IFERROR(IF($C181="","",INDEX(구분표!$I$2:$I$1001,MATCH(1,(구분표!$B$2:$B$1001='15년일출'!$A181)*(구분표!$C$2:$C$1001='15년일출'!$B181)*(구분표!$A$2:$A$1001='15년일출'!$C181),0))),"@@")</f>
        <v>1229</v>
      </c>
    </row>
    <row r="182" spans="1:29" ht="40.5" hidden="1" customHeight="1">
      <c r="A182" s="87" t="str">
        <f>IFERROR(VLOOKUP('15년일출'!$C182,구분표!$A$2:$C$1001,2,FALSE),"")</f>
        <v>안전행정위원회</v>
      </c>
      <c r="B182" s="87" t="str">
        <f>IFERROR(VLOOKUP('15년일출'!$C182,구분표!$A$2:$C$1001,3,FALSE),"")</f>
        <v>재난안전본부</v>
      </c>
      <c r="C182" s="186" t="s">
        <v>271</v>
      </c>
      <c r="D182" s="185" t="s">
        <v>589</v>
      </c>
      <c r="E182" s="185">
        <v>402</v>
      </c>
      <c r="F182" s="298" t="s">
        <v>877</v>
      </c>
      <c r="G182" s="187">
        <v>86136</v>
      </c>
      <c r="H182" s="184"/>
      <c r="I182" s="184">
        <v>21538</v>
      </c>
      <c r="J182" s="73">
        <f t="shared" si="23"/>
        <v>107674</v>
      </c>
      <c r="K182" s="184"/>
      <c r="L182" s="184"/>
      <c r="M182" s="73">
        <f t="shared" si="24"/>
        <v>86136</v>
      </c>
      <c r="N182" s="74" t="str">
        <f t="shared" si="25"/>
        <v>-</v>
      </c>
      <c r="O182" s="243"/>
      <c r="P182" s="75"/>
      <c r="Q182" s="206"/>
      <c r="R182" s="75"/>
      <c r="S182" s="78" t="str">
        <f t="shared" si="26"/>
        <v>도비</v>
      </c>
      <c r="T182" s="184">
        <f t="shared" si="27"/>
        <v>0</v>
      </c>
      <c r="U182" s="184">
        <f t="shared" si="28"/>
        <v>21538</v>
      </c>
      <c r="V182" s="77" t="str">
        <f t="shared" si="29"/>
        <v>ok</v>
      </c>
      <c r="W182" s="75"/>
      <c r="X182" s="76" t="str">
        <f t="shared" si="30"/>
        <v>도비</v>
      </c>
      <c r="Y182" s="184">
        <f t="shared" si="31"/>
        <v>0</v>
      </c>
      <c r="Z182" s="184">
        <f t="shared" si="32"/>
        <v>0</v>
      </c>
      <c r="AA182" s="77" t="str">
        <f t="shared" si="33"/>
        <v>ok</v>
      </c>
      <c r="AB182" s="75"/>
      <c r="AC182" s="79" t="str">
        <f t="array" ref="AC182">IFERROR(IF($C182="","",INDEX(구분표!$I$2:$I$1001,MATCH(1,(구분표!$B$2:$B$1001='15년일출'!$A182)*(구분표!$C$2:$C$1001='15년일출'!$B182)*(구분표!$A$2:$A$1001='15년일출'!$C182),0))),"@@")</f>
        <v>1230</v>
      </c>
    </row>
    <row r="183" spans="1:29" ht="40.5" hidden="1" customHeight="1">
      <c r="A183" s="87" t="str">
        <f>IFERROR(VLOOKUP('15년일출'!$C183,구분표!$A$2:$C$1001,2,FALSE),"")</f>
        <v>안전행정위원회</v>
      </c>
      <c r="B183" s="87" t="str">
        <f>IFERROR(VLOOKUP('15년일출'!$C183,구분표!$A$2:$C$1001,3,FALSE),"")</f>
        <v>재난안전본부</v>
      </c>
      <c r="C183" s="186" t="s">
        <v>272</v>
      </c>
      <c r="D183" s="185" t="s">
        <v>589</v>
      </c>
      <c r="E183" s="185">
        <v>406</v>
      </c>
      <c r="F183" s="298" t="s">
        <v>877</v>
      </c>
      <c r="G183" s="190">
        <v>72944</v>
      </c>
      <c r="H183" s="184"/>
      <c r="I183" s="184">
        <v>18240</v>
      </c>
      <c r="J183" s="73">
        <f t="shared" si="23"/>
        <v>91184</v>
      </c>
      <c r="K183" s="184"/>
      <c r="L183" s="184"/>
      <c r="M183" s="73">
        <f t="shared" si="24"/>
        <v>72944</v>
      </c>
      <c r="N183" s="74" t="str">
        <f t="shared" si="25"/>
        <v>-</v>
      </c>
      <c r="O183" s="243"/>
      <c r="P183" s="75"/>
      <c r="Q183" s="206"/>
      <c r="R183" s="75"/>
      <c r="S183" s="78" t="str">
        <f t="shared" si="26"/>
        <v>도비</v>
      </c>
      <c r="T183" s="184">
        <f t="shared" si="27"/>
        <v>0</v>
      </c>
      <c r="U183" s="184">
        <f t="shared" si="28"/>
        <v>18240</v>
      </c>
      <c r="V183" s="77" t="str">
        <f t="shared" si="29"/>
        <v>ok</v>
      </c>
      <c r="W183" s="75"/>
      <c r="X183" s="76" t="str">
        <f t="shared" si="30"/>
        <v>도비</v>
      </c>
      <c r="Y183" s="184">
        <f t="shared" si="31"/>
        <v>0</v>
      </c>
      <c r="Z183" s="184">
        <f t="shared" si="32"/>
        <v>0</v>
      </c>
      <c r="AA183" s="77" t="str">
        <f t="shared" si="33"/>
        <v>ok</v>
      </c>
      <c r="AB183" s="75"/>
      <c r="AC183" s="79" t="str">
        <f t="array" ref="AC183">IFERROR(IF($C183="","",INDEX(구분표!$I$2:$I$1001,MATCH(1,(구분표!$B$2:$B$1001='15년일출'!$A183)*(구분표!$C$2:$C$1001='15년일출'!$B183)*(구분표!$A$2:$A$1001='15년일출'!$C183),0))),"@@")</f>
        <v>1231</v>
      </c>
    </row>
    <row r="184" spans="1:29" ht="40.5" hidden="1" customHeight="1">
      <c r="A184" s="87" t="str">
        <f>IFERROR(VLOOKUP('15년일출'!$C184,구분표!$A$2:$C$1001,2,FALSE),"")</f>
        <v>안전행정위원회</v>
      </c>
      <c r="B184" s="87" t="str">
        <f>IFERROR(VLOOKUP('15년일출'!$C184,구분표!$A$2:$C$1001,3,FALSE),"")</f>
        <v>재난안전본부</v>
      </c>
      <c r="C184" s="186" t="s">
        <v>272</v>
      </c>
      <c r="D184" s="185" t="s">
        <v>593</v>
      </c>
      <c r="E184" s="185" t="s">
        <v>593</v>
      </c>
      <c r="F184" s="298" t="s">
        <v>889</v>
      </c>
      <c r="G184" s="184"/>
      <c r="H184" s="184"/>
      <c r="I184" s="184">
        <v>30000</v>
      </c>
      <c r="J184" s="73">
        <f t="shared" si="23"/>
        <v>30000</v>
      </c>
      <c r="K184" s="184"/>
      <c r="L184" s="184"/>
      <c r="M184" s="73">
        <f t="shared" si="24"/>
        <v>0</v>
      </c>
      <c r="N184" s="74" t="str">
        <f t="shared" si="25"/>
        <v>-</v>
      </c>
      <c r="O184" s="243"/>
      <c r="P184" s="75"/>
      <c r="Q184" s="206"/>
      <c r="R184" s="75"/>
      <c r="S184" s="78" t="str">
        <f t="shared" si="26"/>
        <v>도비</v>
      </c>
      <c r="T184" s="184">
        <f t="shared" si="27"/>
        <v>0</v>
      </c>
      <c r="U184" s="184">
        <f t="shared" si="28"/>
        <v>30000</v>
      </c>
      <c r="V184" s="77" t="str">
        <f t="shared" si="29"/>
        <v>ok</v>
      </c>
      <c r="W184" s="75"/>
      <c r="X184" s="76" t="str">
        <f t="shared" si="30"/>
        <v>도비</v>
      </c>
      <c r="Y184" s="184">
        <f t="shared" si="31"/>
        <v>0</v>
      </c>
      <c r="Z184" s="184">
        <f t="shared" si="32"/>
        <v>0</v>
      </c>
      <c r="AA184" s="77" t="str">
        <f t="shared" si="33"/>
        <v>ok</v>
      </c>
      <c r="AB184" s="75"/>
      <c r="AC184" s="79" t="str">
        <f t="array" ref="AC184">IFERROR(IF($C184="","",INDEX(구분표!$I$2:$I$1001,MATCH(1,(구분표!$B$2:$B$1001='15년일출'!$A184)*(구분표!$C$2:$C$1001='15년일출'!$B184)*(구분표!$A$2:$A$1001='15년일출'!$C184),0))),"@@")</f>
        <v>1231</v>
      </c>
    </row>
    <row r="185" spans="1:29" ht="40.5" hidden="1" customHeight="1">
      <c r="A185" s="87" t="str">
        <f>IFERROR(VLOOKUP('15년일출'!$C185,구분표!$A$2:$C$1001,2,FALSE),"")</f>
        <v>안전행정위원회</v>
      </c>
      <c r="B185" s="87" t="str">
        <f>IFERROR(VLOOKUP('15년일출'!$C185,구분표!$A$2:$C$1001,3,FALSE),"")</f>
        <v>재난안전본부</v>
      </c>
      <c r="C185" s="186" t="s">
        <v>273</v>
      </c>
      <c r="D185" s="185" t="s">
        <v>589</v>
      </c>
      <c r="E185" s="185">
        <v>409</v>
      </c>
      <c r="F185" s="298" t="s">
        <v>877</v>
      </c>
      <c r="G185" s="184">
        <v>25764</v>
      </c>
      <c r="H185" s="184"/>
      <c r="I185" s="184">
        <v>6442</v>
      </c>
      <c r="J185" s="73">
        <f t="shared" si="23"/>
        <v>32206</v>
      </c>
      <c r="K185" s="184"/>
      <c r="L185" s="184"/>
      <c r="M185" s="73">
        <f t="shared" si="24"/>
        <v>25764</v>
      </c>
      <c r="N185" s="74" t="str">
        <f t="shared" si="25"/>
        <v>-</v>
      </c>
      <c r="O185" s="243"/>
      <c r="P185" s="75"/>
      <c r="Q185" s="206"/>
      <c r="R185" s="75"/>
      <c r="S185" s="78" t="str">
        <f t="shared" si="26"/>
        <v>도비</v>
      </c>
      <c r="T185" s="184">
        <f t="shared" si="27"/>
        <v>0</v>
      </c>
      <c r="U185" s="184">
        <f t="shared" si="28"/>
        <v>6442</v>
      </c>
      <c r="V185" s="77" t="str">
        <f t="shared" si="29"/>
        <v>ok</v>
      </c>
      <c r="W185" s="75"/>
      <c r="X185" s="76" t="str">
        <f t="shared" si="30"/>
        <v>도비</v>
      </c>
      <c r="Y185" s="184">
        <f t="shared" si="31"/>
        <v>0</v>
      </c>
      <c r="Z185" s="184">
        <f t="shared" si="32"/>
        <v>0</v>
      </c>
      <c r="AA185" s="77" t="str">
        <f t="shared" si="33"/>
        <v>ok</v>
      </c>
      <c r="AB185" s="75"/>
      <c r="AC185" s="79" t="str">
        <f t="array" ref="AC185">IFERROR(IF($C185="","",INDEX(구분표!$I$2:$I$1001,MATCH(1,(구분표!$B$2:$B$1001='15년일출'!$A185)*(구분표!$C$2:$C$1001='15년일출'!$B185)*(구분표!$A$2:$A$1001='15년일출'!$C185),0))),"@@")</f>
        <v>1232</v>
      </c>
    </row>
    <row r="186" spans="1:29" ht="40.5" hidden="1" customHeight="1">
      <c r="A186" s="87" t="str">
        <f>IFERROR(VLOOKUP('15년일출'!$C186,구분표!$A$2:$C$1001,2,FALSE),"")</f>
        <v>안전행정위원회</v>
      </c>
      <c r="B186" s="87" t="str">
        <f>IFERROR(VLOOKUP('15년일출'!$C186,구분표!$A$2:$C$1001,3,FALSE),"")</f>
        <v>재난안전본부</v>
      </c>
      <c r="C186" s="186" t="s">
        <v>274</v>
      </c>
      <c r="D186" s="185" t="s">
        <v>589</v>
      </c>
      <c r="E186" s="185">
        <v>414</v>
      </c>
      <c r="F186" s="298" t="s">
        <v>877</v>
      </c>
      <c r="G186" s="184">
        <v>55096</v>
      </c>
      <c r="H186" s="184"/>
      <c r="I186" s="184">
        <v>13777</v>
      </c>
      <c r="J186" s="73">
        <f t="shared" si="23"/>
        <v>68873</v>
      </c>
      <c r="K186" s="184"/>
      <c r="L186" s="184"/>
      <c r="M186" s="73">
        <f t="shared" si="24"/>
        <v>55096</v>
      </c>
      <c r="N186" s="74" t="str">
        <f t="shared" si="25"/>
        <v>-</v>
      </c>
      <c r="O186" s="243"/>
      <c r="P186" s="75"/>
      <c r="Q186" s="206"/>
      <c r="R186" s="75"/>
      <c r="S186" s="78" t="str">
        <f t="shared" si="26"/>
        <v>도비</v>
      </c>
      <c r="T186" s="184">
        <f t="shared" si="27"/>
        <v>0</v>
      </c>
      <c r="U186" s="184">
        <f t="shared" si="28"/>
        <v>13777</v>
      </c>
      <c r="V186" s="77" t="str">
        <f t="shared" si="29"/>
        <v>ok</v>
      </c>
      <c r="W186" s="75"/>
      <c r="X186" s="76" t="str">
        <f t="shared" si="30"/>
        <v>도비</v>
      </c>
      <c r="Y186" s="184">
        <f t="shared" si="31"/>
        <v>0</v>
      </c>
      <c r="Z186" s="184">
        <f t="shared" si="32"/>
        <v>0</v>
      </c>
      <c r="AA186" s="77" t="str">
        <f t="shared" si="33"/>
        <v>ok</v>
      </c>
      <c r="AB186" s="75"/>
      <c r="AC186" s="79" t="str">
        <f t="array" ref="AC186">IFERROR(IF($C186="","",INDEX(구분표!$I$2:$I$1001,MATCH(1,(구분표!$B$2:$B$1001='15년일출'!$A186)*(구분표!$C$2:$C$1001='15년일출'!$B186)*(구분표!$A$2:$A$1001='15년일출'!$C186),0))),"@@")</f>
        <v>1233</v>
      </c>
    </row>
    <row r="187" spans="1:29" ht="40.5" hidden="1" customHeight="1">
      <c r="A187" s="87" t="str">
        <f>IFERROR(VLOOKUP('15년일출'!$C187,구분표!$A$2:$C$1001,2,FALSE),"")</f>
        <v>안전행정위원회</v>
      </c>
      <c r="B187" s="87" t="str">
        <f>IFERROR(VLOOKUP('15년일출'!$C187,구분표!$A$2:$C$1001,3,FALSE),"")</f>
        <v>재난안전본부</v>
      </c>
      <c r="C187" s="186" t="s">
        <v>274</v>
      </c>
      <c r="D187" s="185" t="s">
        <v>589</v>
      </c>
      <c r="E187" s="185">
        <v>414</v>
      </c>
      <c r="F187" s="298" t="s">
        <v>890</v>
      </c>
      <c r="G187" s="184">
        <v>150000</v>
      </c>
      <c r="H187" s="184"/>
      <c r="I187" s="184">
        <v>50000</v>
      </c>
      <c r="J187" s="73">
        <f t="shared" si="23"/>
        <v>200000</v>
      </c>
      <c r="K187" s="184"/>
      <c r="L187" s="184"/>
      <c r="M187" s="73">
        <f t="shared" si="24"/>
        <v>150000</v>
      </c>
      <c r="N187" s="74" t="str">
        <f t="shared" si="25"/>
        <v>-</v>
      </c>
      <c r="O187" s="243"/>
      <c r="P187" s="75"/>
      <c r="Q187" s="206"/>
      <c r="R187" s="75"/>
      <c r="S187" s="78" t="str">
        <f t="shared" si="26"/>
        <v>도비</v>
      </c>
      <c r="T187" s="184">
        <f t="shared" si="27"/>
        <v>0</v>
      </c>
      <c r="U187" s="184">
        <f t="shared" si="28"/>
        <v>50000</v>
      </c>
      <c r="V187" s="77" t="str">
        <f t="shared" si="29"/>
        <v>ok</v>
      </c>
      <c r="W187" s="75"/>
      <c r="X187" s="76" t="str">
        <f t="shared" si="30"/>
        <v>도비</v>
      </c>
      <c r="Y187" s="184">
        <f t="shared" si="31"/>
        <v>0</v>
      </c>
      <c r="Z187" s="184">
        <f t="shared" si="32"/>
        <v>0</v>
      </c>
      <c r="AA187" s="77" t="str">
        <f t="shared" si="33"/>
        <v>ok</v>
      </c>
      <c r="AB187" s="75"/>
      <c r="AC187" s="79" t="str">
        <f t="array" ref="AC187">IFERROR(IF($C187="","",INDEX(구분표!$I$2:$I$1001,MATCH(1,(구분표!$B$2:$B$1001='15년일출'!$A187)*(구분표!$C$2:$C$1001='15년일출'!$B187)*(구분표!$A$2:$A$1001='15년일출'!$C187),0))),"@@")</f>
        <v>1233</v>
      </c>
    </row>
    <row r="188" spans="1:29" ht="40.5" hidden="1" customHeight="1">
      <c r="A188" s="87" t="str">
        <f>IFERROR(VLOOKUP('15년일출'!$C188,구분표!$A$2:$C$1001,2,FALSE),"")</f>
        <v>안전행정위원회</v>
      </c>
      <c r="B188" s="87" t="str">
        <f>IFERROR(VLOOKUP('15년일출'!$C188,구분표!$A$2:$C$1001,3,FALSE),"")</f>
        <v>재난안전본부</v>
      </c>
      <c r="C188" s="186" t="s">
        <v>275</v>
      </c>
      <c r="D188" s="185" t="s">
        <v>589</v>
      </c>
      <c r="E188" s="185">
        <v>418</v>
      </c>
      <c r="F188" s="298" t="s">
        <v>877</v>
      </c>
      <c r="G188" s="184">
        <v>50906</v>
      </c>
      <c r="H188" s="184"/>
      <c r="I188" s="184">
        <v>12729</v>
      </c>
      <c r="J188" s="73">
        <f t="shared" si="23"/>
        <v>63635</v>
      </c>
      <c r="K188" s="184"/>
      <c r="L188" s="184"/>
      <c r="M188" s="73">
        <f t="shared" si="24"/>
        <v>50906</v>
      </c>
      <c r="N188" s="74" t="str">
        <f t="shared" si="25"/>
        <v>-</v>
      </c>
      <c r="O188" s="243"/>
      <c r="P188" s="75"/>
      <c r="Q188" s="206"/>
      <c r="R188" s="75"/>
      <c r="S188" s="78" t="str">
        <f t="shared" si="26"/>
        <v>도비</v>
      </c>
      <c r="T188" s="184">
        <f t="shared" si="27"/>
        <v>0</v>
      </c>
      <c r="U188" s="184">
        <f t="shared" si="28"/>
        <v>12729</v>
      </c>
      <c r="V188" s="77" t="str">
        <f t="shared" si="29"/>
        <v>ok</v>
      </c>
      <c r="W188" s="75"/>
      <c r="X188" s="76" t="str">
        <f t="shared" si="30"/>
        <v>도비</v>
      </c>
      <c r="Y188" s="184">
        <f t="shared" si="31"/>
        <v>0</v>
      </c>
      <c r="Z188" s="184">
        <f t="shared" si="32"/>
        <v>0</v>
      </c>
      <c r="AA188" s="77" t="str">
        <f t="shared" si="33"/>
        <v>ok</v>
      </c>
      <c r="AB188" s="75"/>
      <c r="AC188" s="79" t="str">
        <f t="array" ref="AC188">IFERROR(IF($C188="","",INDEX(구분표!$I$2:$I$1001,MATCH(1,(구분표!$B$2:$B$1001='15년일출'!$A188)*(구분표!$C$2:$C$1001='15년일출'!$B188)*(구분표!$A$2:$A$1001='15년일출'!$C188),0))),"@@")</f>
        <v>1234</v>
      </c>
    </row>
    <row r="189" spans="1:29" ht="40.5" hidden="1" customHeight="1">
      <c r="A189" s="278" t="str">
        <f>IFERROR(VLOOKUP('15년일출'!$C189,구분표!$A$2:$C$1001,2,FALSE),"")</f>
        <v>안전행정위원회</v>
      </c>
      <c r="B189" s="278" t="str">
        <f>IFERROR(VLOOKUP('15년일출'!$C189,구분표!$A$2:$C$1001,3,FALSE),"")</f>
        <v>균형발전기획실</v>
      </c>
      <c r="C189" s="295" t="s">
        <v>330</v>
      </c>
      <c r="D189" s="296" t="s">
        <v>589</v>
      </c>
      <c r="E189" s="296">
        <v>435</v>
      </c>
      <c r="F189" s="295" t="s">
        <v>590</v>
      </c>
      <c r="G189" s="184">
        <v>300000</v>
      </c>
      <c r="H189" s="184"/>
      <c r="I189" s="184">
        <v>100000</v>
      </c>
      <c r="J189" s="73">
        <f t="shared" si="23"/>
        <v>400000</v>
      </c>
      <c r="K189" s="184"/>
      <c r="L189" s="184"/>
      <c r="M189" s="73">
        <f t="shared" si="24"/>
        <v>300000</v>
      </c>
      <c r="N189" s="74" t="str">
        <f t="shared" si="25"/>
        <v>-</v>
      </c>
      <c r="O189" s="237"/>
      <c r="P189" s="279"/>
      <c r="Q189" s="315"/>
      <c r="R189" s="279"/>
      <c r="S189" s="282" t="str">
        <f t="shared" si="26"/>
        <v>도비</v>
      </c>
      <c r="T189" s="184">
        <f t="shared" si="27"/>
        <v>0</v>
      </c>
      <c r="U189" s="184">
        <f t="shared" si="28"/>
        <v>100000</v>
      </c>
      <c r="V189" s="281" t="str">
        <f t="shared" si="29"/>
        <v>ok</v>
      </c>
      <c r="W189" s="279"/>
      <c r="X189" s="280" t="str">
        <f t="shared" si="30"/>
        <v>도비</v>
      </c>
      <c r="Y189" s="184">
        <f t="shared" si="31"/>
        <v>0</v>
      </c>
      <c r="Z189" s="184">
        <f t="shared" si="32"/>
        <v>0</v>
      </c>
      <c r="AA189" s="281" t="str">
        <f t="shared" si="33"/>
        <v>ok</v>
      </c>
      <c r="AB189" s="279"/>
      <c r="AC189" s="79" t="str">
        <f t="array" ref="AC189">IFERROR(IF($C189="","",INDEX(구분표!$I$2:$I$1001,MATCH(1,(구분표!$B$2:$B$1001='15년일출'!$A189)*(구분표!$C$2:$C$1001='15년일출'!$B189)*(구분표!$A$2:$A$1001='15년일출'!$C189),0))),"@@")</f>
        <v>1302</v>
      </c>
    </row>
    <row r="190" spans="1:29" ht="40.5" hidden="1" customHeight="1">
      <c r="A190" s="278" t="str">
        <f>IFERROR(VLOOKUP('15년일출'!$C190,구분표!$A$2:$C$1001,2,FALSE),"")</f>
        <v>안전행정위원회</v>
      </c>
      <c r="B190" s="278" t="str">
        <f>IFERROR(VLOOKUP('15년일출'!$C190,구분표!$A$2:$C$1001,3,FALSE),"")</f>
        <v>인재개발원</v>
      </c>
      <c r="C190" s="295" t="s">
        <v>387</v>
      </c>
      <c r="D190" s="296" t="s">
        <v>589</v>
      </c>
      <c r="E190" s="296">
        <v>446</v>
      </c>
      <c r="F190" s="295" t="s">
        <v>591</v>
      </c>
      <c r="G190" s="184">
        <v>912522</v>
      </c>
      <c r="H190" s="184">
        <v>-30000</v>
      </c>
      <c r="I190" s="184"/>
      <c r="J190" s="73">
        <f t="shared" si="23"/>
        <v>882522</v>
      </c>
      <c r="K190" s="184"/>
      <c r="L190" s="184"/>
      <c r="M190" s="73">
        <f t="shared" si="24"/>
        <v>912522</v>
      </c>
      <c r="N190" s="74" t="str">
        <f t="shared" si="25"/>
        <v>동의필요</v>
      </c>
      <c r="O190" s="237"/>
      <c r="P190" s="75"/>
      <c r="Q190" s="206"/>
      <c r="R190" s="75"/>
      <c r="S190" s="78" t="str">
        <f t="shared" si="26"/>
        <v>도비</v>
      </c>
      <c r="T190" s="184">
        <f t="shared" si="27"/>
        <v>0</v>
      </c>
      <c r="U190" s="184">
        <f t="shared" si="28"/>
        <v>-30000</v>
      </c>
      <c r="V190" s="77" t="str">
        <f t="shared" si="29"/>
        <v>ok</v>
      </c>
      <c r="W190" s="75"/>
      <c r="X190" s="76" t="str">
        <f t="shared" si="30"/>
        <v>도비</v>
      </c>
      <c r="Y190" s="184">
        <f t="shared" si="31"/>
        <v>0</v>
      </c>
      <c r="Z190" s="184">
        <f t="shared" si="32"/>
        <v>0</v>
      </c>
      <c r="AA190" s="77" t="str">
        <f t="shared" si="33"/>
        <v>ok</v>
      </c>
      <c r="AB190" s="75"/>
      <c r="AC190" s="79" t="str">
        <f t="array" ref="AC190">IFERROR(IF($C190="","",INDEX(구분표!$I$2:$I$1001,MATCH(1,(구분표!$B$2:$B$1001='15년일출'!$A190)*(구분표!$C$2:$C$1001='15년일출'!$B190)*(구분표!$A$2:$A$1001='15년일출'!$C190),0))),"@@")</f>
        <v>1401</v>
      </c>
    </row>
    <row r="191" spans="1:29" ht="40.5" hidden="1" customHeight="1">
      <c r="A191" s="278" t="str">
        <f>IFERROR(VLOOKUP('15년일출'!$C191,구분표!$A$2:$C$1001,2,FALSE),"")</f>
        <v>안전행정위원회</v>
      </c>
      <c r="B191" s="278" t="str">
        <f>IFERROR(VLOOKUP('15년일출'!$C191,구분표!$A$2:$C$1001,3,FALSE),"")</f>
        <v>인재개발원</v>
      </c>
      <c r="C191" s="295" t="s">
        <v>387</v>
      </c>
      <c r="D191" s="296" t="s">
        <v>589</v>
      </c>
      <c r="E191" s="296">
        <v>446</v>
      </c>
      <c r="F191" s="295" t="s">
        <v>592</v>
      </c>
      <c r="G191" s="184">
        <v>460000</v>
      </c>
      <c r="H191" s="184"/>
      <c r="I191" s="184">
        <v>30000</v>
      </c>
      <c r="J191" s="73">
        <f t="shared" si="23"/>
        <v>490000</v>
      </c>
      <c r="K191" s="184"/>
      <c r="L191" s="184"/>
      <c r="M191" s="73">
        <f t="shared" si="24"/>
        <v>460000</v>
      </c>
      <c r="N191" s="74" t="str">
        <f t="shared" si="25"/>
        <v>-</v>
      </c>
      <c r="O191" s="237"/>
      <c r="P191" s="75"/>
      <c r="Q191" s="206"/>
      <c r="R191" s="75"/>
      <c r="S191" s="78" t="str">
        <f t="shared" si="26"/>
        <v>도비</v>
      </c>
      <c r="T191" s="184">
        <f t="shared" si="27"/>
        <v>0</v>
      </c>
      <c r="U191" s="184">
        <f t="shared" si="28"/>
        <v>30000</v>
      </c>
      <c r="V191" s="77" t="str">
        <f t="shared" si="29"/>
        <v>ok</v>
      </c>
      <c r="W191" s="75"/>
      <c r="X191" s="76" t="str">
        <f t="shared" si="30"/>
        <v>도비</v>
      </c>
      <c r="Y191" s="184">
        <f t="shared" si="31"/>
        <v>0</v>
      </c>
      <c r="Z191" s="184">
        <f t="shared" si="32"/>
        <v>0</v>
      </c>
      <c r="AA191" s="77" t="str">
        <f t="shared" si="33"/>
        <v>ok</v>
      </c>
      <c r="AB191" s="75"/>
      <c r="AC191" s="79" t="str">
        <f t="array" ref="AC191">IFERROR(IF($C191="","",INDEX(구분표!$I$2:$I$1001,MATCH(1,(구분표!$B$2:$B$1001='15년일출'!$A191)*(구분표!$C$2:$C$1001='15년일출'!$B191)*(구분표!$A$2:$A$1001='15년일출'!$C191),0))),"@@")</f>
        <v>1401</v>
      </c>
    </row>
    <row r="192" spans="1:29" ht="40.5" hidden="1" customHeight="1">
      <c r="A192" s="87" t="str">
        <f>IFERROR(VLOOKUP('15년일출'!$C192,구분표!$A$2:$C$1001,2,FALSE),"")</f>
        <v>문화체육관광위원회</v>
      </c>
      <c r="B192" s="87" t="str">
        <f>IFERROR(VLOOKUP('15년일출'!$C192,구분표!$A$2:$C$1001,3,FALSE),"")</f>
        <v>문화체육관광국</v>
      </c>
      <c r="C192" s="186" t="s">
        <v>188</v>
      </c>
      <c r="D192" s="185" t="s">
        <v>589</v>
      </c>
      <c r="E192" s="185">
        <v>463</v>
      </c>
      <c r="F192" s="298" t="s">
        <v>973</v>
      </c>
      <c r="G192" s="184">
        <v>23500000</v>
      </c>
      <c r="H192" s="184">
        <v>-4875000</v>
      </c>
      <c r="I192" s="184"/>
      <c r="J192" s="73">
        <f t="shared" si="23"/>
        <v>18625000</v>
      </c>
      <c r="K192" s="184"/>
      <c r="L192" s="184"/>
      <c r="M192" s="73">
        <f t="shared" si="24"/>
        <v>23500000</v>
      </c>
      <c r="N192" s="74" t="str">
        <f t="shared" si="25"/>
        <v>동의필요</v>
      </c>
      <c r="O192" s="243"/>
      <c r="P192" s="75"/>
      <c r="Q192" s="206"/>
      <c r="R192" s="75"/>
      <c r="S192" s="78" t="str">
        <f t="shared" si="26"/>
        <v>도비</v>
      </c>
      <c r="T192" s="184">
        <f t="shared" si="27"/>
        <v>0</v>
      </c>
      <c r="U192" s="184">
        <f t="shared" si="28"/>
        <v>-4875000</v>
      </c>
      <c r="V192" s="77" t="str">
        <f t="shared" si="29"/>
        <v>ok</v>
      </c>
      <c r="W192" s="75"/>
      <c r="X192" s="76" t="str">
        <f t="shared" si="30"/>
        <v>도비</v>
      </c>
      <c r="Y192" s="184">
        <f t="shared" si="31"/>
        <v>0</v>
      </c>
      <c r="Z192" s="184">
        <f t="shared" si="32"/>
        <v>0</v>
      </c>
      <c r="AA192" s="77" t="str">
        <f t="shared" si="33"/>
        <v>ok</v>
      </c>
      <c r="AB192" s="75"/>
      <c r="AC192" s="79" t="str">
        <f t="array" ref="AC192">IFERROR(IF($C192="","",INDEX(구분표!$I$2:$I$1001,MATCH(1,(구분표!$B$2:$B$1001='15년일출'!$A192)*(구분표!$C$2:$C$1001='15년일출'!$B192)*(구분표!$A$2:$A$1001='15년일출'!$C192),0))),"@@")</f>
        <v>1501</v>
      </c>
    </row>
    <row r="193" spans="1:29" ht="40.5" hidden="1" customHeight="1">
      <c r="A193" s="87" t="str">
        <f>IFERROR(VLOOKUP('15년일출'!$C193,구분표!$A$2:$C$1001,2,FALSE),"")</f>
        <v>문화체육관광위원회</v>
      </c>
      <c r="B193" s="87" t="str">
        <f>IFERROR(VLOOKUP('15년일출'!$C193,구분표!$A$2:$C$1001,3,FALSE),"")</f>
        <v>문화체육관광국</v>
      </c>
      <c r="C193" s="186" t="s">
        <v>188</v>
      </c>
      <c r="D193" s="185" t="s">
        <v>593</v>
      </c>
      <c r="E193" s="185" t="s">
        <v>593</v>
      </c>
      <c r="F193" s="298" t="s">
        <v>974</v>
      </c>
      <c r="G193" s="184"/>
      <c r="H193" s="184"/>
      <c r="I193" s="184">
        <v>100000</v>
      </c>
      <c r="J193" s="73">
        <f t="shared" si="23"/>
        <v>100000</v>
      </c>
      <c r="K193" s="184"/>
      <c r="L193" s="184"/>
      <c r="M193" s="73">
        <f t="shared" si="24"/>
        <v>0</v>
      </c>
      <c r="N193" s="74" t="str">
        <f t="shared" si="25"/>
        <v>-</v>
      </c>
      <c r="O193" s="243"/>
      <c r="P193" s="75"/>
      <c r="Q193" s="206"/>
      <c r="R193" s="75"/>
      <c r="S193" s="78" t="str">
        <f t="shared" si="26"/>
        <v>도비</v>
      </c>
      <c r="T193" s="184">
        <f t="shared" si="27"/>
        <v>0</v>
      </c>
      <c r="U193" s="184">
        <f t="shared" si="28"/>
        <v>100000</v>
      </c>
      <c r="V193" s="77" t="str">
        <f t="shared" si="29"/>
        <v>ok</v>
      </c>
      <c r="W193" s="75"/>
      <c r="X193" s="76" t="str">
        <f t="shared" si="30"/>
        <v>도비</v>
      </c>
      <c r="Y193" s="184">
        <f t="shared" si="31"/>
        <v>0</v>
      </c>
      <c r="Z193" s="184">
        <f t="shared" si="32"/>
        <v>0</v>
      </c>
      <c r="AA193" s="77" t="str">
        <f t="shared" si="33"/>
        <v>ok</v>
      </c>
      <c r="AB193" s="75"/>
      <c r="AC193" s="79" t="str">
        <f t="array" ref="AC193">IFERROR(IF($C193="","",INDEX(구분표!$I$2:$I$1001,MATCH(1,(구분표!$B$2:$B$1001='15년일출'!$A193)*(구분표!$C$2:$C$1001='15년일출'!$B193)*(구분표!$A$2:$A$1001='15년일출'!$C193),0))),"@@")</f>
        <v>1501</v>
      </c>
    </row>
    <row r="194" spans="1:29" ht="40.5" hidden="1" customHeight="1">
      <c r="A194" s="87" t="str">
        <f>IFERROR(VLOOKUP('15년일출'!$C194,구분표!$A$2:$C$1001,2,FALSE),"")</f>
        <v>문화체육관광위원회</v>
      </c>
      <c r="B194" s="87" t="str">
        <f>IFERROR(VLOOKUP('15년일출'!$C194,구분표!$A$2:$C$1001,3,FALSE),"")</f>
        <v>문화체육관광국</v>
      </c>
      <c r="C194" s="186" t="s">
        <v>188</v>
      </c>
      <c r="D194" s="185" t="s">
        <v>593</v>
      </c>
      <c r="E194" s="185" t="s">
        <v>593</v>
      </c>
      <c r="F194" s="298" t="s">
        <v>975</v>
      </c>
      <c r="G194" s="184"/>
      <c r="H194" s="184"/>
      <c r="I194" s="184">
        <v>205000</v>
      </c>
      <c r="J194" s="73">
        <f t="shared" si="23"/>
        <v>205000</v>
      </c>
      <c r="K194" s="184"/>
      <c r="L194" s="184"/>
      <c r="M194" s="73">
        <f t="shared" si="24"/>
        <v>0</v>
      </c>
      <c r="N194" s="74" t="str">
        <f t="shared" si="25"/>
        <v>-</v>
      </c>
      <c r="O194" s="243"/>
      <c r="P194" s="75"/>
      <c r="Q194" s="206"/>
      <c r="R194" s="75"/>
      <c r="S194" s="78" t="str">
        <f t="shared" si="26"/>
        <v>도비</v>
      </c>
      <c r="T194" s="184">
        <f t="shared" si="27"/>
        <v>0</v>
      </c>
      <c r="U194" s="184">
        <f t="shared" si="28"/>
        <v>205000</v>
      </c>
      <c r="V194" s="77" t="str">
        <f t="shared" si="29"/>
        <v>ok</v>
      </c>
      <c r="W194" s="75"/>
      <c r="X194" s="76" t="str">
        <f t="shared" si="30"/>
        <v>도비</v>
      </c>
      <c r="Y194" s="184">
        <f t="shared" si="31"/>
        <v>0</v>
      </c>
      <c r="Z194" s="184">
        <f t="shared" si="32"/>
        <v>0</v>
      </c>
      <c r="AA194" s="77" t="str">
        <f t="shared" si="33"/>
        <v>ok</v>
      </c>
      <c r="AB194" s="75"/>
      <c r="AC194" s="79" t="str">
        <f t="array" ref="AC194">IFERROR(IF($C194="","",INDEX(구분표!$I$2:$I$1001,MATCH(1,(구분표!$B$2:$B$1001='15년일출'!$A194)*(구분표!$C$2:$C$1001='15년일출'!$B194)*(구분표!$A$2:$A$1001='15년일출'!$C194),0))),"@@")</f>
        <v>1501</v>
      </c>
    </row>
    <row r="195" spans="1:29" ht="40.5" hidden="1" customHeight="1">
      <c r="A195" s="87" t="str">
        <f>IFERROR(VLOOKUP('15년일출'!$C195,구분표!$A$2:$C$1001,2,FALSE),"")</f>
        <v>문화체육관광위원회</v>
      </c>
      <c r="B195" s="87" t="str">
        <f>IFERROR(VLOOKUP('15년일출'!$C195,구분표!$A$2:$C$1001,3,FALSE),"")</f>
        <v>문화체육관광국</v>
      </c>
      <c r="C195" s="186" t="s">
        <v>188</v>
      </c>
      <c r="D195" s="185" t="s">
        <v>589</v>
      </c>
      <c r="E195" s="185">
        <v>464</v>
      </c>
      <c r="F195" s="298" t="s">
        <v>976</v>
      </c>
      <c r="G195" s="184">
        <v>2400000</v>
      </c>
      <c r="H195" s="184">
        <v>-1200000</v>
      </c>
      <c r="I195" s="184"/>
      <c r="J195" s="73">
        <f t="shared" si="23"/>
        <v>1200000</v>
      </c>
      <c r="K195" s="184"/>
      <c r="L195" s="184"/>
      <c r="M195" s="73">
        <f t="shared" si="24"/>
        <v>2400000</v>
      </c>
      <c r="N195" s="74" t="str">
        <f t="shared" si="25"/>
        <v>동의필요</v>
      </c>
      <c r="O195" s="243"/>
      <c r="P195" s="75"/>
      <c r="Q195" s="206"/>
      <c r="R195" s="75"/>
      <c r="S195" s="78" t="str">
        <f t="shared" si="26"/>
        <v>도비</v>
      </c>
      <c r="T195" s="184">
        <f t="shared" si="27"/>
        <v>0</v>
      </c>
      <c r="U195" s="184">
        <f t="shared" si="28"/>
        <v>-1200000</v>
      </c>
      <c r="V195" s="77" t="str">
        <f t="shared" si="29"/>
        <v>ok</v>
      </c>
      <c r="W195" s="75"/>
      <c r="X195" s="76" t="str">
        <f t="shared" si="30"/>
        <v>도비</v>
      </c>
      <c r="Y195" s="184">
        <f t="shared" si="31"/>
        <v>0</v>
      </c>
      <c r="Z195" s="184">
        <f t="shared" si="32"/>
        <v>0</v>
      </c>
      <c r="AA195" s="77" t="str">
        <f t="shared" si="33"/>
        <v>ok</v>
      </c>
      <c r="AB195" s="75"/>
      <c r="AC195" s="79" t="str">
        <f t="array" ref="AC195">IFERROR(IF($C195="","",INDEX(구분표!$I$2:$I$1001,MATCH(1,(구분표!$B$2:$B$1001='15년일출'!$A195)*(구분표!$C$2:$C$1001='15년일출'!$B195)*(구분표!$A$2:$A$1001='15년일출'!$C195),0))),"@@")</f>
        <v>1501</v>
      </c>
    </row>
    <row r="196" spans="1:29" ht="40.5" hidden="1" customHeight="1">
      <c r="A196" s="87" t="str">
        <f>IFERROR(VLOOKUP('15년일출'!$C196,구분표!$A$2:$C$1001,2,FALSE),"")</f>
        <v>문화체육관광위원회</v>
      </c>
      <c r="B196" s="87" t="str">
        <f>IFERROR(VLOOKUP('15년일출'!$C196,구분표!$A$2:$C$1001,3,FALSE),"")</f>
        <v>문화체육관광국</v>
      </c>
      <c r="C196" s="186" t="s">
        <v>188</v>
      </c>
      <c r="D196" s="185" t="s">
        <v>593</v>
      </c>
      <c r="E196" s="185" t="s">
        <v>593</v>
      </c>
      <c r="F196" s="298" t="s">
        <v>977</v>
      </c>
      <c r="G196" s="184"/>
      <c r="H196" s="184"/>
      <c r="I196" s="184">
        <v>1273200</v>
      </c>
      <c r="J196" s="73">
        <f t="shared" si="23"/>
        <v>1273200</v>
      </c>
      <c r="K196" s="184"/>
      <c r="L196" s="184"/>
      <c r="M196" s="73">
        <f t="shared" si="24"/>
        <v>0</v>
      </c>
      <c r="N196" s="74" t="str">
        <f t="shared" si="25"/>
        <v>-</v>
      </c>
      <c r="O196" s="243"/>
      <c r="P196" s="75"/>
      <c r="Q196" s="206"/>
      <c r="R196" s="75"/>
      <c r="S196" s="78" t="str">
        <f t="shared" si="26"/>
        <v>도비</v>
      </c>
      <c r="T196" s="184">
        <f t="shared" si="27"/>
        <v>0</v>
      </c>
      <c r="U196" s="184">
        <f t="shared" si="28"/>
        <v>1273200</v>
      </c>
      <c r="V196" s="77" t="str">
        <f t="shared" si="29"/>
        <v>ok</v>
      </c>
      <c r="W196" s="75"/>
      <c r="X196" s="76" t="str">
        <f t="shared" si="30"/>
        <v>도비</v>
      </c>
      <c r="Y196" s="184">
        <f t="shared" si="31"/>
        <v>0</v>
      </c>
      <c r="Z196" s="184">
        <f t="shared" si="32"/>
        <v>0</v>
      </c>
      <c r="AA196" s="77" t="str">
        <f t="shared" si="33"/>
        <v>ok</v>
      </c>
      <c r="AB196" s="75"/>
      <c r="AC196" s="79" t="str">
        <f t="array" ref="AC196">IFERROR(IF($C196="","",INDEX(구분표!$I$2:$I$1001,MATCH(1,(구분표!$B$2:$B$1001='15년일출'!$A196)*(구분표!$C$2:$C$1001='15년일출'!$B196)*(구분표!$A$2:$A$1001='15년일출'!$C196),0))),"@@")</f>
        <v>1501</v>
      </c>
    </row>
    <row r="197" spans="1:29" ht="40.5" hidden="1" customHeight="1">
      <c r="A197" s="87" t="str">
        <f>IFERROR(VLOOKUP('15년일출'!$C197,구분표!$A$2:$C$1001,2,FALSE),"")</f>
        <v>문화체육관광위원회</v>
      </c>
      <c r="B197" s="87" t="str">
        <f>IFERROR(VLOOKUP('15년일출'!$C197,구분표!$A$2:$C$1001,3,FALSE),"")</f>
        <v>문화체육관광국</v>
      </c>
      <c r="C197" s="186" t="s">
        <v>188</v>
      </c>
      <c r="D197" s="185" t="s">
        <v>589</v>
      </c>
      <c r="E197" s="185">
        <v>465</v>
      </c>
      <c r="F197" s="298" t="s">
        <v>978</v>
      </c>
      <c r="G197" s="184">
        <v>100000</v>
      </c>
      <c r="H197" s="184"/>
      <c r="I197" s="184">
        <v>500000</v>
      </c>
      <c r="J197" s="73">
        <f t="shared" si="23"/>
        <v>600000</v>
      </c>
      <c r="K197" s="184"/>
      <c r="L197" s="184"/>
      <c r="M197" s="73">
        <f t="shared" si="24"/>
        <v>100000</v>
      </c>
      <c r="N197" s="74" t="str">
        <f t="shared" si="25"/>
        <v>-</v>
      </c>
      <c r="O197" s="243"/>
      <c r="P197" s="75"/>
      <c r="Q197" s="206"/>
      <c r="R197" s="75"/>
      <c r="S197" s="78" t="str">
        <f t="shared" si="26"/>
        <v>도비</v>
      </c>
      <c r="T197" s="184">
        <f t="shared" si="27"/>
        <v>0</v>
      </c>
      <c r="U197" s="184">
        <f t="shared" si="28"/>
        <v>500000</v>
      </c>
      <c r="V197" s="77" t="str">
        <f t="shared" si="29"/>
        <v>ok</v>
      </c>
      <c r="W197" s="75"/>
      <c r="X197" s="76" t="str">
        <f t="shared" si="30"/>
        <v>도비</v>
      </c>
      <c r="Y197" s="184">
        <f t="shared" si="31"/>
        <v>0</v>
      </c>
      <c r="Z197" s="184">
        <f t="shared" si="32"/>
        <v>0</v>
      </c>
      <c r="AA197" s="77" t="str">
        <f t="shared" si="33"/>
        <v>ok</v>
      </c>
      <c r="AB197" s="75"/>
      <c r="AC197" s="79" t="str">
        <f t="array" ref="AC197">IFERROR(IF($C197="","",INDEX(구분표!$I$2:$I$1001,MATCH(1,(구분표!$B$2:$B$1001='15년일출'!$A197)*(구분표!$C$2:$C$1001='15년일출'!$B197)*(구분표!$A$2:$A$1001='15년일출'!$C197),0))),"@@")</f>
        <v>1501</v>
      </c>
    </row>
    <row r="198" spans="1:29" ht="40.5" hidden="1" customHeight="1">
      <c r="A198" s="87" t="str">
        <f>IFERROR(VLOOKUP('15년일출'!$C198,구분표!$A$2:$C$1001,2,FALSE),"")</f>
        <v>문화체육관광위원회</v>
      </c>
      <c r="B198" s="87" t="str">
        <f>IFERROR(VLOOKUP('15년일출'!$C198,구분표!$A$2:$C$1001,3,FALSE),"")</f>
        <v>문화체육관광국</v>
      </c>
      <c r="C198" s="186" t="s">
        <v>188</v>
      </c>
      <c r="D198" s="185" t="s">
        <v>589</v>
      </c>
      <c r="E198" s="185">
        <v>465</v>
      </c>
      <c r="F198" s="298" t="s">
        <v>979</v>
      </c>
      <c r="G198" s="184">
        <v>700000</v>
      </c>
      <c r="H198" s="184"/>
      <c r="I198" s="184">
        <v>200000</v>
      </c>
      <c r="J198" s="73">
        <f t="shared" si="23"/>
        <v>900000</v>
      </c>
      <c r="K198" s="184"/>
      <c r="L198" s="184"/>
      <c r="M198" s="73">
        <f t="shared" si="24"/>
        <v>700000</v>
      </c>
      <c r="N198" s="74" t="str">
        <f t="shared" si="25"/>
        <v>-</v>
      </c>
      <c r="O198" s="243"/>
      <c r="P198" s="75"/>
      <c r="Q198" s="206"/>
      <c r="R198" s="75"/>
      <c r="S198" s="78" t="str">
        <f t="shared" si="26"/>
        <v>도비</v>
      </c>
      <c r="T198" s="184">
        <f t="shared" si="27"/>
        <v>0</v>
      </c>
      <c r="U198" s="184">
        <f t="shared" si="28"/>
        <v>200000</v>
      </c>
      <c r="V198" s="77" t="str">
        <f t="shared" si="29"/>
        <v>ok</v>
      </c>
      <c r="W198" s="75"/>
      <c r="X198" s="76" t="str">
        <f t="shared" si="30"/>
        <v>도비</v>
      </c>
      <c r="Y198" s="184">
        <f t="shared" si="31"/>
        <v>0</v>
      </c>
      <c r="Z198" s="184">
        <f t="shared" si="32"/>
        <v>0</v>
      </c>
      <c r="AA198" s="77" t="str">
        <f t="shared" si="33"/>
        <v>ok</v>
      </c>
      <c r="AB198" s="75"/>
      <c r="AC198" s="79" t="str">
        <f t="array" ref="AC198">IFERROR(IF($C198="","",INDEX(구분표!$I$2:$I$1001,MATCH(1,(구분표!$B$2:$B$1001='15년일출'!$A198)*(구분표!$C$2:$C$1001='15년일출'!$B198)*(구분표!$A$2:$A$1001='15년일출'!$C198),0))),"@@")</f>
        <v>1501</v>
      </c>
    </row>
    <row r="199" spans="1:29" ht="40.5" hidden="1" customHeight="1">
      <c r="A199" s="87" t="str">
        <f>IFERROR(VLOOKUP('15년일출'!$C199,구분표!$A$2:$C$1001,2,FALSE),"")</f>
        <v>문화체육관광위원회</v>
      </c>
      <c r="B199" s="87" t="str">
        <f>IFERROR(VLOOKUP('15년일출'!$C199,구분표!$A$2:$C$1001,3,FALSE),"")</f>
        <v>문화체육관광국</v>
      </c>
      <c r="C199" s="186" t="s">
        <v>188</v>
      </c>
      <c r="D199" s="185" t="s">
        <v>589</v>
      </c>
      <c r="E199" s="185">
        <v>465</v>
      </c>
      <c r="F199" s="298" t="s">
        <v>980</v>
      </c>
      <c r="G199" s="184">
        <v>300000</v>
      </c>
      <c r="H199" s="184"/>
      <c r="I199" s="184">
        <v>100000</v>
      </c>
      <c r="J199" s="73">
        <f t="shared" ref="J199:J262" si="34">SUM(G199+H199+I199)</f>
        <v>400000</v>
      </c>
      <c r="K199" s="184"/>
      <c r="L199" s="184"/>
      <c r="M199" s="73">
        <f t="shared" ref="M199:M262" si="35">SUM(G199+K199+L199)</f>
        <v>300000</v>
      </c>
      <c r="N199" s="74" t="str">
        <f t="shared" ref="N199:N262" si="36">IF(H199-K199&lt;0,"동의필요","-")</f>
        <v>-</v>
      </c>
      <c r="O199" s="243"/>
      <c r="P199" s="75"/>
      <c r="Q199" s="206"/>
      <c r="R199" s="75"/>
      <c r="S199" s="78" t="str">
        <f t="shared" ref="S199:S262" si="37">IF($Q199="도비","도비",IF(COUNT(FIND("국비/",$F199)),"국비",IF(COUNT(FIND("지특/",$F199)),"지특",IF(COUNT(FIND("기금/",$F199)),"기금",IF(COUNT(FIND("교부세/",$F199)),"특교",IF(COUNT(FIND("자체/",$F199)),"도비",""))))))</f>
        <v>도비</v>
      </c>
      <c r="T199" s="184">
        <f t="shared" ref="T199:T245" si="38">IF($S199&lt;&gt;"도비",IF($Q199="국도비","직접입력",SUM($H199:$I199)),)</f>
        <v>0</v>
      </c>
      <c r="U199" s="184">
        <f t="shared" ref="U199:U245" si="39">IF($S199="도비",SUM($H199:$I199),IF($Q199="국도비","직접입력",SUM($H199:$I199)-$T199))</f>
        <v>100000</v>
      </c>
      <c r="V199" s="77" t="str">
        <f t="shared" ref="V199:V262" si="40">IFERROR(IF(($H199+$I199)=($T199+$U199),"ok","검토"),"검토")</f>
        <v>ok</v>
      </c>
      <c r="W199" s="75"/>
      <c r="X199" s="76" t="str">
        <f t="shared" ref="X199:X262" si="41">$S199</f>
        <v>도비</v>
      </c>
      <c r="Y199" s="184">
        <f t="shared" ref="Y199:Y262" si="42">IF($X199&lt;&gt;"도비",IF($Q199="국도비","직접입력",SUM($K199:$L199)),)</f>
        <v>0</v>
      </c>
      <c r="Z199" s="184">
        <f t="shared" ref="Z199:Z262" si="43">IF($X199="도비",SUM($K199:$L199),IF($Q199="국도비","직접입력",SUM($K199:$L199)-$Y199))</f>
        <v>0</v>
      </c>
      <c r="AA199" s="77" t="str">
        <f t="shared" ref="AA199:AA262" si="44">IFERROR(IF(($K199+$L199)=($Y199+$Z199),"ok","검토"),"검토")</f>
        <v>ok</v>
      </c>
      <c r="AB199" s="75"/>
      <c r="AC199" s="79" t="str">
        <f t="array" ref="AC199">IFERROR(IF($C199="","",INDEX(구분표!$I$2:$I$1001,MATCH(1,(구분표!$B$2:$B$1001='15년일출'!$A199)*(구분표!$C$2:$C$1001='15년일출'!$B199)*(구분표!$A$2:$A$1001='15년일출'!$C199),0))),"@@")</f>
        <v>1501</v>
      </c>
    </row>
    <row r="200" spans="1:29" ht="40.5" hidden="1" customHeight="1">
      <c r="A200" s="87" t="str">
        <f>IFERROR(VLOOKUP('15년일출'!$C200,구분표!$A$2:$C$1001,2,FALSE),"")</f>
        <v>문화체육관광위원회</v>
      </c>
      <c r="B200" s="87" t="str">
        <f>IFERROR(VLOOKUP('15년일출'!$C200,구분표!$A$2:$C$1001,3,FALSE),"")</f>
        <v>문화체육관광국</v>
      </c>
      <c r="C200" s="186" t="s">
        <v>188</v>
      </c>
      <c r="D200" s="185" t="s">
        <v>589</v>
      </c>
      <c r="E200" s="185">
        <v>465</v>
      </c>
      <c r="F200" s="298" t="s">
        <v>981</v>
      </c>
      <c r="G200" s="184">
        <v>400000</v>
      </c>
      <c r="H200" s="184"/>
      <c r="I200" s="184">
        <v>100000</v>
      </c>
      <c r="J200" s="73">
        <f t="shared" si="34"/>
        <v>500000</v>
      </c>
      <c r="K200" s="184"/>
      <c r="L200" s="184"/>
      <c r="M200" s="73">
        <f t="shared" si="35"/>
        <v>400000</v>
      </c>
      <c r="N200" s="74" t="str">
        <f t="shared" si="36"/>
        <v>-</v>
      </c>
      <c r="O200" s="243"/>
      <c r="P200" s="75"/>
      <c r="Q200" s="206"/>
      <c r="R200" s="75"/>
      <c r="S200" s="78" t="str">
        <f t="shared" si="37"/>
        <v>도비</v>
      </c>
      <c r="T200" s="184">
        <f t="shared" si="38"/>
        <v>0</v>
      </c>
      <c r="U200" s="184">
        <f t="shared" si="39"/>
        <v>100000</v>
      </c>
      <c r="V200" s="77" t="str">
        <f t="shared" si="40"/>
        <v>ok</v>
      </c>
      <c r="W200" s="75"/>
      <c r="X200" s="76" t="str">
        <f t="shared" si="41"/>
        <v>도비</v>
      </c>
      <c r="Y200" s="184">
        <f t="shared" si="42"/>
        <v>0</v>
      </c>
      <c r="Z200" s="184">
        <f t="shared" si="43"/>
        <v>0</v>
      </c>
      <c r="AA200" s="77" t="str">
        <f t="shared" si="44"/>
        <v>ok</v>
      </c>
      <c r="AB200" s="75"/>
      <c r="AC200" s="79" t="str">
        <f t="array" ref="AC200">IFERROR(IF($C200="","",INDEX(구분표!$I$2:$I$1001,MATCH(1,(구분표!$B$2:$B$1001='15년일출'!$A200)*(구분표!$C$2:$C$1001='15년일출'!$B200)*(구분표!$A$2:$A$1001='15년일출'!$C200),0))),"@@")</f>
        <v>1501</v>
      </c>
    </row>
    <row r="201" spans="1:29" ht="40.5" hidden="1" customHeight="1">
      <c r="A201" s="87" t="str">
        <f>IFERROR(VLOOKUP('15년일출'!$C201,구분표!$A$2:$C$1001,2,FALSE),"")</f>
        <v>문화체육관광위원회</v>
      </c>
      <c r="B201" s="87" t="str">
        <f>IFERROR(VLOOKUP('15년일출'!$C201,구분표!$A$2:$C$1001,3,FALSE),"")</f>
        <v>문화체육관광국</v>
      </c>
      <c r="C201" s="186" t="s">
        <v>188</v>
      </c>
      <c r="D201" s="185" t="s">
        <v>589</v>
      </c>
      <c r="E201" s="185">
        <v>466</v>
      </c>
      <c r="F201" s="298" t="s">
        <v>982</v>
      </c>
      <c r="G201" s="184">
        <v>60000</v>
      </c>
      <c r="H201" s="184">
        <v>-60000</v>
      </c>
      <c r="I201" s="184"/>
      <c r="J201" s="73">
        <f t="shared" si="34"/>
        <v>0</v>
      </c>
      <c r="K201" s="184"/>
      <c r="L201" s="184"/>
      <c r="M201" s="73">
        <f t="shared" si="35"/>
        <v>60000</v>
      </c>
      <c r="N201" s="74" t="str">
        <f t="shared" si="36"/>
        <v>동의필요</v>
      </c>
      <c r="O201" s="243"/>
      <c r="P201" s="75"/>
      <c r="Q201" s="206"/>
      <c r="R201" s="75"/>
      <c r="S201" s="78" t="str">
        <f t="shared" si="37"/>
        <v>도비</v>
      </c>
      <c r="T201" s="184">
        <f t="shared" si="38"/>
        <v>0</v>
      </c>
      <c r="U201" s="184">
        <f t="shared" si="39"/>
        <v>-60000</v>
      </c>
      <c r="V201" s="77" t="str">
        <f t="shared" si="40"/>
        <v>ok</v>
      </c>
      <c r="W201" s="75"/>
      <c r="X201" s="76" t="str">
        <f t="shared" si="41"/>
        <v>도비</v>
      </c>
      <c r="Y201" s="184">
        <f t="shared" si="42"/>
        <v>0</v>
      </c>
      <c r="Z201" s="184">
        <f t="shared" si="43"/>
        <v>0</v>
      </c>
      <c r="AA201" s="77" t="str">
        <f t="shared" si="44"/>
        <v>ok</v>
      </c>
      <c r="AB201" s="75"/>
      <c r="AC201" s="79" t="str">
        <f t="array" ref="AC201">IFERROR(IF($C201="","",INDEX(구분표!$I$2:$I$1001,MATCH(1,(구분표!$B$2:$B$1001='15년일출'!$A201)*(구분표!$C$2:$C$1001='15년일출'!$B201)*(구분표!$A$2:$A$1001='15년일출'!$C201),0))),"@@")</f>
        <v>1501</v>
      </c>
    </row>
    <row r="202" spans="1:29" ht="40.5" hidden="1" customHeight="1">
      <c r="A202" s="87" t="str">
        <f>IFERROR(VLOOKUP('15년일출'!$C202,구분표!$A$2:$C$1001,2,FALSE),"")</f>
        <v>문화체육관광위원회</v>
      </c>
      <c r="B202" s="87" t="str">
        <f>IFERROR(VLOOKUP('15년일출'!$C202,구분표!$A$2:$C$1001,3,FALSE),"")</f>
        <v>문화체육관광국</v>
      </c>
      <c r="C202" s="186" t="s">
        <v>188</v>
      </c>
      <c r="D202" s="185" t="s">
        <v>593</v>
      </c>
      <c r="E202" s="185" t="s">
        <v>593</v>
      </c>
      <c r="F202" s="298" t="s">
        <v>1013</v>
      </c>
      <c r="G202" s="184"/>
      <c r="H202" s="184"/>
      <c r="I202" s="184">
        <v>200000</v>
      </c>
      <c r="J202" s="73">
        <f t="shared" si="34"/>
        <v>200000</v>
      </c>
      <c r="K202" s="184"/>
      <c r="L202" s="184"/>
      <c r="M202" s="73">
        <f t="shared" si="35"/>
        <v>0</v>
      </c>
      <c r="N202" s="74" t="str">
        <f t="shared" si="36"/>
        <v>-</v>
      </c>
      <c r="O202" s="240"/>
      <c r="P202" s="75"/>
      <c r="Q202" s="206"/>
      <c r="R202" s="75"/>
      <c r="S202" s="78" t="str">
        <f t="shared" si="37"/>
        <v>도비</v>
      </c>
      <c r="T202" s="184">
        <f t="shared" si="38"/>
        <v>0</v>
      </c>
      <c r="U202" s="184">
        <f t="shared" si="39"/>
        <v>200000</v>
      </c>
      <c r="V202" s="77" t="str">
        <f t="shared" si="40"/>
        <v>ok</v>
      </c>
      <c r="W202" s="75"/>
      <c r="X202" s="76" t="str">
        <f t="shared" si="41"/>
        <v>도비</v>
      </c>
      <c r="Y202" s="184">
        <f t="shared" si="42"/>
        <v>0</v>
      </c>
      <c r="Z202" s="184">
        <f t="shared" si="43"/>
        <v>0</v>
      </c>
      <c r="AA202" s="77" t="str">
        <f t="shared" si="44"/>
        <v>ok</v>
      </c>
      <c r="AB202" s="75"/>
      <c r="AC202" s="79" t="str">
        <f t="array" ref="AC202">IFERROR(IF($C202="","",INDEX(구분표!$I$2:$I$1001,MATCH(1,(구분표!$B$2:$B$1001='15년일출'!$A202)*(구분표!$C$2:$C$1001='15년일출'!$B202)*(구분표!$A$2:$A$1001='15년일출'!$C202),0))),"@@")</f>
        <v>1501</v>
      </c>
    </row>
    <row r="203" spans="1:29" ht="40.5" hidden="1" customHeight="1">
      <c r="A203" s="87" t="str">
        <f>IFERROR(VLOOKUP('15년일출'!$C203,구분표!$A$2:$C$1001,2,FALSE),"")</f>
        <v>문화체육관광위원회</v>
      </c>
      <c r="B203" s="87" t="str">
        <f>IFERROR(VLOOKUP('15년일출'!$C203,구분표!$A$2:$C$1001,3,FALSE),"")</f>
        <v>문화체육관광국</v>
      </c>
      <c r="C203" s="186" t="s">
        <v>188</v>
      </c>
      <c r="D203" s="185" t="s">
        <v>589</v>
      </c>
      <c r="E203" s="185">
        <v>461</v>
      </c>
      <c r="F203" s="298" t="s">
        <v>1016</v>
      </c>
      <c r="G203" s="184">
        <v>1500000</v>
      </c>
      <c r="H203" s="184">
        <v>-207000</v>
      </c>
      <c r="I203" s="184"/>
      <c r="J203" s="73">
        <f t="shared" si="34"/>
        <v>1293000</v>
      </c>
      <c r="K203" s="184"/>
      <c r="L203" s="184"/>
      <c r="M203" s="73">
        <f t="shared" si="35"/>
        <v>1500000</v>
      </c>
      <c r="N203" s="74" t="str">
        <f t="shared" si="36"/>
        <v>동의필요</v>
      </c>
      <c r="O203" s="240"/>
      <c r="P203" s="75"/>
      <c r="Q203" s="206"/>
      <c r="R203" s="75"/>
      <c r="S203" s="78" t="str">
        <f t="shared" si="37"/>
        <v>도비</v>
      </c>
      <c r="T203" s="184">
        <f t="shared" si="38"/>
        <v>0</v>
      </c>
      <c r="U203" s="184">
        <f t="shared" si="39"/>
        <v>-207000</v>
      </c>
      <c r="V203" s="77" t="str">
        <f t="shared" si="40"/>
        <v>ok</v>
      </c>
      <c r="W203" s="75"/>
      <c r="X203" s="76" t="str">
        <f t="shared" si="41"/>
        <v>도비</v>
      </c>
      <c r="Y203" s="184">
        <f t="shared" si="42"/>
        <v>0</v>
      </c>
      <c r="Z203" s="184">
        <f t="shared" si="43"/>
        <v>0</v>
      </c>
      <c r="AA203" s="77" t="str">
        <f t="shared" si="44"/>
        <v>ok</v>
      </c>
      <c r="AB203" s="75"/>
      <c r="AC203" s="79" t="str">
        <f t="array" ref="AC203">IFERROR(IF($C203="","",INDEX(구분표!$I$2:$I$1001,MATCH(1,(구분표!$B$2:$B$1001='15년일출'!$A203)*(구분표!$C$2:$C$1001='15년일출'!$B203)*(구분표!$A$2:$A$1001='15년일출'!$C203),0))),"@@")</f>
        <v>1501</v>
      </c>
    </row>
    <row r="204" spans="1:29" ht="40.5" hidden="1" customHeight="1">
      <c r="A204" s="87" t="str">
        <f>IFERROR(VLOOKUP('15년일출'!$C204,구분표!$A$2:$C$1001,2,FALSE),"")</f>
        <v>문화체육관광위원회</v>
      </c>
      <c r="B204" s="87" t="str">
        <f>IFERROR(VLOOKUP('15년일출'!$C204,구분표!$A$2:$C$1001,3,FALSE),"")</f>
        <v>문화체육관광국</v>
      </c>
      <c r="C204" s="186" t="s">
        <v>188</v>
      </c>
      <c r="D204" s="185" t="s">
        <v>589</v>
      </c>
      <c r="E204" s="185">
        <v>461</v>
      </c>
      <c r="F204" s="298" t="s">
        <v>1017</v>
      </c>
      <c r="G204" s="184">
        <v>22875000</v>
      </c>
      <c r="H204" s="184"/>
      <c r="I204" s="184">
        <v>800000</v>
      </c>
      <c r="J204" s="73">
        <f t="shared" si="34"/>
        <v>23675000</v>
      </c>
      <c r="K204" s="184"/>
      <c r="L204" s="184"/>
      <c r="M204" s="73">
        <f t="shared" si="35"/>
        <v>22875000</v>
      </c>
      <c r="N204" s="74" t="str">
        <f t="shared" si="36"/>
        <v>-</v>
      </c>
      <c r="O204" s="240"/>
      <c r="P204" s="75"/>
      <c r="Q204" s="206"/>
      <c r="R204" s="75"/>
      <c r="S204" s="78" t="str">
        <f t="shared" si="37"/>
        <v>도비</v>
      </c>
      <c r="T204" s="184">
        <f t="shared" si="38"/>
        <v>0</v>
      </c>
      <c r="U204" s="184">
        <f t="shared" si="39"/>
        <v>800000</v>
      </c>
      <c r="V204" s="77" t="str">
        <f t="shared" si="40"/>
        <v>ok</v>
      </c>
      <c r="W204" s="75"/>
      <c r="X204" s="76" t="str">
        <f t="shared" si="41"/>
        <v>도비</v>
      </c>
      <c r="Y204" s="184">
        <f t="shared" si="42"/>
        <v>0</v>
      </c>
      <c r="Z204" s="184">
        <f t="shared" si="43"/>
        <v>0</v>
      </c>
      <c r="AA204" s="77" t="str">
        <f t="shared" si="44"/>
        <v>ok</v>
      </c>
      <c r="AB204" s="75"/>
      <c r="AC204" s="79" t="str">
        <f t="array" ref="AC204">IFERROR(IF($C204="","",INDEX(구분표!$I$2:$I$1001,MATCH(1,(구분표!$B$2:$B$1001='15년일출'!$A204)*(구분표!$C$2:$C$1001='15년일출'!$B204)*(구분표!$A$2:$A$1001='15년일출'!$C204),0))),"@@")</f>
        <v>1501</v>
      </c>
    </row>
    <row r="205" spans="1:29" ht="40.5" hidden="1" customHeight="1">
      <c r="A205" s="87" t="str">
        <f>IFERROR(VLOOKUP('15년일출'!$C205,구분표!$A$2:$C$1001,2,FALSE),"")</f>
        <v>문화체육관광위원회</v>
      </c>
      <c r="B205" s="87" t="str">
        <f>IFERROR(VLOOKUP('15년일출'!$C205,구분표!$A$2:$C$1001,3,FALSE),"")</f>
        <v>문화체육관광국</v>
      </c>
      <c r="C205" s="186" t="s">
        <v>188</v>
      </c>
      <c r="D205" s="185" t="s">
        <v>589</v>
      </c>
      <c r="E205" s="185">
        <v>462</v>
      </c>
      <c r="F205" s="298" t="s">
        <v>1018</v>
      </c>
      <c r="G205" s="184">
        <v>200000</v>
      </c>
      <c r="H205" s="184">
        <v>-200000</v>
      </c>
      <c r="I205" s="184"/>
      <c r="J205" s="73">
        <f t="shared" si="34"/>
        <v>0</v>
      </c>
      <c r="K205" s="303"/>
      <c r="L205" s="184"/>
      <c r="M205" s="73">
        <f t="shared" si="35"/>
        <v>200000</v>
      </c>
      <c r="N205" s="74" t="str">
        <f t="shared" si="36"/>
        <v>동의필요</v>
      </c>
      <c r="O205" s="240"/>
      <c r="P205" s="75"/>
      <c r="Q205" s="206"/>
      <c r="R205" s="75"/>
      <c r="S205" s="78" t="str">
        <f t="shared" si="37"/>
        <v>도비</v>
      </c>
      <c r="T205" s="184">
        <f t="shared" si="38"/>
        <v>0</v>
      </c>
      <c r="U205" s="184">
        <f t="shared" si="39"/>
        <v>-200000</v>
      </c>
      <c r="V205" s="77" t="str">
        <f t="shared" si="40"/>
        <v>ok</v>
      </c>
      <c r="W205" s="75"/>
      <c r="X205" s="76" t="str">
        <f t="shared" si="41"/>
        <v>도비</v>
      </c>
      <c r="Y205" s="184">
        <f t="shared" si="42"/>
        <v>0</v>
      </c>
      <c r="Z205" s="184">
        <f t="shared" si="43"/>
        <v>0</v>
      </c>
      <c r="AA205" s="77" t="str">
        <f t="shared" si="44"/>
        <v>ok</v>
      </c>
      <c r="AB205" s="75"/>
      <c r="AC205" s="79" t="str">
        <f t="array" ref="AC205">IFERROR(IF($C205="","",INDEX(구분표!$I$2:$I$1001,MATCH(1,(구분표!$B$2:$B$1001='15년일출'!$A205)*(구분표!$C$2:$C$1001='15년일출'!$B205)*(구분표!$A$2:$A$1001='15년일출'!$C205),0))),"@@")</f>
        <v>1501</v>
      </c>
    </row>
    <row r="206" spans="1:29" ht="40.5" hidden="1" customHeight="1">
      <c r="A206" s="87" t="str">
        <f>IFERROR(VLOOKUP('15년일출'!$C206,구분표!$A$2:$C$1001,2,FALSE),"")</f>
        <v>문화체육관광위원회</v>
      </c>
      <c r="B206" s="87" t="str">
        <f>IFERROR(VLOOKUP('15년일출'!$C206,구분표!$A$2:$C$1001,3,FALSE),"")</f>
        <v>문화체육관광국</v>
      </c>
      <c r="C206" s="186" t="s">
        <v>188</v>
      </c>
      <c r="D206" s="185" t="s">
        <v>589</v>
      </c>
      <c r="E206" s="185">
        <v>462</v>
      </c>
      <c r="F206" s="298" t="s">
        <v>1019</v>
      </c>
      <c r="G206" s="184">
        <v>42600</v>
      </c>
      <c r="H206" s="184"/>
      <c r="I206" s="184">
        <v>54000</v>
      </c>
      <c r="J206" s="73">
        <f t="shared" si="34"/>
        <v>96600</v>
      </c>
      <c r="K206" s="184"/>
      <c r="L206" s="184"/>
      <c r="M206" s="73">
        <f t="shared" si="35"/>
        <v>42600</v>
      </c>
      <c r="N206" s="74" t="str">
        <f t="shared" si="36"/>
        <v>-</v>
      </c>
      <c r="O206" s="240"/>
      <c r="P206" s="75"/>
      <c r="Q206" s="206"/>
      <c r="R206" s="75"/>
      <c r="S206" s="78" t="str">
        <f t="shared" si="37"/>
        <v>도비</v>
      </c>
      <c r="T206" s="184">
        <f t="shared" si="38"/>
        <v>0</v>
      </c>
      <c r="U206" s="184">
        <f t="shared" si="39"/>
        <v>54000</v>
      </c>
      <c r="V206" s="77" t="str">
        <f t="shared" si="40"/>
        <v>ok</v>
      </c>
      <c r="W206" s="75"/>
      <c r="X206" s="76" t="str">
        <f t="shared" si="41"/>
        <v>도비</v>
      </c>
      <c r="Y206" s="184">
        <f t="shared" si="42"/>
        <v>0</v>
      </c>
      <c r="Z206" s="184">
        <f t="shared" si="43"/>
        <v>0</v>
      </c>
      <c r="AA206" s="77" t="str">
        <f t="shared" si="44"/>
        <v>ok</v>
      </c>
      <c r="AB206" s="75"/>
      <c r="AC206" s="79" t="str">
        <f t="array" ref="AC206">IFERROR(IF($C206="","",INDEX(구분표!$I$2:$I$1001,MATCH(1,(구분표!$B$2:$B$1001='15년일출'!$A206)*(구분표!$C$2:$C$1001='15년일출'!$B206)*(구분표!$A$2:$A$1001='15년일출'!$C206),0))),"@@")</f>
        <v>1501</v>
      </c>
    </row>
    <row r="207" spans="1:29" ht="40.5" hidden="1" customHeight="1">
      <c r="A207" s="87" t="str">
        <f>IFERROR(VLOOKUP('15년일출'!$C207,구분표!$A$2:$C$1001,2,FALSE),"")</f>
        <v>문화체육관광위원회</v>
      </c>
      <c r="B207" s="87" t="str">
        <f>IFERROR(VLOOKUP('15년일출'!$C207,구분표!$A$2:$C$1001,3,FALSE),"")</f>
        <v>문화체육관광국</v>
      </c>
      <c r="C207" s="186" t="s">
        <v>188</v>
      </c>
      <c r="D207" s="185" t="s">
        <v>593</v>
      </c>
      <c r="E207" s="185" t="s">
        <v>593</v>
      </c>
      <c r="F207" s="298" t="s">
        <v>1020</v>
      </c>
      <c r="G207" s="184"/>
      <c r="H207" s="184"/>
      <c r="I207" s="184">
        <v>50000</v>
      </c>
      <c r="J207" s="73">
        <f t="shared" si="34"/>
        <v>50000</v>
      </c>
      <c r="K207" s="184"/>
      <c r="L207" s="184"/>
      <c r="M207" s="73">
        <f t="shared" si="35"/>
        <v>0</v>
      </c>
      <c r="N207" s="74" t="str">
        <f t="shared" si="36"/>
        <v>-</v>
      </c>
      <c r="O207" s="240"/>
      <c r="P207" s="75"/>
      <c r="Q207" s="206"/>
      <c r="R207" s="75"/>
      <c r="S207" s="78" t="str">
        <f t="shared" si="37"/>
        <v>도비</v>
      </c>
      <c r="T207" s="184">
        <f t="shared" si="38"/>
        <v>0</v>
      </c>
      <c r="U207" s="184">
        <f t="shared" si="39"/>
        <v>50000</v>
      </c>
      <c r="V207" s="77" t="str">
        <f t="shared" si="40"/>
        <v>ok</v>
      </c>
      <c r="W207" s="75"/>
      <c r="X207" s="76" t="str">
        <f t="shared" si="41"/>
        <v>도비</v>
      </c>
      <c r="Y207" s="184">
        <f t="shared" si="42"/>
        <v>0</v>
      </c>
      <c r="Z207" s="184">
        <f t="shared" si="43"/>
        <v>0</v>
      </c>
      <c r="AA207" s="77" t="str">
        <f t="shared" si="44"/>
        <v>ok</v>
      </c>
      <c r="AB207" s="75"/>
      <c r="AC207" s="79" t="str">
        <f t="array" ref="AC207">IFERROR(IF($C207="","",INDEX(구분표!$I$2:$I$1001,MATCH(1,(구분표!$B$2:$B$1001='15년일출'!$A207)*(구분표!$C$2:$C$1001='15년일출'!$B207)*(구분표!$A$2:$A$1001='15년일출'!$C207),0))),"@@")</f>
        <v>1501</v>
      </c>
    </row>
    <row r="208" spans="1:29" s="24" customFormat="1" ht="40.5" hidden="1" customHeight="1">
      <c r="A208" s="289" t="str">
        <f>IFERROR(VLOOKUP('15년일출'!$C208,구분표!$A$2:$C$1001,2,FALSE),"")</f>
        <v>문화체육관광위원회</v>
      </c>
      <c r="B208" s="289" t="str">
        <f>IFERROR(VLOOKUP('15년일출'!$C208,구분표!$A$2:$C$1001,3,FALSE),"")</f>
        <v>문화체육관광국</v>
      </c>
      <c r="C208" s="298" t="s">
        <v>188</v>
      </c>
      <c r="D208" s="297" t="s">
        <v>589</v>
      </c>
      <c r="E208" s="297">
        <v>463</v>
      </c>
      <c r="F208" s="298" t="s">
        <v>1022</v>
      </c>
      <c r="G208" s="187">
        <v>300000</v>
      </c>
      <c r="H208" s="184">
        <v>-300000</v>
      </c>
      <c r="I208" s="184"/>
      <c r="J208" s="73">
        <f t="shared" si="34"/>
        <v>0</v>
      </c>
      <c r="K208" s="184"/>
      <c r="L208" s="184"/>
      <c r="M208" s="73">
        <f t="shared" si="35"/>
        <v>300000</v>
      </c>
      <c r="N208" s="74" t="str">
        <f t="shared" si="36"/>
        <v>동의필요</v>
      </c>
      <c r="O208" s="240"/>
      <c r="P208" s="279"/>
      <c r="Q208" s="315"/>
      <c r="R208" s="279"/>
      <c r="S208" s="78" t="str">
        <f t="shared" si="37"/>
        <v>도비</v>
      </c>
      <c r="T208" s="184">
        <f t="shared" si="38"/>
        <v>0</v>
      </c>
      <c r="U208" s="184">
        <f t="shared" si="39"/>
        <v>-300000</v>
      </c>
      <c r="V208" s="77" t="str">
        <f t="shared" si="40"/>
        <v>ok</v>
      </c>
      <c r="W208" s="279"/>
      <c r="X208" s="76" t="str">
        <f t="shared" si="41"/>
        <v>도비</v>
      </c>
      <c r="Y208" s="184">
        <f t="shared" si="42"/>
        <v>0</v>
      </c>
      <c r="Z208" s="184">
        <f t="shared" si="43"/>
        <v>0</v>
      </c>
      <c r="AA208" s="77" t="str">
        <f t="shared" si="44"/>
        <v>ok</v>
      </c>
      <c r="AB208" s="279"/>
      <c r="AC208" s="79" t="str">
        <f t="array" ref="AC208">IFERROR(IF($C208="","",INDEX(구분표!$I$2:$I$1001,MATCH(1,(구분표!$B$2:$B$1001='15년일출'!$A208)*(구분표!$C$2:$C$1001='15년일출'!$B208)*(구분표!$A$2:$A$1001='15년일출'!$C208),0))),"@@")</f>
        <v>1501</v>
      </c>
    </row>
    <row r="209" spans="1:29" ht="40.5" hidden="1" customHeight="1">
      <c r="A209" s="87" t="str">
        <f>IFERROR(VLOOKUP('15년일출'!$C209,구분표!$A$2:$C$1001,2,FALSE),"")</f>
        <v>문화체육관광위원회</v>
      </c>
      <c r="B209" s="87" t="str">
        <f>IFERROR(VLOOKUP('15년일출'!$C209,구분표!$A$2:$C$1001,3,FALSE),"")</f>
        <v>문화체육관광국</v>
      </c>
      <c r="C209" s="186" t="s">
        <v>190</v>
      </c>
      <c r="D209" s="185" t="s">
        <v>589</v>
      </c>
      <c r="E209" s="185">
        <v>469</v>
      </c>
      <c r="F209" s="298" t="s">
        <v>983</v>
      </c>
      <c r="G209" s="184">
        <v>100000</v>
      </c>
      <c r="H209" s="184"/>
      <c r="I209" s="184">
        <v>150000</v>
      </c>
      <c r="J209" s="73">
        <f t="shared" si="34"/>
        <v>250000</v>
      </c>
      <c r="K209" s="184"/>
      <c r="L209" s="184"/>
      <c r="M209" s="73">
        <f t="shared" si="35"/>
        <v>100000</v>
      </c>
      <c r="N209" s="74" t="str">
        <f t="shared" si="36"/>
        <v>-</v>
      </c>
      <c r="O209" s="243"/>
      <c r="P209" s="75"/>
      <c r="Q209" s="206"/>
      <c r="R209" s="75"/>
      <c r="S209" s="78" t="str">
        <f t="shared" si="37"/>
        <v>도비</v>
      </c>
      <c r="T209" s="184">
        <f t="shared" si="38"/>
        <v>0</v>
      </c>
      <c r="U209" s="184">
        <f t="shared" si="39"/>
        <v>150000</v>
      </c>
      <c r="V209" s="77" t="str">
        <f t="shared" si="40"/>
        <v>ok</v>
      </c>
      <c r="W209" s="75"/>
      <c r="X209" s="76" t="str">
        <f t="shared" si="41"/>
        <v>도비</v>
      </c>
      <c r="Y209" s="184">
        <f t="shared" si="42"/>
        <v>0</v>
      </c>
      <c r="Z209" s="184">
        <f t="shared" si="43"/>
        <v>0</v>
      </c>
      <c r="AA209" s="77" t="str">
        <f t="shared" si="44"/>
        <v>ok</v>
      </c>
      <c r="AB209" s="75"/>
      <c r="AC209" s="79" t="str">
        <f t="array" ref="AC209">IFERROR(IF($C209="","",INDEX(구분표!$I$2:$I$1001,MATCH(1,(구분표!$B$2:$B$1001='15년일출'!$A209)*(구분표!$C$2:$C$1001='15년일출'!$B209)*(구분표!$A$2:$A$1001='15년일출'!$C209),0))),"@@")</f>
        <v>1502</v>
      </c>
    </row>
    <row r="210" spans="1:29" ht="40.5" hidden="1" customHeight="1">
      <c r="A210" s="87" t="str">
        <f>IFERROR(VLOOKUP('15년일출'!$C210,구분표!$A$2:$C$1001,2,FALSE),"")</f>
        <v>문화체육관광위원회</v>
      </c>
      <c r="B210" s="87" t="str">
        <f>IFERROR(VLOOKUP('15년일출'!$C210,구분표!$A$2:$C$1001,3,FALSE),"")</f>
        <v>문화체육관광국</v>
      </c>
      <c r="C210" s="186" t="s">
        <v>192</v>
      </c>
      <c r="D210" s="185" t="s">
        <v>589</v>
      </c>
      <c r="E210" s="185">
        <v>473</v>
      </c>
      <c r="F210" s="298" t="s">
        <v>984</v>
      </c>
      <c r="G210" s="184">
        <v>950000</v>
      </c>
      <c r="H210" s="184"/>
      <c r="I210" s="184">
        <v>435000</v>
      </c>
      <c r="J210" s="73">
        <f t="shared" si="34"/>
        <v>1385000</v>
      </c>
      <c r="K210" s="184"/>
      <c r="L210" s="184"/>
      <c r="M210" s="73">
        <f t="shared" si="35"/>
        <v>950000</v>
      </c>
      <c r="N210" s="74" t="str">
        <f t="shared" si="36"/>
        <v>-</v>
      </c>
      <c r="O210" s="243"/>
      <c r="P210" s="75"/>
      <c r="Q210" s="206"/>
      <c r="R210" s="75"/>
      <c r="S210" s="78" t="str">
        <f t="shared" si="37"/>
        <v>도비</v>
      </c>
      <c r="T210" s="184">
        <f t="shared" si="38"/>
        <v>0</v>
      </c>
      <c r="U210" s="184">
        <f t="shared" si="39"/>
        <v>435000</v>
      </c>
      <c r="V210" s="77" t="str">
        <f t="shared" si="40"/>
        <v>ok</v>
      </c>
      <c r="W210" s="75"/>
      <c r="X210" s="76" t="str">
        <f t="shared" si="41"/>
        <v>도비</v>
      </c>
      <c r="Y210" s="184">
        <f t="shared" si="42"/>
        <v>0</v>
      </c>
      <c r="Z210" s="184">
        <f t="shared" si="43"/>
        <v>0</v>
      </c>
      <c r="AA210" s="77" t="str">
        <f t="shared" si="44"/>
        <v>ok</v>
      </c>
      <c r="AB210" s="75"/>
      <c r="AC210" s="79" t="str">
        <f t="array" ref="AC210">IFERROR(IF($C210="","",INDEX(구분표!$I$2:$I$1001,MATCH(1,(구분표!$B$2:$B$1001='15년일출'!$A210)*(구분표!$C$2:$C$1001='15년일출'!$B210)*(구분표!$A$2:$A$1001='15년일출'!$C210),0))),"@@")</f>
        <v>1503</v>
      </c>
    </row>
    <row r="211" spans="1:29" ht="40.5" hidden="1" customHeight="1">
      <c r="A211" s="87" t="str">
        <f>IFERROR(VLOOKUP('15년일출'!$C211,구분표!$A$2:$C$1001,2,FALSE),"")</f>
        <v>문화체육관광위원회</v>
      </c>
      <c r="B211" s="87" t="str">
        <f>IFERROR(VLOOKUP('15년일출'!$C211,구분표!$A$2:$C$1001,3,FALSE),"")</f>
        <v>문화체육관광국</v>
      </c>
      <c r="C211" s="186" t="s">
        <v>192</v>
      </c>
      <c r="D211" s="185" t="s">
        <v>589</v>
      </c>
      <c r="E211" s="185">
        <v>473</v>
      </c>
      <c r="F211" s="298" t="s">
        <v>985</v>
      </c>
      <c r="G211" s="184">
        <v>180000</v>
      </c>
      <c r="H211" s="194"/>
      <c r="I211" s="184">
        <v>20000</v>
      </c>
      <c r="J211" s="73">
        <f t="shared" si="34"/>
        <v>200000</v>
      </c>
      <c r="K211" s="303"/>
      <c r="L211" s="184"/>
      <c r="M211" s="73">
        <f t="shared" si="35"/>
        <v>180000</v>
      </c>
      <c r="N211" s="74" t="str">
        <f t="shared" si="36"/>
        <v>-</v>
      </c>
      <c r="O211" s="243"/>
      <c r="P211" s="75"/>
      <c r="Q211" s="206"/>
      <c r="R211" s="75"/>
      <c r="S211" s="78" t="str">
        <f t="shared" si="37"/>
        <v>도비</v>
      </c>
      <c r="T211" s="184">
        <f t="shared" si="38"/>
        <v>0</v>
      </c>
      <c r="U211" s="184">
        <f t="shared" si="39"/>
        <v>20000</v>
      </c>
      <c r="V211" s="77" t="str">
        <f t="shared" si="40"/>
        <v>ok</v>
      </c>
      <c r="W211" s="75"/>
      <c r="X211" s="76" t="str">
        <f t="shared" si="41"/>
        <v>도비</v>
      </c>
      <c r="Y211" s="184">
        <f t="shared" si="42"/>
        <v>0</v>
      </c>
      <c r="Z211" s="184">
        <f t="shared" si="43"/>
        <v>0</v>
      </c>
      <c r="AA211" s="77" t="str">
        <f t="shared" si="44"/>
        <v>ok</v>
      </c>
      <c r="AB211" s="75"/>
      <c r="AC211" s="79" t="str">
        <f t="array" ref="AC211">IFERROR(IF($C211="","",INDEX(구분표!$I$2:$I$1001,MATCH(1,(구분표!$B$2:$B$1001='15년일출'!$A211)*(구분표!$C$2:$C$1001='15년일출'!$B211)*(구분표!$A$2:$A$1001='15년일출'!$C211),0))),"@@")</f>
        <v>1503</v>
      </c>
    </row>
    <row r="212" spans="1:29" ht="40.5" hidden="1" customHeight="1">
      <c r="A212" s="87" t="str">
        <f>IFERROR(VLOOKUP('15년일출'!$C212,구분표!$A$2:$C$1001,2,FALSE),"")</f>
        <v>문화체육관광위원회</v>
      </c>
      <c r="B212" s="87" t="str">
        <f>IFERROR(VLOOKUP('15년일출'!$C212,구분표!$A$2:$C$1001,3,FALSE),"")</f>
        <v>문화체육관광국</v>
      </c>
      <c r="C212" s="186" t="s">
        <v>192</v>
      </c>
      <c r="D212" s="185" t="s">
        <v>589</v>
      </c>
      <c r="E212" s="185">
        <v>473</v>
      </c>
      <c r="F212" s="298" t="s">
        <v>986</v>
      </c>
      <c r="G212" s="184">
        <v>1000000</v>
      </c>
      <c r="H212" s="184">
        <v>-1000000</v>
      </c>
      <c r="I212" s="184"/>
      <c r="J212" s="73">
        <f t="shared" si="34"/>
        <v>0</v>
      </c>
      <c r="K212" s="184"/>
      <c r="L212" s="184"/>
      <c r="M212" s="73">
        <f t="shared" si="35"/>
        <v>1000000</v>
      </c>
      <c r="N212" s="74" t="str">
        <f t="shared" si="36"/>
        <v>동의필요</v>
      </c>
      <c r="O212" s="243"/>
      <c r="P212" s="75"/>
      <c r="Q212" s="206"/>
      <c r="R212" s="75"/>
      <c r="S212" s="78" t="str">
        <f t="shared" si="37"/>
        <v>도비</v>
      </c>
      <c r="T212" s="184">
        <f t="shared" si="38"/>
        <v>0</v>
      </c>
      <c r="U212" s="184">
        <f t="shared" si="39"/>
        <v>-1000000</v>
      </c>
      <c r="V212" s="77" t="str">
        <f t="shared" si="40"/>
        <v>ok</v>
      </c>
      <c r="W212" s="75"/>
      <c r="X212" s="76" t="str">
        <f t="shared" si="41"/>
        <v>도비</v>
      </c>
      <c r="Y212" s="184">
        <f t="shared" si="42"/>
        <v>0</v>
      </c>
      <c r="Z212" s="184">
        <f t="shared" si="43"/>
        <v>0</v>
      </c>
      <c r="AA212" s="77" t="str">
        <f t="shared" si="44"/>
        <v>ok</v>
      </c>
      <c r="AB212" s="75"/>
      <c r="AC212" s="79" t="str">
        <f t="array" ref="AC212">IFERROR(IF($C212="","",INDEX(구분표!$I$2:$I$1001,MATCH(1,(구분표!$B$2:$B$1001='15년일출'!$A212)*(구분표!$C$2:$C$1001='15년일출'!$B212)*(구분표!$A$2:$A$1001='15년일출'!$C212),0))),"@@")</f>
        <v>1503</v>
      </c>
    </row>
    <row r="213" spans="1:29" ht="40.5" hidden="1" customHeight="1">
      <c r="A213" s="87" t="str">
        <f>IFERROR(VLOOKUP('15년일출'!$C213,구분표!$A$2:$C$1001,2,FALSE),"")</f>
        <v>문화체육관광위원회</v>
      </c>
      <c r="B213" s="87" t="str">
        <f>IFERROR(VLOOKUP('15년일출'!$C213,구분표!$A$2:$C$1001,3,FALSE),"")</f>
        <v>문화체육관광국</v>
      </c>
      <c r="C213" s="186" t="s">
        <v>192</v>
      </c>
      <c r="D213" s="185" t="s">
        <v>589</v>
      </c>
      <c r="E213" s="185">
        <v>473</v>
      </c>
      <c r="F213" s="298" t="s">
        <v>1255</v>
      </c>
      <c r="G213" s="184">
        <v>460000</v>
      </c>
      <c r="H213" s="184"/>
      <c r="I213" s="184">
        <v>240000</v>
      </c>
      <c r="J213" s="73">
        <f t="shared" si="34"/>
        <v>700000</v>
      </c>
      <c r="K213" s="184"/>
      <c r="L213" s="184"/>
      <c r="M213" s="73">
        <f t="shared" si="35"/>
        <v>460000</v>
      </c>
      <c r="N213" s="74" t="str">
        <f t="shared" si="36"/>
        <v>-</v>
      </c>
      <c r="O213" s="243"/>
      <c r="P213" s="75"/>
      <c r="Q213" s="206"/>
      <c r="R213" s="75"/>
      <c r="S213" s="78" t="str">
        <f t="shared" si="37"/>
        <v>도비</v>
      </c>
      <c r="T213" s="184">
        <f t="shared" si="38"/>
        <v>0</v>
      </c>
      <c r="U213" s="184">
        <f t="shared" si="39"/>
        <v>240000</v>
      </c>
      <c r="V213" s="77" t="str">
        <f t="shared" si="40"/>
        <v>ok</v>
      </c>
      <c r="W213" s="75"/>
      <c r="X213" s="76" t="str">
        <f t="shared" si="41"/>
        <v>도비</v>
      </c>
      <c r="Y213" s="184">
        <f t="shared" si="42"/>
        <v>0</v>
      </c>
      <c r="Z213" s="184">
        <f t="shared" si="43"/>
        <v>0</v>
      </c>
      <c r="AA213" s="77" t="str">
        <f t="shared" si="44"/>
        <v>ok</v>
      </c>
      <c r="AB213" s="75"/>
      <c r="AC213" s="79" t="str">
        <f t="array" ref="AC213">IFERROR(IF($C213="","",INDEX(구분표!$I$2:$I$1001,MATCH(1,(구분표!$B$2:$B$1001='15년일출'!$A213)*(구분표!$C$2:$C$1001='15년일출'!$B213)*(구분표!$A$2:$A$1001='15년일출'!$C213),0))),"@@")</f>
        <v>1503</v>
      </c>
    </row>
    <row r="214" spans="1:29" ht="40.5" hidden="1" customHeight="1">
      <c r="A214" s="87" t="str">
        <f>IFERROR(VLOOKUP('15년일출'!$C214,구분표!$A$2:$C$1001,2,FALSE),"")</f>
        <v>문화체육관광위원회</v>
      </c>
      <c r="B214" s="87" t="str">
        <f>IFERROR(VLOOKUP('15년일출'!$C214,구분표!$A$2:$C$1001,3,FALSE),"")</f>
        <v>문화체육관광국</v>
      </c>
      <c r="C214" s="186" t="s">
        <v>192</v>
      </c>
      <c r="D214" s="185" t="s">
        <v>589</v>
      </c>
      <c r="E214" s="185">
        <v>474</v>
      </c>
      <c r="F214" s="298" t="s">
        <v>987</v>
      </c>
      <c r="G214" s="184">
        <v>2978000</v>
      </c>
      <c r="H214" s="184"/>
      <c r="I214" s="194">
        <v>300000</v>
      </c>
      <c r="J214" s="73">
        <f t="shared" si="34"/>
        <v>3278000</v>
      </c>
      <c r="K214" s="184"/>
      <c r="L214" s="194"/>
      <c r="M214" s="73">
        <f t="shared" si="35"/>
        <v>2978000</v>
      </c>
      <c r="N214" s="74" t="str">
        <f t="shared" si="36"/>
        <v>-</v>
      </c>
      <c r="O214" s="243"/>
      <c r="P214" s="75"/>
      <c r="Q214" s="206"/>
      <c r="R214" s="75"/>
      <c r="S214" s="78" t="str">
        <f t="shared" si="37"/>
        <v>도비</v>
      </c>
      <c r="T214" s="184">
        <f t="shared" si="38"/>
        <v>0</v>
      </c>
      <c r="U214" s="184">
        <f t="shared" si="39"/>
        <v>300000</v>
      </c>
      <c r="V214" s="77" t="str">
        <f t="shared" si="40"/>
        <v>ok</v>
      </c>
      <c r="W214" s="75"/>
      <c r="X214" s="76" t="str">
        <f t="shared" si="41"/>
        <v>도비</v>
      </c>
      <c r="Y214" s="184">
        <f t="shared" si="42"/>
        <v>0</v>
      </c>
      <c r="Z214" s="184">
        <f t="shared" si="43"/>
        <v>0</v>
      </c>
      <c r="AA214" s="77" t="str">
        <f t="shared" si="44"/>
        <v>ok</v>
      </c>
      <c r="AB214" s="75"/>
      <c r="AC214" s="79" t="str">
        <f t="array" ref="AC214">IFERROR(IF($C214="","",INDEX(구분표!$I$2:$I$1001,MATCH(1,(구분표!$B$2:$B$1001='15년일출'!$A214)*(구분표!$C$2:$C$1001='15년일출'!$B214)*(구분표!$A$2:$A$1001='15년일출'!$C214),0))),"@@")</f>
        <v>1503</v>
      </c>
    </row>
    <row r="215" spans="1:29" ht="40.5" hidden="1" customHeight="1">
      <c r="A215" s="87" t="str">
        <f>IFERROR(VLOOKUP('15년일출'!$C215,구분표!$A$2:$C$1001,2,FALSE),"")</f>
        <v>문화체육관광위원회</v>
      </c>
      <c r="B215" s="87" t="str">
        <f>IFERROR(VLOOKUP('15년일출'!$C215,구분표!$A$2:$C$1001,3,FALSE),"")</f>
        <v>문화체육관광국</v>
      </c>
      <c r="C215" s="186" t="s">
        <v>192</v>
      </c>
      <c r="D215" s="185" t="s">
        <v>589</v>
      </c>
      <c r="E215" s="185">
        <v>475</v>
      </c>
      <c r="F215" s="298" t="s">
        <v>988</v>
      </c>
      <c r="G215" s="184">
        <v>968000</v>
      </c>
      <c r="H215" s="184"/>
      <c r="I215" s="184">
        <v>330000</v>
      </c>
      <c r="J215" s="73">
        <f t="shared" si="34"/>
        <v>1298000</v>
      </c>
      <c r="K215" s="184"/>
      <c r="L215" s="184"/>
      <c r="M215" s="73">
        <f t="shared" si="35"/>
        <v>968000</v>
      </c>
      <c r="N215" s="74" t="str">
        <f t="shared" si="36"/>
        <v>-</v>
      </c>
      <c r="O215" s="243"/>
      <c r="P215" s="75"/>
      <c r="Q215" s="206"/>
      <c r="R215" s="75"/>
      <c r="S215" s="78" t="str">
        <f t="shared" si="37"/>
        <v>도비</v>
      </c>
      <c r="T215" s="184">
        <f t="shared" si="38"/>
        <v>0</v>
      </c>
      <c r="U215" s="184">
        <f t="shared" si="39"/>
        <v>330000</v>
      </c>
      <c r="V215" s="77" t="str">
        <f t="shared" si="40"/>
        <v>ok</v>
      </c>
      <c r="W215" s="75"/>
      <c r="X215" s="76" t="str">
        <f t="shared" si="41"/>
        <v>도비</v>
      </c>
      <c r="Y215" s="184">
        <f t="shared" si="42"/>
        <v>0</v>
      </c>
      <c r="Z215" s="184">
        <f t="shared" si="43"/>
        <v>0</v>
      </c>
      <c r="AA215" s="77" t="str">
        <f t="shared" si="44"/>
        <v>ok</v>
      </c>
      <c r="AB215" s="75"/>
      <c r="AC215" s="79" t="str">
        <f t="array" ref="AC215">IFERROR(IF($C215="","",INDEX(구분표!$I$2:$I$1001,MATCH(1,(구분표!$B$2:$B$1001='15년일출'!$A215)*(구분표!$C$2:$C$1001='15년일출'!$B215)*(구분표!$A$2:$A$1001='15년일출'!$C215),0))),"@@")</f>
        <v>1503</v>
      </c>
    </row>
    <row r="216" spans="1:29" ht="40.5" hidden="1" customHeight="1">
      <c r="A216" s="87" t="str">
        <f>IFERROR(VLOOKUP('15년일출'!$C216,구분표!$A$2:$C$1001,2,FALSE),"")</f>
        <v>문화체육관광위원회</v>
      </c>
      <c r="B216" s="87" t="str">
        <f>IFERROR(VLOOKUP('15년일출'!$C216,구분표!$A$2:$C$1001,3,FALSE),"")</f>
        <v>문화체육관광국</v>
      </c>
      <c r="C216" s="186" t="s">
        <v>192</v>
      </c>
      <c r="D216" s="185" t="s">
        <v>589</v>
      </c>
      <c r="E216" s="185">
        <v>475</v>
      </c>
      <c r="F216" s="298" t="s">
        <v>989</v>
      </c>
      <c r="G216" s="188">
        <v>40000</v>
      </c>
      <c r="H216" s="184"/>
      <c r="I216" s="184">
        <v>40000</v>
      </c>
      <c r="J216" s="73">
        <f t="shared" si="34"/>
        <v>80000</v>
      </c>
      <c r="K216" s="184"/>
      <c r="L216" s="184"/>
      <c r="M216" s="73">
        <f t="shared" si="35"/>
        <v>40000</v>
      </c>
      <c r="N216" s="74" t="str">
        <f t="shared" si="36"/>
        <v>-</v>
      </c>
      <c r="O216" s="243"/>
      <c r="P216" s="75"/>
      <c r="Q216" s="206"/>
      <c r="R216" s="75"/>
      <c r="S216" s="78" t="str">
        <f t="shared" si="37"/>
        <v>도비</v>
      </c>
      <c r="T216" s="184">
        <f t="shared" si="38"/>
        <v>0</v>
      </c>
      <c r="U216" s="184">
        <f t="shared" si="39"/>
        <v>40000</v>
      </c>
      <c r="V216" s="77" t="str">
        <f t="shared" si="40"/>
        <v>ok</v>
      </c>
      <c r="W216" s="75"/>
      <c r="X216" s="76" t="str">
        <f t="shared" si="41"/>
        <v>도비</v>
      </c>
      <c r="Y216" s="184">
        <f t="shared" si="42"/>
        <v>0</v>
      </c>
      <c r="Z216" s="184">
        <f t="shared" si="43"/>
        <v>0</v>
      </c>
      <c r="AA216" s="77" t="str">
        <f t="shared" si="44"/>
        <v>ok</v>
      </c>
      <c r="AB216" s="75"/>
      <c r="AC216" s="79" t="str">
        <f t="array" ref="AC216">IFERROR(IF($C216="","",INDEX(구분표!$I$2:$I$1001,MATCH(1,(구분표!$B$2:$B$1001='15년일출'!$A216)*(구분표!$C$2:$C$1001='15년일출'!$B216)*(구분표!$A$2:$A$1001='15년일출'!$C216),0))),"@@")</f>
        <v>1503</v>
      </c>
    </row>
    <row r="217" spans="1:29" ht="40.5" hidden="1" customHeight="1">
      <c r="A217" s="87" t="str">
        <f>IFERROR(VLOOKUP('15년일출'!$C217,구분표!$A$2:$C$1001,2,FALSE),"")</f>
        <v>문화체육관광위원회</v>
      </c>
      <c r="B217" s="87" t="str">
        <f>IFERROR(VLOOKUP('15년일출'!$C217,구분표!$A$2:$C$1001,3,FALSE),"")</f>
        <v>문화체육관광국</v>
      </c>
      <c r="C217" s="186" t="s">
        <v>192</v>
      </c>
      <c r="D217" s="185" t="s">
        <v>589</v>
      </c>
      <c r="E217" s="185">
        <v>475</v>
      </c>
      <c r="F217" s="298" t="s">
        <v>990</v>
      </c>
      <c r="G217" s="188">
        <v>240000</v>
      </c>
      <c r="H217" s="184"/>
      <c r="I217" s="184">
        <v>46000</v>
      </c>
      <c r="J217" s="73">
        <f t="shared" si="34"/>
        <v>286000</v>
      </c>
      <c r="K217" s="184"/>
      <c r="L217" s="184"/>
      <c r="M217" s="73">
        <f t="shared" si="35"/>
        <v>240000</v>
      </c>
      <c r="N217" s="74" t="str">
        <f t="shared" si="36"/>
        <v>-</v>
      </c>
      <c r="O217" s="243"/>
      <c r="P217" s="75"/>
      <c r="Q217" s="206"/>
      <c r="R217" s="75"/>
      <c r="S217" s="78" t="str">
        <f t="shared" si="37"/>
        <v>도비</v>
      </c>
      <c r="T217" s="184">
        <f t="shared" si="38"/>
        <v>0</v>
      </c>
      <c r="U217" s="184">
        <f t="shared" si="39"/>
        <v>46000</v>
      </c>
      <c r="V217" s="77" t="str">
        <f t="shared" si="40"/>
        <v>ok</v>
      </c>
      <c r="W217" s="75"/>
      <c r="X217" s="76" t="str">
        <f t="shared" si="41"/>
        <v>도비</v>
      </c>
      <c r="Y217" s="184">
        <f t="shared" si="42"/>
        <v>0</v>
      </c>
      <c r="Z217" s="184">
        <f t="shared" si="43"/>
        <v>0</v>
      </c>
      <c r="AA217" s="77" t="str">
        <f t="shared" si="44"/>
        <v>ok</v>
      </c>
      <c r="AB217" s="75"/>
      <c r="AC217" s="79" t="str">
        <f t="array" ref="AC217">IFERROR(IF($C217="","",INDEX(구분표!$I$2:$I$1001,MATCH(1,(구분표!$B$2:$B$1001='15년일출'!$A217)*(구분표!$C$2:$C$1001='15년일출'!$B217)*(구분표!$A$2:$A$1001='15년일출'!$C217),0))),"@@")</f>
        <v>1503</v>
      </c>
    </row>
    <row r="218" spans="1:29" ht="40.5" hidden="1" customHeight="1">
      <c r="A218" s="87" t="str">
        <f>IFERROR(VLOOKUP('15년일출'!$C218,구분표!$A$2:$C$1001,2,FALSE),"")</f>
        <v>문화체육관광위원회</v>
      </c>
      <c r="B218" s="87" t="str">
        <f>IFERROR(VLOOKUP('15년일출'!$C218,구분표!$A$2:$C$1001,3,FALSE),"")</f>
        <v>문화체육관광국</v>
      </c>
      <c r="C218" s="186" t="s">
        <v>192</v>
      </c>
      <c r="D218" s="185" t="s">
        <v>589</v>
      </c>
      <c r="E218" s="185">
        <v>475</v>
      </c>
      <c r="F218" s="298" t="s">
        <v>991</v>
      </c>
      <c r="G218" s="184">
        <v>4000</v>
      </c>
      <c r="H218" s="184"/>
      <c r="I218" s="184">
        <v>26000</v>
      </c>
      <c r="J218" s="73">
        <f t="shared" si="34"/>
        <v>30000</v>
      </c>
      <c r="K218" s="184"/>
      <c r="L218" s="184"/>
      <c r="M218" s="73">
        <f t="shared" si="35"/>
        <v>4000</v>
      </c>
      <c r="N218" s="74" t="str">
        <f t="shared" si="36"/>
        <v>-</v>
      </c>
      <c r="O218" s="243"/>
      <c r="P218" s="75"/>
      <c r="Q218" s="206"/>
      <c r="R218" s="75"/>
      <c r="S218" s="78" t="str">
        <f t="shared" si="37"/>
        <v>도비</v>
      </c>
      <c r="T218" s="184">
        <f t="shared" si="38"/>
        <v>0</v>
      </c>
      <c r="U218" s="184">
        <f t="shared" si="39"/>
        <v>26000</v>
      </c>
      <c r="V218" s="77" t="str">
        <f t="shared" si="40"/>
        <v>ok</v>
      </c>
      <c r="W218" s="75"/>
      <c r="X218" s="76" t="str">
        <f t="shared" si="41"/>
        <v>도비</v>
      </c>
      <c r="Y218" s="184">
        <f t="shared" si="42"/>
        <v>0</v>
      </c>
      <c r="Z218" s="184">
        <f t="shared" si="43"/>
        <v>0</v>
      </c>
      <c r="AA218" s="77" t="str">
        <f t="shared" si="44"/>
        <v>ok</v>
      </c>
      <c r="AB218" s="75"/>
      <c r="AC218" s="79" t="str">
        <f t="array" ref="AC218">IFERROR(IF($C218="","",INDEX(구분표!$I$2:$I$1001,MATCH(1,(구분표!$B$2:$B$1001='15년일출'!$A218)*(구분표!$C$2:$C$1001='15년일출'!$B218)*(구분표!$A$2:$A$1001='15년일출'!$C218),0))),"@@")</f>
        <v>1503</v>
      </c>
    </row>
    <row r="219" spans="1:29" ht="40.5" hidden="1" customHeight="1">
      <c r="A219" s="87" t="str">
        <f>IFERROR(VLOOKUP('15년일출'!$C219,구분표!$A$2:$C$1001,2,FALSE),"")</f>
        <v>문화체육관광위원회</v>
      </c>
      <c r="B219" s="87" t="str">
        <f>IFERROR(VLOOKUP('15년일출'!$C219,구분표!$A$2:$C$1001,3,FALSE),"")</f>
        <v>문화체육관광국</v>
      </c>
      <c r="C219" s="186" t="s">
        <v>192</v>
      </c>
      <c r="D219" s="185" t="s">
        <v>589</v>
      </c>
      <c r="E219" s="185">
        <v>475</v>
      </c>
      <c r="F219" s="298" t="s">
        <v>992</v>
      </c>
      <c r="G219" s="184">
        <v>25000</v>
      </c>
      <c r="H219" s="184"/>
      <c r="I219" s="184">
        <v>115000</v>
      </c>
      <c r="J219" s="73">
        <f t="shared" si="34"/>
        <v>140000</v>
      </c>
      <c r="K219" s="184"/>
      <c r="L219" s="184"/>
      <c r="M219" s="73">
        <f t="shared" si="35"/>
        <v>25000</v>
      </c>
      <c r="N219" s="74" t="str">
        <f t="shared" si="36"/>
        <v>-</v>
      </c>
      <c r="O219" s="243"/>
      <c r="P219" s="75"/>
      <c r="Q219" s="206"/>
      <c r="R219" s="75"/>
      <c r="S219" s="78" t="str">
        <f t="shared" si="37"/>
        <v>도비</v>
      </c>
      <c r="T219" s="184">
        <f t="shared" si="38"/>
        <v>0</v>
      </c>
      <c r="U219" s="184">
        <f t="shared" si="39"/>
        <v>115000</v>
      </c>
      <c r="V219" s="77" t="str">
        <f t="shared" si="40"/>
        <v>ok</v>
      </c>
      <c r="W219" s="75"/>
      <c r="X219" s="76" t="str">
        <f t="shared" si="41"/>
        <v>도비</v>
      </c>
      <c r="Y219" s="184">
        <f t="shared" si="42"/>
        <v>0</v>
      </c>
      <c r="Z219" s="184">
        <f t="shared" si="43"/>
        <v>0</v>
      </c>
      <c r="AA219" s="77" t="str">
        <f t="shared" si="44"/>
        <v>ok</v>
      </c>
      <c r="AB219" s="75"/>
      <c r="AC219" s="79" t="str">
        <f t="array" ref="AC219">IFERROR(IF($C219="","",INDEX(구분표!$I$2:$I$1001,MATCH(1,(구분표!$B$2:$B$1001='15년일출'!$A219)*(구분표!$C$2:$C$1001='15년일출'!$B219)*(구분표!$A$2:$A$1001='15년일출'!$C219),0))),"@@")</f>
        <v>1503</v>
      </c>
    </row>
    <row r="220" spans="1:29" ht="40.5" hidden="1" customHeight="1">
      <c r="A220" s="87" t="str">
        <f>IFERROR(VLOOKUP('15년일출'!$C220,구분표!$A$2:$C$1001,2,FALSE),"")</f>
        <v>문화체육관광위원회</v>
      </c>
      <c r="B220" s="87" t="str">
        <f>IFERROR(VLOOKUP('15년일출'!$C220,구분표!$A$2:$C$1001,3,FALSE),"")</f>
        <v>문화체육관광국</v>
      </c>
      <c r="C220" s="186" t="s">
        <v>192</v>
      </c>
      <c r="D220" s="185" t="s">
        <v>589</v>
      </c>
      <c r="E220" s="185">
        <v>475</v>
      </c>
      <c r="F220" s="298" t="s">
        <v>993</v>
      </c>
      <c r="G220" s="184">
        <v>21000</v>
      </c>
      <c r="H220" s="184"/>
      <c r="I220" s="194">
        <v>29000</v>
      </c>
      <c r="J220" s="73">
        <f t="shared" si="34"/>
        <v>50000</v>
      </c>
      <c r="K220" s="184"/>
      <c r="L220" s="194"/>
      <c r="M220" s="73">
        <f t="shared" si="35"/>
        <v>21000</v>
      </c>
      <c r="N220" s="74" t="str">
        <f t="shared" si="36"/>
        <v>-</v>
      </c>
      <c r="O220" s="243"/>
      <c r="P220" s="75"/>
      <c r="Q220" s="206"/>
      <c r="R220" s="75"/>
      <c r="S220" s="78" t="str">
        <f t="shared" si="37"/>
        <v>도비</v>
      </c>
      <c r="T220" s="184">
        <f t="shared" si="38"/>
        <v>0</v>
      </c>
      <c r="U220" s="184">
        <f t="shared" si="39"/>
        <v>29000</v>
      </c>
      <c r="V220" s="77" t="str">
        <f t="shared" si="40"/>
        <v>ok</v>
      </c>
      <c r="W220" s="75"/>
      <c r="X220" s="76" t="str">
        <f t="shared" si="41"/>
        <v>도비</v>
      </c>
      <c r="Y220" s="184">
        <f t="shared" si="42"/>
        <v>0</v>
      </c>
      <c r="Z220" s="184">
        <f t="shared" si="43"/>
        <v>0</v>
      </c>
      <c r="AA220" s="77" t="str">
        <f t="shared" si="44"/>
        <v>ok</v>
      </c>
      <c r="AB220" s="75"/>
      <c r="AC220" s="79" t="str">
        <f t="array" ref="AC220">IFERROR(IF($C220="","",INDEX(구분표!$I$2:$I$1001,MATCH(1,(구분표!$B$2:$B$1001='15년일출'!$A220)*(구분표!$C$2:$C$1001='15년일출'!$B220)*(구분표!$A$2:$A$1001='15년일출'!$C220),0))),"@@")</f>
        <v>1503</v>
      </c>
    </row>
    <row r="221" spans="1:29" ht="40.5" hidden="1" customHeight="1">
      <c r="A221" s="87" t="str">
        <f>IFERROR(VLOOKUP('15년일출'!$C221,구분표!$A$2:$C$1001,2,FALSE),"")</f>
        <v>문화체육관광위원회</v>
      </c>
      <c r="B221" s="87" t="str">
        <f>IFERROR(VLOOKUP('15년일출'!$C221,구분표!$A$2:$C$1001,3,FALSE),"")</f>
        <v>문화체육관광국</v>
      </c>
      <c r="C221" s="186" t="s">
        <v>192</v>
      </c>
      <c r="D221" s="185" t="s">
        <v>589</v>
      </c>
      <c r="E221" s="185">
        <v>477</v>
      </c>
      <c r="F221" s="298" t="s">
        <v>994</v>
      </c>
      <c r="G221" s="184">
        <v>32000</v>
      </c>
      <c r="H221" s="184"/>
      <c r="I221" s="184">
        <v>1000</v>
      </c>
      <c r="J221" s="73">
        <f t="shared" si="34"/>
        <v>33000</v>
      </c>
      <c r="K221" s="184"/>
      <c r="L221" s="184"/>
      <c r="M221" s="73">
        <f t="shared" si="35"/>
        <v>32000</v>
      </c>
      <c r="N221" s="74" t="str">
        <f t="shared" si="36"/>
        <v>-</v>
      </c>
      <c r="O221" s="243"/>
      <c r="P221" s="75"/>
      <c r="Q221" s="206"/>
      <c r="R221" s="75"/>
      <c r="S221" s="78" t="str">
        <f t="shared" si="37"/>
        <v>도비</v>
      </c>
      <c r="T221" s="184">
        <f t="shared" si="38"/>
        <v>0</v>
      </c>
      <c r="U221" s="184">
        <f t="shared" si="39"/>
        <v>1000</v>
      </c>
      <c r="V221" s="77" t="str">
        <f t="shared" si="40"/>
        <v>ok</v>
      </c>
      <c r="W221" s="75"/>
      <c r="X221" s="76" t="str">
        <f t="shared" si="41"/>
        <v>도비</v>
      </c>
      <c r="Y221" s="184">
        <f t="shared" si="42"/>
        <v>0</v>
      </c>
      <c r="Z221" s="184">
        <f t="shared" si="43"/>
        <v>0</v>
      </c>
      <c r="AA221" s="77" t="str">
        <f t="shared" si="44"/>
        <v>ok</v>
      </c>
      <c r="AB221" s="75"/>
      <c r="AC221" s="79" t="str">
        <f t="array" ref="AC221">IFERROR(IF($C221="","",INDEX(구분표!$I$2:$I$1001,MATCH(1,(구분표!$B$2:$B$1001='15년일출'!$A221)*(구분표!$C$2:$C$1001='15년일출'!$B221)*(구분표!$A$2:$A$1001='15년일출'!$C221),0))),"@@")</f>
        <v>1503</v>
      </c>
    </row>
    <row r="222" spans="1:29" ht="40.5" hidden="1" customHeight="1">
      <c r="A222" s="87" t="str">
        <f>IFERROR(VLOOKUP('15년일출'!$C222,구분표!$A$2:$C$1001,2,FALSE),"")</f>
        <v>문화체육관광위원회</v>
      </c>
      <c r="B222" s="87" t="str">
        <f>IFERROR(VLOOKUP('15년일출'!$C222,구분표!$A$2:$C$1001,3,FALSE),"")</f>
        <v>문화체육관광국</v>
      </c>
      <c r="C222" s="186" t="s">
        <v>192</v>
      </c>
      <c r="D222" s="185" t="s">
        <v>593</v>
      </c>
      <c r="E222" s="185" t="s">
        <v>593</v>
      </c>
      <c r="F222" s="298" t="s">
        <v>1021</v>
      </c>
      <c r="G222" s="184"/>
      <c r="H222" s="184"/>
      <c r="I222" s="184">
        <v>200000</v>
      </c>
      <c r="J222" s="73">
        <f t="shared" si="34"/>
        <v>200000</v>
      </c>
      <c r="K222" s="184"/>
      <c r="L222" s="184"/>
      <c r="M222" s="73">
        <f t="shared" si="35"/>
        <v>0</v>
      </c>
      <c r="N222" s="74" t="str">
        <f t="shared" si="36"/>
        <v>-</v>
      </c>
      <c r="O222" s="240"/>
      <c r="P222" s="75"/>
      <c r="Q222" s="206"/>
      <c r="R222" s="75"/>
      <c r="S222" s="78" t="str">
        <f t="shared" si="37"/>
        <v>도비</v>
      </c>
      <c r="T222" s="184">
        <f t="shared" si="38"/>
        <v>0</v>
      </c>
      <c r="U222" s="184">
        <f t="shared" si="39"/>
        <v>200000</v>
      </c>
      <c r="V222" s="77" t="str">
        <f t="shared" si="40"/>
        <v>ok</v>
      </c>
      <c r="W222" s="75"/>
      <c r="X222" s="76" t="str">
        <f t="shared" si="41"/>
        <v>도비</v>
      </c>
      <c r="Y222" s="184">
        <f t="shared" si="42"/>
        <v>0</v>
      </c>
      <c r="Z222" s="184">
        <f t="shared" si="43"/>
        <v>0</v>
      </c>
      <c r="AA222" s="77" t="str">
        <f t="shared" si="44"/>
        <v>ok</v>
      </c>
      <c r="AB222" s="75"/>
      <c r="AC222" s="79" t="str">
        <f t="array" ref="AC222">IFERROR(IF($C222="","",INDEX(구분표!$I$2:$I$1001,MATCH(1,(구분표!$B$2:$B$1001='15년일출'!$A222)*(구분표!$C$2:$C$1001='15년일출'!$B222)*(구분표!$A$2:$A$1001='15년일출'!$C222),0))),"@@")</f>
        <v>1503</v>
      </c>
    </row>
    <row r="223" spans="1:29" ht="40.5" hidden="1" customHeight="1">
      <c r="A223" s="87" t="str">
        <f>IFERROR(VLOOKUP('15년일출'!$C223,구분표!$A$2:$C$1001,2,FALSE),"")</f>
        <v>문화체육관광위원회</v>
      </c>
      <c r="B223" s="87" t="str">
        <f>IFERROR(VLOOKUP('15년일출'!$C223,구분표!$A$2:$C$1001,3,FALSE),"")</f>
        <v>문화체육관광국</v>
      </c>
      <c r="C223" s="186" t="s">
        <v>194</v>
      </c>
      <c r="D223" s="185" t="s">
        <v>589</v>
      </c>
      <c r="E223" s="185">
        <v>480</v>
      </c>
      <c r="F223" s="298" t="s">
        <v>995</v>
      </c>
      <c r="G223" s="184">
        <v>159210</v>
      </c>
      <c r="H223" s="184">
        <v>-51234</v>
      </c>
      <c r="I223" s="184"/>
      <c r="J223" s="73">
        <f t="shared" si="34"/>
        <v>107976</v>
      </c>
      <c r="K223" s="184"/>
      <c r="L223" s="184"/>
      <c r="M223" s="73">
        <f t="shared" si="35"/>
        <v>159210</v>
      </c>
      <c r="N223" s="74" t="str">
        <f t="shared" si="36"/>
        <v>동의필요</v>
      </c>
      <c r="O223" s="243"/>
      <c r="P223" s="75"/>
      <c r="Q223" s="206"/>
      <c r="R223" s="75"/>
      <c r="S223" s="78" t="str">
        <f t="shared" si="37"/>
        <v>도비</v>
      </c>
      <c r="T223" s="184">
        <f t="shared" si="38"/>
        <v>0</v>
      </c>
      <c r="U223" s="184">
        <f t="shared" si="39"/>
        <v>-51234</v>
      </c>
      <c r="V223" s="77" t="str">
        <f t="shared" si="40"/>
        <v>ok</v>
      </c>
      <c r="W223" s="75"/>
      <c r="X223" s="76" t="str">
        <f t="shared" si="41"/>
        <v>도비</v>
      </c>
      <c r="Y223" s="184">
        <f t="shared" si="42"/>
        <v>0</v>
      </c>
      <c r="Z223" s="184">
        <f t="shared" si="43"/>
        <v>0</v>
      </c>
      <c r="AA223" s="77" t="str">
        <f t="shared" si="44"/>
        <v>ok</v>
      </c>
      <c r="AB223" s="75"/>
      <c r="AC223" s="79" t="str">
        <f t="array" ref="AC223">IFERROR(IF($C223="","",INDEX(구분표!$I$2:$I$1001,MATCH(1,(구분표!$B$2:$B$1001='15년일출'!$A223)*(구분표!$C$2:$C$1001='15년일출'!$B223)*(구분표!$A$2:$A$1001='15년일출'!$C223),0))),"@@")</f>
        <v>1504</v>
      </c>
    </row>
    <row r="224" spans="1:29" ht="40.5" hidden="1" customHeight="1">
      <c r="A224" s="87" t="str">
        <f>IFERROR(VLOOKUP('15년일출'!$C224,구분표!$A$2:$C$1001,2,FALSE),"")</f>
        <v>문화체육관광위원회</v>
      </c>
      <c r="B224" s="87" t="str">
        <f>IFERROR(VLOOKUP('15년일출'!$C224,구분표!$A$2:$C$1001,3,FALSE),"")</f>
        <v>문화체육관광국</v>
      </c>
      <c r="C224" s="186" t="s">
        <v>194</v>
      </c>
      <c r="D224" s="185" t="s">
        <v>589</v>
      </c>
      <c r="E224" s="185">
        <v>483</v>
      </c>
      <c r="F224" s="298" t="s">
        <v>996</v>
      </c>
      <c r="G224" s="184">
        <v>500000</v>
      </c>
      <c r="H224" s="184">
        <v>-440000</v>
      </c>
      <c r="I224" s="184"/>
      <c r="J224" s="73">
        <f t="shared" si="34"/>
        <v>60000</v>
      </c>
      <c r="K224" s="184"/>
      <c r="L224" s="184"/>
      <c r="M224" s="73">
        <f t="shared" si="35"/>
        <v>500000</v>
      </c>
      <c r="N224" s="74" t="str">
        <f t="shared" si="36"/>
        <v>동의필요</v>
      </c>
      <c r="O224" s="243"/>
      <c r="P224" s="75"/>
      <c r="Q224" s="206"/>
      <c r="R224" s="75"/>
      <c r="S224" s="78" t="str">
        <f t="shared" si="37"/>
        <v>도비</v>
      </c>
      <c r="T224" s="184">
        <f t="shared" si="38"/>
        <v>0</v>
      </c>
      <c r="U224" s="184">
        <f t="shared" si="39"/>
        <v>-440000</v>
      </c>
      <c r="V224" s="77" t="str">
        <f t="shared" si="40"/>
        <v>ok</v>
      </c>
      <c r="W224" s="75"/>
      <c r="X224" s="76" t="str">
        <f t="shared" si="41"/>
        <v>도비</v>
      </c>
      <c r="Y224" s="184">
        <f t="shared" si="42"/>
        <v>0</v>
      </c>
      <c r="Z224" s="184">
        <f t="shared" si="43"/>
        <v>0</v>
      </c>
      <c r="AA224" s="77" t="str">
        <f t="shared" si="44"/>
        <v>ok</v>
      </c>
      <c r="AB224" s="75"/>
      <c r="AC224" s="79" t="str">
        <f t="array" ref="AC224">IFERROR(IF($C224="","",INDEX(구분표!$I$2:$I$1001,MATCH(1,(구분표!$B$2:$B$1001='15년일출'!$A224)*(구분표!$C$2:$C$1001='15년일출'!$B224)*(구분표!$A$2:$A$1001='15년일출'!$C224),0))),"@@")</f>
        <v>1504</v>
      </c>
    </row>
    <row r="225" spans="1:29" ht="40.5" hidden="1" customHeight="1">
      <c r="A225" s="87" t="str">
        <f>IFERROR(VLOOKUP('15년일출'!$C225,구분표!$A$2:$C$1001,2,FALSE),"")</f>
        <v>문화체육관광위원회</v>
      </c>
      <c r="B225" s="87" t="str">
        <f>IFERROR(VLOOKUP('15년일출'!$C225,구분표!$A$2:$C$1001,3,FALSE),"")</f>
        <v>문화체육관광국</v>
      </c>
      <c r="C225" s="186" t="s">
        <v>194</v>
      </c>
      <c r="D225" s="185" t="s">
        <v>593</v>
      </c>
      <c r="E225" s="185" t="s">
        <v>593</v>
      </c>
      <c r="F225" s="298" t="s">
        <v>997</v>
      </c>
      <c r="G225" s="184"/>
      <c r="H225" s="184"/>
      <c r="I225" s="184">
        <v>100000</v>
      </c>
      <c r="J225" s="73">
        <f t="shared" si="34"/>
        <v>100000</v>
      </c>
      <c r="K225" s="184"/>
      <c r="L225" s="184"/>
      <c r="M225" s="73">
        <f t="shared" si="35"/>
        <v>0</v>
      </c>
      <c r="N225" s="74" t="str">
        <f t="shared" si="36"/>
        <v>-</v>
      </c>
      <c r="O225" s="243"/>
      <c r="P225" s="75"/>
      <c r="Q225" s="206"/>
      <c r="R225" s="75"/>
      <c r="S225" s="78" t="str">
        <f t="shared" si="37"/>
        <v>도비</v>
      </c>
      <c r="T225" s="184">
        <f t="shared" si="38"/>
        <v>0</v>
      </c>
      <c r="U225" s="184">
        <f t="shared" si="39"/>
        <v>100000</v>
      </c>
      <c r="V225" s="77" t="str">
        <f t="shared" si="40"/>
        <v>ok</v>
      </c>
      <c r="W225" s="75"/>
      <c r="X225" s="76" t="str">
        <f t="shared" si="41"/>
        <v>도비</v>
      </c>
      <c r="Y225" s="184">
        <f t="shared" si="42"/>
        <v>0</v>
      </c>
      <c r="Z225" s="184">
        <f t="shared" si="43"/>
        <v>0</v>
      </c>
      <c r="AA225" s="77" t="str">
        <f t="shared" si="44"/>
        <v>ok</v>
      </c>
      <c r="AB225" s="75"/>
      <c r="AC225" s="79" t="str">
        <f t="array" ref="AC225">IFERROR(IF($C225="","",INDEX(구분표!$I$2:$I$1001,MATCH(1,(구분표!$B$2:$B$1001='15년일출'!$A225)*(구분표!$C$2:$C$1001='15년일출'!$B225)*(구분표!$A$2:$A$1001='15년일출'!$C225),0))),"@@")</f>
        <v>1504</v>
      </c>
    </row>
    <row r="226" spans="1:29" ht="40.5" hidden="1" customHeight="1">
      <c r="A226" s="87" t="str">
        <f>IFERROR(VLOOKUP('15년일출'!$C226,구분표!$A$2:$C$1001,2,FALSE),"")</f>
        <v>문화체육관광위원회</v>
      </c>
      <c r="B226" s="87" t="str">
        <f>IFERROR(VLOOKUP('15년일출'!$C226,구분표!$A$2:$C$1001,3,FALSE),"")</f>
        <v>문화체육관광국</v>
      </c>
      <c r="C226" s="186" t="s">
        <v>196</v>
      </c>
      <c r="D226" s="185" t="s">
        <v>589</v>
      </c>
      <c r="E226" s="185">
        <v>485</v>
      </c>
      <c r="F226" s="298" t="s">
        <v>998</v>
      </c>
      <c r="G226" s="184">
        <v>7262000</v>
      </c>
      <c r="H226" s="184"/>
      <c r="I226" s="184">
        <v>938800</v>
      </c>
      <c r="J226" s="73">
        <f t="shared" si="34"/>
        <v>8200800</v>
      </c>
      <c r="K226" s="184"/>
      <c r="L226" s="184"/>
      <c r="M226" s="73">
        <f t="shared" si="35"/>
        <v>7262000</v>
      </c>
      <c r="N226" s="74" t="str">
        <f t="shared" si="36"/>
        <v>-</v>
      </c>
      <c r="O226" s="243"/>
      <c r="P226" s="75"/>
      <c r="Q226" s="206"/>
      <c r="R226" s="75"/>
      <c r="S226" s="78" t="str">
        <f t="shared" si="37"/>
        <v>도비</v>
      </c>
      <c r="T226" s="184">
        <f t="shared" si="38"/>
        <v>0</v>
      </c>
      <c r="U226" s="184">
        <f t="shared" si="39"/>
        <v>938800</v>
      </c>
      <c r="V226" s="77" t="str">
        <f t="shared" si="40"/>
        <v>ok</v>
      </c>
      <c r="W226" s="75"/>
      <c r="X226" s="76" t="str">
        <f t="shared" si="41"/>
        <v>도비</v>
      </c>
      <c r="Y226" s="184">
        <f t="shared" si="42"/>
        <v>0</v>
      </c>
      <c r="Z226" s="184">
        <f t="shared" si="43"/>
        <v>0</v>
      </c>
      <c r="AA226" s="77" t="str">
        <f t="shared" si="44"/>
        <v>ok</v>
      </c>
      <c r="AB226" s="75"/>
      <c r="AC226" s="79" t="str">
        <f t="array" ref="AC226">IFERROR(IF($C226="","",INDEX(구분표!$I$2:$I$1001,MATCH(1,(구분표!$B$2:$B$1001='15년일출'!$A226)*(구분표!$C$2:$C$1001='15년일출'!$B226)*(구분표!$A$2:$A$1001='15년일출'!$C226),0))),"@@")</f>
        <v>1505</v>
      </c>
    </row>
    <row r="227" spans="1:29" ht="40.5" hidden="1" customHeight="1">
      <c r="A227" s="289" t="str">
        <f>IFERROR(VLOOKUP('15년일출'!$C227,구분표!$A$2:$C$1001,2,FALSE),"")</f>
        <v>문화체육관광위원회</v>
      </c>
      <c r="B227" s="289" t="str">
        <f>IFERROR(VLOOKUP('15년일출'!$C227,구분표!$A$2:$C$1001,3,FALSE),"")</f>
        <v>문화체육관광국</v>
      </c>
      <c r="C227" s="298" t="s">
        <v>196</v>
      </c>
      <c r="D227" s="297" t="s">
        <v>589</v>
      </c>
      <c r="E227" s="297">
        <v>487</v>
      </c>
      <c r="F227" s="298" t="s">
        <v>999</v>
      </c>
      <c r="G227" s="187">
        <v>400000</v>
      </c>
      <c r="H227" s="184"/>
      <c r="I227" s="184">
        <v>120000</v>
      </c>
      <c r="J227" s="73">
        <f t="shared" si="34"/>
        <v>520000</v>
      </c>
      <c r="K227" s="184"/>
      <c r="L227" s="184"/>
      <c r="M227" s="73">
        <f t="shared" si="35"/>
        <v>400000</v>
      </c>
      <c r="N227" s="74" t="str">
        <f t="shared" si="36"/>
        <v>-</v>
      </c>
      <c r="O227" s="243"/>
      <c r="P227" s="75"/>
      <c r="Q227" s="206" t="s">
        <v>1023</v>
      </c>
      <c r="R227" s="75"/>
      <c r="S227" s="78" t="str">
        <f t="shared" si="37"/>
        <v>도비</v>
      </c>
      <c r="T227" s="184">
        <f t="shared" si="38"/>
        <v>0</v>
      </c>
      <c r="U227" s="184">
        <f t="shared" si="39"/>
        <v>120000</v>
      </c>
      <c r="V227" s="77" t="str">
        <f t="shared" si="40"/>
        <v>ok</v>
      </c>
      <c r="W227" s="75"/>
      <c r="X227" s="76" t="str">
        <f t="shared" si="41"/>
        <v>도비</v>
      </c>
      <c r="Y227" s="184">
        <f t="shared" si="42"/>
        <v>0</v>
      </c>
      <c r="Z227" s="184">
        <f t="shared" si="43"/>
        <v>0</v>
      </c>
      <c r="AA227" s="77" t="str">
        <f t="shared" si="44"/>
        <v>ok</v>
      </c>
      <c r="AB227" s="75"/>
      <c r="AC227" s="79" t="str">
        <f t="array" ref="AC227">IFERROR(IF($C227="","",INDEX(구분표!$I$2:$I$1001,MATCH(1,(구분표!$B$2:$B$1001='15년일출'!$A227)*(구분표!$C$2:$C$1001='15년일출'!$B227)*(구분표!$A$2:$A$1001='15년일출'!$C227),0))),"@@")</f>
        <v>1505</v>
      </c>
    </row>
    <row r="228" spans="1:29" ht="40.5" hidden="1" customHeight="1">
      <c r="A228" s="289" t="str">
        <f>IFERROR(VLOOKUP('15년일출'!$C228,구분표!$A$2:$C$1001,2,FALSE),"")</f>
        <v>문화체육관광위원회</v>
      </c>
      <c r="B228" s="289" t="str">
        <f>IFERROR(VLOOKUP('15년일출'!$C228,구분표!$A$2:$C$1001,3,FALSE),"")</f>
        <v>문화체육관광국</v>
      </c>
      <c r="C228" s="298" t="s">
        <v>196</v>
      </c>
      <c r="D228" s="297" t="s">
        <v>589</v>
      </c>
      <c r="E228" s="297">
        <v>487</v>
      </c>
      <c r="F228" s="298" t="s">
        <v>1000</v>
      </c>
      <c r="G228" s="184">
        <v>400000</v>
      </c>
      <c r="H228" s="184"/>
      <c r="I228" s="184">
        <v>120000</v>
      </c>
      <c r="J228" s="73">
        <f t="shared" si="34"/>
        <v>520000</v>
      </c>
      <c r="K228" s="184"/>
      <c r="L228" s="184"/>
      <c r="M228" s="73">
        <f t="shared" si="35"/>
        <v>400000</v>
      </c>
      <c r="N228" s="74" t="str">
        <f t="shared" si="36"/>
        <v>-</v>
      </c>
      <c r="O228" s="243"/>
      <c r="P228" s="75"/>
      <c r="Q228" s="206" t="s">
        <v>1023</v>
      </c>
      <c r="R228" s="75"/>
      <c r="S228" s="78" t="str">
        <f t="shared" si="37"/>
        <v>도비</v>
      </c>
      <c r="T228" s="184">
        <f t="shared" si="38"/>
        <v>0</v>
      </c>
      <c r="U228" s="184">
        <f t="shared" si="39"/>
        <v>120000</v>
      </c>
      <c r="V228" s="77" t="str">
        <f t="shared" si="40"/>
        <v>ok</v>
      </c>
      <c r="W228" s="75"/>
      <c r="X228" s="76" t="str">
        <f t="shared" si="41"/>
        <v>도비</v>
      </c>
      <c r="Y228" s="184">
        <f t="shared" si="42"/>
        <v>0</v>
      </c>
      <c r="Z228" s="184">
        <f t="shared" si="43"/>
        <v>0</v>
      </c>
      <c r="AA228" s="77" t="str">
        <f t="shared" si="44"/>
        <v>ok</v>
      </c>
      <c r="AB228" s="75"/>
      <c r="AC228" s="79" t="str">
        <f t="array" ref="AC228">IFERROR(IF($C228="","",INDEX(구분표!$I$2:$I$1001,MATCH(1,(구분표!$B$2:$B$1001='15년일출'!$A228)*(구분표!$C$2:$C$1001='15년일출'!$B228)*(구분표!$A$2:$A$1001='15년일출'!$C228),0))),"@@")</f>
        <v>1505</v>
      </c>
    </row>
    <row r="229" spans="1:29" ht="40.5" hidden="1" customHeight="1">
      <c r="A229" s="289" t="str">
        <f>IFERROR(VLOOKUP('15년일출'!$C229,구분표!$A$2:$C$1001,2,FALSE),"")</f>
        <v>문화체육관광위원회</v>
      </c>
      <c r="B229" s="289" t="str">
        <f>IFERROR(VLOOKUP('15년일출'!$C229,구분표!$A$2:$C$1001,3,FALSE),"")</f>
        <v>문화체육관광국</v>
      </c>
      <c r="C229" s="298" t="s">
        <v>196</v>
      </c>
      <c r="D229" s="297" t="s">
        <v>589</v>
      </c>
      <c r="E229" s="297">
        <v>487</v>
      </c>
      <c r="F229" s="298" t="s">
        <v>1001</v>
      </c>
      <c r="G229" s="187">
        <v>100000</v>
      </c>
      <c r="H229" s="184">
        <v>-100000</v>
      </c>
      <c r="I229" s="184"/>
      <c r="J229" s="73">
        <f t="shared" si="34"/>
        <v>0</v>
      </c>
      <c r="K229" s="184"/>
      <c r="L229" s="184"/>
      <c r="M229" s="73">
        <f t="shared" si="35"/>
        <v>100000</v>
      </c>
      <c r="N229" s="74" t="str">
        <f t="shared" si="36"/>
        <v>동의필요</v>
      </c>
      <c r="O229" s="243"/>
      <c r="P229" s="75"/>
      <c r="Q229" s="206"/>
      <c r="R229" s="75"/>
      <c r="S229" s="78" t="str">
        <f t="shared" si="37"/>
        <v>도비</v>
      </c>
      <c r="T229" s="184">
        <f t="shared" si="38"/>
        <v>0</v>
      </c>
      <c r="U229" s="184">
        <f t="shared" si="39"/>
        <v>-100000</v>
      </c>
      <c r="V229" s="77" t="str">
        <f t="shared" si="40"/>
        <v>ok</v>
      </c>
      <c r="W229" s="75"/>
      <c r="X229" s="76" t="str">
        <f t="shared" si="41"/>
        <v>도비</v>
      </c>
      <c r="Y229" s="184">
        <f t="shared" si="42"/>
        <v>0</v>
      </c>
      <c r="Z229" s="184">
        <f t="shared" si="43"/>
        <v>0</v>
      </c>
      <c r="AA229" s="77" t="str">
        <f t="shared" si="44"/>
        <v>ok</v>
      </c>
      <c r="AB229" s="75"/>
      <c r="AC229" s="79" t="str">
        <f t="array" ref="AC229">IFERROR(IF($C229="","",INDEX(구분표!$I$2:$I$1001,MATCH(1,(구분표!$B$2:$B$1001='15년일출'!$A229)*(구분표!$C$2:$C$1001='15년일출'!$B229)*(구분표!$A$2:$A$1001='15년일출'!$C229),0))),"@@")</f>
        <v>1505</v>
      </c>
    </row>
    <row r="230" spans="1:29" ht="40.5" hidden="1" customHeight="1">
      <c r="A230" s="87" t="str">
        <f>IFERROR(VLOOKUP('15년일출'!$C230,구분표!$A$2:$C$1001,2,FALSE),"")</f>
        <v>문화체육관광위원회</v>
      </c>
      <c r="B230" s="87" t="str">
        <f>IFERROR(VLOOKUP('15년일출'!$C230,구분표!$A$2:$C$1001,3,FALSE),"")</f>
        <v>문화체육관광국</v>
      </c>
      <c r="C230" s="186" t="s">
        <v>198</v>
      </c>
      <c r="D230" s="185" t="s">
        <v>589</v>
      </c>
      <c r="E230" s="185">
        <v>490</v>
      </c>
      <c r="F230" s="298" t="s">
        <v>1002</v>
      </c>
      <c r="G230" s="184">
        <v>8567000</v>
      </c>
      <c r="H230" s="184"/>
      <c r="I230" s="184">
        <v>330000</v>
      </c>
      <c r="J230" s="73">
        <f t="shared" si="34"/>
        <v>8897000</v>
      </c>
      <c r="K230" s="184"/>
      <c r="L230" s="184"/>
      <c r="M230" s="73">
        <f t="shared" si="35"/>
        <v>8567000</v>
      </c>
      <c r="N230" s="74" t="str">
        <f t="shared" si="36"/>
        <v>-</v>
      </c>
      <c r="O230" s="243"/>
      <c r="P230" s="75"/>
      <c r="Q230" s="206"/>
      <c r="R230" s="75"/>
      <c r="S230" s="78" t="str">
        <f t="shared" si="37"/>
        <v>도비</v>
      </c>
      <c r="T230" s="184">
        <f t="shared" si="38"/>
        <v>0</v>
      </c>
      <c r="U230" s="184">
        <f t="shared" si="39"/>
        <v>330000</v>
      </c>
      <c r="V230" s="77" t="str">
        <f t="shared" si="40"/>
        <v>ok</v>
      </c>
      <c r="W230" s="75"/>
      <c r="X230" s="76" t="str">
        <f t="shared" si="41"/>
        <v>도비</v>
      </c>
      <c r="Y230" s="184">
        <f t="shared" si="42"/>
        <v>0</v>
      </c>
      <c r="Z230" s="184">
        <f t="shared" si="43"/>
        <v>0</v>
      </c>
      <c r="AA230" s="77" t="str">
        <f t="shared" si="44"/>
        <v>ok</v>
      </c>
      <c r="AB230" s="75"/>
      <c r="AC230" s="79" t="str">
        <f t="array" ref="AC230">IFERROR(IF($C230="","",INDEX(구분표!$I$2:$I$1001,MATCH(1,(구분표!$B$2:$B$1001='15년일출'!$A230)*(구분표!$C$2:$C$1001='15년일출'!$B230)*(구분표!$A$2:$A$1001='15년일출'!$C230),0))),"@@")</f>
        <v>1506</v>
      </c>
    </row>
    <row r="231" spans="1:29" ht="40.5" hidden="1" customHeight="1">
      <c r="A231" s="289" t="str">
        <f>IFERROR(VLOOKUP('15년일출'!$C231,구분표!$A$2:$C$1001,2,FALSE),"")</f>
        <v>문화체육관광위원회</v>
      </c>
      <c r="B231" s="289" t="str">
        <f>IFERROR(VLOOKUP('15년일출'!$C231,구분표!$A$2:$C$1001,3,FALSE),"")</f>
        <v>문화체육관광국</v>
      </c>
      <c r="C231" s="298" t="s">
        <v>198</v>
      </c>
      <c r="D231" s="297" t="s">
        <v>589</v>
      </c>
      <c r="E231" s="297">
        <v>490</v>
      </c>
      <c r="F231" s="298" t="s">
        <v>1003</v>
      </c>
      <c r="G231" s="184">
        <v>5225000</v>
      </c>
      <c r="H231" s="184"/>
      <c r="I231" s="184">
        <v>500000</v>
      </c>
      <c r="J231" s="73">
        <f t="shared" si="34"/>
        <v>5725000</v>
      </c>
      <c r="K231" s="184"/>
      <c r="L231" s="184"/>
      <c r="M231" s="73">
        <f t="shared" si="35"/>
        <v>5225000</v>
      </c>
      <c r="N231" s="74" t="str">
        <f t="shared" si="36"/>
        <v>-</v>
      </c>
      <c r="O231" s="243"/>
      <c r="P231" s="75"/>
      <c r="Q231" s="206"/>
      <c r="R231" s="75"/>
      <c r="S231" s="78" t="str">
        <f t="shared" si="37"/>
        <v>도비</v>
      </c>
      <c r="T231" s="184">
        <f t="shared" si="38"/>
        <v>0</v>
      </c>
      <c r="U231" s="184">
        <f t="shared" si="39"/>
        <v>500000</v>
      </c>
      <c r="V231" s="77" t="str">
        <f t="shared" si="40"/>
        <v>ok</v>
      </c>
      <c r="W231" s="75"/>
      <c r="X231" s="76" t="str">
        <f t="shared" si="41"/>
        <v>도비</v>
      </c>
      <c r="Y231" s="184">
        <f t="shared" si="42"/>
        <v>0</v>
      </c>
      <c r="Z231" s="184">
        <f t="shared" si="43"/>
        <v>0</v>
      </c>
      <c r="AA231" s="77" t="str">
        <f t="shared" si="44"/>
        <v>ok</v>
      </c>
      <c r="AB231" s="75"/>
      <c r="AC231" s="79" t="str">
        <f t="array" ref="AC231">IFERROR(IF($C231="","",INDEX(구분표!$I$2:$I$1001,MATCH(1,(구분표!$B$2:$B$1001='15년일출'!$A231)*(구분표!$C$2:$C$1001='15년일출'!$B231)*(구분표!$A$2:$A$1001='15년일출'!$C231),0))),"@@")</f>
        <v>1506</v>
      </c>
    </row>
    <row r="232" spans="1:29" ht="40.5" hidden="1" customHeight="1">
      <c r="A232" s="289" t="str">
        <f>IFERROR(VLOOKUP('15년일출'!$C232,구분표!$A$2:$C$1001,2,FALSE),"")</f>
        <v>문화체육관광위원회</v>
      </c>
      <c r="B232" s="289" t="str">
        <f>IFERROR(VLOOKUP('15년일출'!$C232,구분표!$A$2:$C$1001,3,FALSE),"")</f>
        <v>문화체육관광국</v>
      </c>
      <c r="C232" s="298" t="s">
        <v>198</v>
      </c>
      <c r="D232" s="297" t="s">
        <v>589</v>
      </c>
      <c r="E232" s="297">
        <v>490</v>
      </c>
      <c r="F232" s="298" t="s">
        <v>1004</v>
      </c>
      <c r="G232" s="184">
        <v>2500000</v>
      </c>
      <c r="H232" s="184"/>
      <c r="I232" s="184">
        <v>100000</v>
      </c>
      <c r="J232" s="73">
        <f t="shared" si="34"/>
        <v>2600000</v>
      </c>
      <c r="K232" s="184"/>
      <c r="L232" s="184"/>
      <c r="M232" s="73">
        <f t="shared" si="35"/>
        <v>2500000</v>
      </c>
      <c r="N232" s="74" t="str">
        <f t="shared" si="36"/>
        <v>-</v>
      </c>
      <c r="O232" s="237"/>
      <c r="P232" s="75"/>
      <c r="Q232" s="206"/>
      <c r="R232" s="75"/>
      <c r="S232" s="78" t="str">
        <f t="shared" si="37"/>
        <v>도비</v>
      </c>
      <c r="T232" s="184">
        <f t="shared" si="38"/>
        <v>0</v>
      </c>
      <c r="U232" s="184">
        <f t="shared" si="39"/>
        <v>100000</v>
      </c>
      <c r="V232" s="77" t="str">
        <f t="shared" si="40"/>
        <v>ok</v>
      </c>
      <c r="W232" s="75"/>
      <c r="X232" s="76" t="str">
        <f t="shared" si="41"/>
        <v>도비</v>
      </c>
      <c r="Y232" s="184">
        <f t="shared" si="42"/>
        <v>0</v>
      </c>
      <c r="Z232" s="184">
        <f t="shared" si="43"/>
        <v>0</v>
      </c>
      <c r="AA232" s="77" t="str">
        <f t="shared" si="44"/>
        <v>ok</v>
      </c>
      <c r="AB232" s="75"/>
      <c r="AC232" s="79" t="str">
        <f t="array" ref="AC232">IFERROR(IF($C232="","",INDEX(구분표!$I$2:$I$1001,MATCH(1,(구분표!$B$2:$B$1001='15년일출'!$A232)*(구분표!$C$2:$C$1001='15년일출'!$B232)*(구분표!$A$2:$A$1001='15년일출'!$C232),0))),"@@")</f>
        <v>1506</v>
      </c>
    </row>
    <row r="233" spans="1:29" ht="40.5" hidden="1" customHeight="1">
      <c r="A233" s="289" t="str">
        <f>IFERROR(VLOOKUP('15년일출'!$C233,구분표!$A$2:$C$1001,2,FALSE),"")</f>
        <v>문화체육관광위원회</v>
      </c>
      <c r="B233" s="289" t="str">
        <f>IFERROR(VLOOKUP('15년일출'!$C233,구분표!$A$2:$C$1001,3,FALSE),"")</f>
        <v>문화체육관광국</v>
      </c>
      <c r="C233" s="298" t="s">
        <v>198</v>
      </c>
      <c r="D233" s="297" t="s">
        <v>589</v>
      </c>
      <c r="E233" s="297">
        <v>490</v>
      </c>
      <c r="F233" s="298" t="s">
        <v>1005</v>
      </c>
      <c r="G233" s="184">
        <v>520000</v>
      </c>
      <c r="H233" s="184"/>
      <c r="I233" s="184">
        <v>80000</v>
      </c>
      <c r="J233" s="73">
        <f t="shared" si="34"/>
        <v>600000</v>
      </c>
      <c r="K233" s="184"/>
      <c r="L233" s="184"/>
      <c r="M233" s="73">
        <f t="shared" si="35"/>
        <v>520000</v>
      </c>
      <c r="N233" s="74" t="str">
        <f t="shared" si="36"/>
        <v>-</v>
      </c>
      <c r="O233" s="237"/>
      <c r="P233" s="75"/>
      <c r="Q233" s="206"/>
      <c r="R233" s="75"/>
      <c r="S233" s="78" t="str">
        <f t="shared" si="37"/>
        <v>도비</v>
      </c>
      <c r="T233" s="184">
        <f t="shared" si="38"/>
        <v>0</v>
      </c>
      <c r="U233" s="184">
        <f t="shared" si="39"/>
        <v>80000</v>
      </c>
      <c r="V233" s="77" t="str">
        <f t="shared" si="40"/>
        <v>ok</v>
      </c>
      <c r="W233" s="75"/>
      <c r="X233" s="76" t="str">
        <f t="shared" si="41"/>
        <v>도비</v>
      </c>
      <c r="Y233" s="184">
        <f t="shared" si="42"/>
        <v>0</v>
      </c>
      <c r="Z233" s="184">
        <f t="shared" si="43"/>
        <v>0</v>
      </c>
      <c r="AA233" s="77" t="str">
        <f t="shared" si="44"/>
        <v>ok</v>
      </c>
      <c r="AB233" s="75"/>
      <c r="AC233" s="79" t="str">
        <f t="array" ref="AC233">IFERROR(IF($C233="","",INDEX(구분표!$I$2:$I$1001,MATCH(1,(구분표!$B$2:$B$1001='15년일출'!$A233)*(구분표!$C$2:$C$1001='15년일출'!$B233)*(구분표!$A$2:$A$1001='15년일출'!$C233),0))),"@@")</f>
        <v>1506</v>
      </c>
    </row>
    <row r="234" spans="1:29" ht="40.5" hidden="1" customHeight="1">
      <c r="A234" s="87" t="str">
        <f>IFERROR(VLOOKUP('15년일출'!$C234,구분표!$A$2:$C$1001,2,FALSE),"")</f>
        <v>문화체육관광위원회</v>
      </c>
      <c r="B234" s="87" t="str">
        <f>IFERROR(VLOOKUP('15년일출'!$C234,구분표!$A$2:$C$1001,3,FALSE),"")</f>
        <v>문화체육관광국</v>
      </c>
      <c r="C234" s="186" t="s">
        <v>198</v>
      </c>
      <c r="D234" s="185" t="s">
        <v>589</v>
      </c>
      <c r="E234" s="297">
        <v>491</v>
      </c>
      <c r="F234" s="298" t="s">
        <v>1006</v>
      </c>
      <c r="G234" s="184">
        <v>200000</v>
      </c>
      <c r="H234" s="184">
        <v>-200000</v>
      </c>
      <c r="I234" s="184"/>
      <c r="J234" s="73">
        <f t="shared" si="34"/>
        <v>0</v>
      </c>
      <c r="K234" s="184"/>
      <c r="L234" s="184"/>
      <c r="M234" s="73">
        <f t="shared" si="35"/>
        <v>200000</v>
      </c>
      <c r="N234" s="74" t="str">
        <f t="shared" si="36"/>
        <v>동의필요</v>
      </c>
      <c r="O234" s="237"/>
      <c r="P234" s="75"/>
      <c r="Q234" s="206"/>
      <c r="R234" s="75"/>
      <c r="S234" s="78" t="str">
        <f t="shared" si="37"/>
        <v>도비</v>
      </c>
      <c r="T234" s="184">
        <f t="shared" si="38"/>
        <v>0</v>
      </c>
      <c r="U234" s="184">
        <f t="shared" si="39"/>
        <v>-200000</v>
      </c>
      <c r="V234" s="77" t="str">
        <f t="shared" si="40"/>
        <v>ok</v>
      </c>
      <c r="W234" s="75"/>
      <c r="X234" s="76" t="str">
        <f t="shared" si="41"/>
        <v>도비</v>
      </c>
      <c r="Y234" s="184">
        <f t="shared" si="42"/>
        <v>0</v>
      </c>
      <c r="Z234" s="184">
        <f t="shared" si="43"/>
        <v>0</v>
      </c>
      <c r="AA234" s="77" t="str">
        <f t="shared" si="44"/>
        <v>ok</v>
      </c>
      <c r="AB234" s="75"/>
      <c r="AC234" s="79" t="str">
        <f t="array" ref="AC234">IFERROR(IF($C234="","",INDEX(구분표!$I$2:$I$1001,MATCH(1,(구분표!$B$2:$B$1001='15년일출'!$A234)*(구분표!$C$2:$C$1001='15년일출'!$B234)*(구분표!$A$2:$A$1001='15년일출'!$C234),0))),"@@")</f>
        <v>1506</v>
      </c>
    </row>
    <row r="235" spans="1:29" ht="40.5" hidden="1" customHeight="1">
      <c r="A235" s="87" t="str">
        <f>IFERROR(VLOOKUP('15년일출'!$C235,구분표!$A$2:$C$1001,2,FALSE),"")</f>
        <v>문화체육관광위원회</v>
      </c>
      <c r="B235" s="87" t="str">
        <f>IFERROR(VLOOKUP('15년일출'!$C235,구분표!$A$2:$C$1001,3,FALSE),"")</f>
        <v>문화체육관광국</v>
      </c>
      <c r="C235" s="186" t="s">
        <v>198</v>
      </c>
      <c r="D235" s="185" t="s">
        <v>589</v>
      </c>
      <c r="E235" s="297">
        <v>491</v>
      </c>
      <c r="F235" s="298" t="s">
        <v>1007</v>
      </c>
      <c r="G235" s="184">
        <v>70000</v>
      </c>
      <c r="H235" s="184">
        <v>-70000</v>
      </c>
      <c r="I235" s="184"/>
      <c r="J235" s="73">
        <f t="shared" si="34"/>
        <v>0</v>
      </c>
      <c r="K235" s="184"/>
      <c r="L235" s="184"/>
      <c r="M235" s="73">
        <f t="shared" si="35"/>
        <v>70000</v>
      </c>
      <c r="N235" s="74" t="str">
        <f t="shared" si="36"/>
        <v>동의필요</v>
      </c>
      <c r="O235" s="240"/>
      <c r="P235" s="75"/>
      <c r="Q235" s="206"/>
      <c r="R235" s="75"/>
      <c r="S235" s="78" t="str">
        <f t="shared" si="37"/>
        <v>도비</v>
      </c>
      <c r="T235" s="184">
        <f t="shared" si="38"/>
        <v>0</v>
      </c>
      <c r="U235" s="184">
        <f t="shared" si="39"/>
        <v>-70000</v>
      </c>
      <c r="V235" s="77" t="str">
        <f t="shared" si="40"/>
        <v>ok</v>
      </c>
      <c r="W235" s="75"/>
      <c r="X235" s="76" t="str">
        <f t="shared" si="41"/>
        <v>도비</v>
      </c>
      <c r="Y235" s="184">
        <f t="shared" si="42"/>
        <v>0</v>
      </c>
      <c r="Z235" s="184">
        <f t="shared" si="43"/>
        <v>0</v>
      </c>
      <c r="AA235" s="77" t="str">
        <f t="shared" si="44"/>
        <v>ok</v>
      </c>
      <c r="AB235" s="75"/>
      <c r="AC235" s="79" t="str">
        <f t="array" ref="AC235">IFERROR(IF($C235="","",INDEX(구분표!$I$2:$I$1001,MATCH(1,(구분표!$B$2:$B$1001='15년일출'!$A235)*(구분표!$C$2:$C$1001='15년일출'!$B235)*(구분표!$A$2:$A$1001='15년일출'!$C235),0))),"@@")</f>
        <v>1506</v>
      </c>
    </row>
    <row r="236" spans="1:29" ht="40.5" hidden="1" customHeight="1">
      <c r="A236" s="87" t="str">
        <f>IFERROR(VLOOKUP('15년일출'!$C236,구분표!$A$2:$C$1001,2,FALSE),"")</f>
        <v>문화체육관광위원회</v>
      </c>
      <c r="B236" s="87" t="str">
        <f>IFERROR(VLOOKUP('15년일출'!$C236,구분표!$A$2:$C$1001,3,FALSE),"")</f>
        <v>문화체육관광국</v>
      </c>
      <c r="C236" s="186" t="s">
        <v>198</v>
      </c>
      <c r="D236" s="185" t="s">
        <v>589</v>
      </c>
      <c r="E236" s="297">
        <v>491</v>
      </c>
      <c r="F236" s="298" t="s">
        <v>1008</v>
      </c>
      <c r="G236" s="184">
        <v>1000000</v>
      </c>
      <c r="H236" s="184">
        <v>-800000</v>
      </c>
      <c r="I236" s="184"/>
      <c r="J236" s="73">
        <f t="shared" si="34"/>
        <v>200000</v>
      </c>
      <c r="K236" s="184"/>
      <c r="L236" s="184"/>
      <c r="M236" s="73">
        <f t="shared" si="35"/>
        <v>1000000</v>
      </c>
      <c r="N236" s="74" t="str">
        <f t="shared" si="36"/>
        <v>동의필요</v>
      </c>
      <c r="O236" s="240"/>
      <c r="P236" s="75"/>
      <c r="Q236" s="206"/>
      <c r="R236" s="75"/>
      <c r="S236" s="78" t="str">
        <f t="shared" si="37"/>
        <v>도비</v>
      </c>
      <c r="T236" s="184">
        <f t="shared" si="38"/>
        <v>0</v>
      </c>
      <c r="U236" s="184">
        <f t="shared" si="39"/>
        <v>-800000</v>
      </c>
      <c r="V236" s="77" t="str">
        <f t="shared" si="40"/>
        <v>ok</v>
      </c>
      <c r="W236" s="75"/>
      <c r="X236" s="76" t="str">
        <f t="shared" si="41"/>
        <v>도비</v>
      </c>
      <c r="Y236" s="184">
        <f t="shared" si="42"/>
        <v>0</v>
      </c>
      <c r="Z236" s="184">
        <f t="shared" si="43"/>
        <v>0</v>
      </c>
      <c r="AA236" s="77" t="str">
        <f t="shared" si="44"/>
        <v>ok</v>
      </c>
      <c r="AB236" s="75"/>
      <c r="AC236" s="79" t="str">
        <f t="array" ref="AC236">IFERROR(IF($C236="","",INDEX(구분표!$I$2:$I$1001,MATCH(1,(구분표!$B$2:$B$1001='15년일출'!$A236)*(구분표!$C$2:$C$1001='15년일출'!$B236)*(구분표!$A$2:$A$1001='15년일출'!$C236),0))),"@@")</f>
        <v>1506</v>
      </c>
    </row>
    <row r="237" spans="1:29" ht="40.5" hidden="1" customHeight="1">
      <c r="A237" s="87" t="str">
        <f>IFERROR(VLOOKUP('15년일출'!$C237,구분표!$A$2:$C$1001,2,FALSE),"")</f>
        <v>문화체육관광위원회</v>
      </c>
      <c r="B237" s="87" t="str">
        <f>IFERROR(VLOOKUP('15년일출'!$C237,구분표!$A$2:$C$1001,3,FALSE),"")</f>
        <v>문화체육관광국</v>
      </c>
      <c r="C237" s="186" t="s">
        <v>198</v>
      </c>
      <c r="D237" s="185" t="s">
        <v>593</v>
      </c>
      <c r="E237" s="185" t="s">
        <v>593</v>
      </c>
      <c r="F237" s="298" t="s">
        <v>1009</v>
      </c>
      <c r="G237" s="184"/>
      <c r="H237" s="184"/>
      <c r="I237" s="184">
        <v>546000</v>
      </c>
      <c r="J237" s="73">
        <f t="shared" si="34"/>
        <v>546000</v>
      </c>
      <c r="K237" s="184"/>
      <c r="L237" s="184"/>
      <c r="M237" s="73">
        <f t="shared" si="35"/>
        <v>0</v>
      </c>
      <c r="N237" s="74" t="str">
        <f t="shared" si="36"/>
        <v>-</v>
      </c>
      <c r="O237" s="240"/>
      <c r="P237" s="75"/>
      <c r="Q237" s="206"/>
      <c r="R237" s="75"/>
      <c r="S237" s="78" t="str">
        <f t="shared" si="37"/>
        <v>기금</v>
      </c>
      <c r="T237" s="184">
        <f t="shared" si="38"/>
        <v>546000</v>
      </c>
      <c r="U237" s="184">
        <f t="shared" si="39"/>
        <v>0</v>
      </c>
      <c r="V237" s="77" t="str">
        <f t="shared" si="40"/>
        <v>ok</v>
      </c>
      <c r="W237" s="75"/>
      <c r="X237" s="76" t="str">
        <f t="shared" si="41"/>
        <v>기금</v>
      </c>
      <c r="Y237" s="184">
        <f t="shared" si="42"/>
        <v>0</v>
      </c>
      <c r="Z237" s="184">
        <f t="shared" si="43"/>
        <v>0</v>
      </c>
      <c r="AA237" s="77" t="str">
        <f t="shared" si="44"/>
        <v>ok</v>
      </c>
      <c r="AB237" s="75"/>
      <c r="AC237" s="79" t="str">
        <f t="array" ref="AC237">IFERROR(IF($C237="","",INDEX(구분표!$I$2:$I$1001,MATCH(1,(구분표!$B$2:$B$1001='15년일출'!$A237)*(구분표!$C$2:$C$1001='15년일출'!$B237)*(구분표!$A$2:$A$1001='15년일출'!$C237),0))),"@@")</f>
        <v>1506</v>
      </c>
    </row>
    <row r="238" spans="1:29" ht="40.5" hidden="1" customHeight="1">
      <c r="A238" s="87" t="str">
        <f>IFERROR(VLOOKUP('15년일출'!$C238,구분표!$A$2:$C$1001,2,FALSE),"")</f>
        <v>문화체육관광위원회</v>
      </c>
      <c r="B238" s="87" t="str">
        <f>IFERROR(VLOOKUP('15년일출'!$C238,구분표!$A$2:$C$1001,3,FALSE),"")</f>
        <v>문화체육관광국</v>
      </c>
      <c r="C238" s="186" t="s">
        <v>198</v>
      </c>
      <c r="D238" s="185" t="s">
        <v>589</v>
      </c>
      <c r="E238" s="185">
        <v>491</v>
      </c>
      <c r="F238" s="298" t="s">
        <v>1010</v>
      </c>
      <c r="G238" s="184">
        <v>500000</v>
      </c>
      <c r="H238" s="184">
        <v>-200000</v>
      </c>
      <c r="I238" s="184"/>
      <c r="J238" s="73">
        <f t="shared" si="34"/>
        <v>300000</v>
      </c>
      <c r="K238" s="184"/>
      <c r="L238" s="184"/>
      <c r="M238" s="73">
        <f t="shared" si="35"/>
        <v>500000</v>
      </c>
      <c r="N238" s="74" t="str">
        <f t="shared" si="36"/>
        <v>동의필요</v>
      </c>
      <c r="O238" s="240"/>
      <c r="P238" s="75"/>
      <c r="Q238" s="206"/>
      <c r="R238" s="75"/>
      <c r="S238" s="78" t="str">
        <f t="shared" si="37"/>
        <v>도비</v>
      </c>
      <c r="T238" s="184">
        <f t="shared" si="38"/>
        <v>0</v>
      </c>
      <c r="U238" s="184">
        <f t="shared" si="39"/>
        <v>-200000</v>
      </c>
      <c r="V238" s="77" t="str">
        <f t="shared" si="40"/>
        <v>ok</v>
      </c>
      <c r="W238" s="75"/>
      <c r="X238" s="76" t="str">
        <f t="shared" si="41"/>
        <v>도비</v>
      </c>
      <c r="Y238" s="184">
        <f t="shared" si="42"/>
        <v>0</v>
      </c>
      <c r="Z238" s="184">
        <f t="shared" si="43"/>
        <v>0</v>
      </c>
      <c r="AA238" s="77" t="str">
        <f t="shared" si="44"/>
        <v>ok</v>
      </c>
      <c r="AB238" s="75"/>
      <c r="AC238" s="79" t="str">
        <f t="array" ref="AC238">IFERROR(IF($C238="","",INDEX(구분표!$I$2:$I$1001,MATCH(1,(구분표!$B$2:$B$1001='15년일출'!$A238)*(구분표!$C$2:$C$1001='15년일출'!$B238)*(구분표!$A$2:$A$1001='15년일출'!$C238),0))),"@@")</f>
        <v>1506</v>
      </c>
    </row>
    <row r="239" spans="1:29" ht="40.5" hidden="1" customHeight="1">
      <c r="A239" s="87" t="str">
        <f>IFERROR(VLOOKUP('15년일출'!$C239,구분표!$A$2:$C$1001,2,FALSE),"")</f>
        <v>문화체육관광위원회</v>
      </c>
      <c r="B239" s="87" t="str">
        <f>IFERROR(VLOOKUP('15년일출'!$C239,구분표!$A$2:$C$1001,3,FALSE),"")</f>
        <v>문화체육관광국</v>
      </c>
      <c r="C239" s="186" t="s">
        <v>198</v>
      </c>
      <c r="D239" s="185" t="s">
        <v>593</v>
      </c>
      <c r="E239" s="185" t="s">
        <v>593</v>
      </c>
      <c r="F239" s="298" t="s">
        <v>1011</v>
      </c>
      <c r="G239" s="184"/>
      <c r="H239" s="184"/>
      <c r="I239" s="184">
        <v>45000</v>
      </c>
      <c r="J239" s="73">
        <f t="shared" si="34"/>
        <v>45000</v>
      </c>
      <c r="K239" s="184"/>
      <c r="L239" s="184"/>
      <c r="M239" s="73">
        <f t="shared" si="35"/>
        <v>0</v>
      </c>
      <c r="N239" s="74" t="str">
        <f t="shared" si="36"/>
        <v>-</v>
      </c>
      <c r="O239" s="240"/>
      <c r="P239" s="75"/>
      <c r="Q239" s="206"/>
      <c r="R239" s="75"/>
      <c r="S239" s="78" t="str">
        <f t="shared" si="37"/>
        <v>기금</v>
      </c>
      <c r="T239" s="184">
        <f t="shared" si="38"/>
        <v>45000</v>
      </c>
      <c r="U239" s="184">
        <f t="shared" si="39"/>
        <v>0</v>
      </c>
      <c r="V239" s="77" t="str">
        <f t="shared" si="40"/>
        <v>ok</v>
      </c>
      <c r="W239" s="75"/>
      <c r="X239" s="76" t="str">
        <f t="shared" si="41"/>
        <v>기금</v>
      </c>
      <c r="Y239" s="184">
        <f t="shared" si="42"/>
        <v>0</v>
      </c>
      <c r="Z239" s="184">
        <f t="shared" si="43"/>
        <v>0</v>
      </c>
      <c r="AA239" s="77" t="str">
        <f t="shared" si="44"/>
        <v>ok</v>
      </c>
      <c r="AB239" s="75"/>
      <c r="AC239" s="79" t="str">
        <f t="array" ref="AC239">IFERROR(IF($C239="","",INDEX(구분표!$I$2:$I$1001,MATCH(1,(구분표!$B$2:$B$1001='15년일출'!$A239)*(구분표!$C$2:$C$1001='15년일출'!$B239)*(구분표!$A$2:$A$1001='15년일출'!$C239),0))),"@@")</f>
        <v>1506</v>
      </c>
    </row>
    <row r="240" spans="1:29" ht="40.5" hidden="1" customHeight="1">
      <c r="A240" s="87" t="str">
        <f>IFERROR(VLOOKUP('15년일출'!$C240,구분표!$A$2:$C$1001,2,FALSE),"")</f>
        <v>문화체육관광위원회</v>
      </c>
      <c r="B240" s="87" t="str">
        <f>IFERROR(VLOOKUP('15년일출'!$C240,구분표!$A$2:$C$1001,3,FALSE),"")</f>
        <v>문화체육관광국</v>
      </c>
      <c r="C240" s="186" t="s">
        <v>198</v>
      </c>
      <c r="D240" s="185" t="s">
        <v>589</v>
      </c>
      <c r="E240" s="185">
        <v>492</v>
      </c>
      <c r="F240" s="298" t="s">
        <v>1012</v>
      </c>
      <c r="G240" s="184">
        <v>170000</v>
      </c>
      <c r="H240" s="184">
        <v>-11000</v>
      </c>
      <c r="I240" s="184"/>
      <c r="J240" s="73">
        <f t="shared" si="34"/>
        <v>159000</v>
      </c>
      <c r="K240" s="184"/>
      <c r="L240" s="184"/>
      <c r="M240" s="73">
        <f t="shared" si="35"/>
        <v>170000</v>
      </c>
      <c r="N240" s="74" t="str">
        <f t="shared" si="36"/>
        <v>동의필요</v>
      </c>
      <c r="O240" s="240"/>
      <c r="P240" s="75"/>
      <c r="Q240" s="206"/>
      <c r="R240" s="75"/>
      <c r="S240" s="78" t="str">
        <f t="shared" si="37"/>
        <v>기금</v>
      </c>
      <c r="T240" s="184">
        <f t="shared" si="38"/>
        <v>-11000</v>
      </c>
      <c r="U240" s="184">
        <f t="shared" si="39"/>
        <v>0</v>
      </c>
      <c r="V240" s="77" t="str">
        <f t="shared" si="40"/>
        <v>ok</v>
      </c>
      <c r="W240" s="75"/>
      <c r="X240" s="76" t="str">
        <f t="shared" si="41"/>
        <v>기금</v>
      </c>
      <c r="Y240" s="184">
        <f t="shared" si="42"/>
        <v>0</v>
      </c>
      <c r="Z240" s="184">
        <f t="shared" si="43"/>
        <v>0</v>
      </c>
      <c r="AA240" s="77" t="str">
        <f t="shared" si="44"/>
        <v>ok</v>
      </c>
      <c r="AB240" s="75"/>
      <c r="AC240" s="79" t="str">
        <f t="array" ref="AC240">IFERROR(IF($C240="","",INDEX(구분표!$I$2:$I$1001,MATCH(1,(구분표!$B$2:$B$1001='15년일출'!$A240)*(구분표!$C$2:$C$1001='15년일출'!$B240)*(구분표!$A$2:$A$1001='15년일출'!$C240),0))),"@@")</f>
        <v>1506</v>
      </c>
    </row>
    <row r="241" spans="1:29" ht="40.5" hidden="1" customHeight="1">
      <c r="A241" s="87" t="str">
        <f>IFERROR(VLOOKUP('15년일출'!$C241,구분표!$A$2:$C$1001,2,FALSE),"")</f>
        <v>문화체육관광위원회</v>
      </c>
      <c r="B241" s="87" t="str">
        <f>IFERROR(VLOOKUP('15년일출'!$C241,구분표!$A$2:$C$1001,3,FALSE),"")</f>
        <v>문화체육관광국</v>
      </c>
      <c r="C241" s="186" t="s">
        <v>198</v>
      </c>
      <c r="D241" s="185" t="s">
        <v>593</v>
      </c>
      <c r="E241" s="185" t="s">
        <v>593</v>
      </c>
      <c r="F241" s="298" t="s">
        <v>1014</v>
      </c>
      <c r="G241" s="184"/>
      <c r="H241" s="184"/>
      <c r="I241" s="184">
        <v>100000</v>
      </c>
      <c r="J241" s="73">
        <f t="shared" si="34"/>
        <v>100000</v>
      </c>
      <c r="K241" s="303"/>
      <c r="L241" s="184"/>
      <c r="M241" s="73">
        <f t="shared" si="35"/>
        <v>0</v>
      </c>
      <c r="N241" s="74" t="str">
        <f t="shared" si="36"/>
        <v>-</v>
      </c>
      <c r="O241" s="240"/>
      <c r="P241" s="75"/>
      <c r="Q241" s="206"/>
      <c r="R241" s="75"/>
      <c r="S241" s="78" t="str">
        <f t="shared" si="37"/>
        <v>도비</v>
      </c>
      <c r="T241" s="184">
        <f t="shared" si="38"/>
        <v>0</v>
      </c>
      <c r="U241" s="184">
        <f t="shared" si="39"/>
        <v>100000</v>
      </c>
      <c r="V241" s="77" t="str">
        <f t="shared" si="40"/>
        <v>ok</v>
      </c>
      <c r="W241" s="75"/>
      <c r="X241" s="76" t="str">
        <f t="shared" si="41"/>
        <v>도비</v>
      </c>
      <c r="Y241" s="184">
        <f t="shared" si="42"/>
        <v>0</v>
      </c>
      <c r="Z241" s="184">
        <f t="shared" si="43"/>
        <v>0</v>
      </c>
      <c r="AA241" s="77" t="str">
        <f t="shared" si="44"/>
        <v>ok</v>
      </c>
      <c r="AB241" s="75"/>
      <c r="AC241" s="79" t="str">
        <f t="array" ref="AC241">IFERROR(IF($C241="","",INDEX(구분표!$I$2:$I$1001,MATCH(1,(구분표!$B$2:$B$1001='15년일출'!$A241)*(구분표!$C$2:$C$1001='15년일출'!$B241)*(구분표!$A$2:$A$1001='15년일출'!$C241),0))),"@@")</f>
        <v>1506</v>
      </c>
    </row>
    <row r="242" spans="1:29" ht="40.5" hidden="1" customHeight="1">
      <c r="A242" s="87" t="str">
        <f>IFERROR(VLOOKUP('15년일출'!$C242,구분표!$A$2:$C$1001,2,FALSE),"")</f>
        <v>문화체육관광위원회</v>
      </c>
      <c r="B242" s="87" t="str">
        <f>IFERROR(VLOOKUP('15년일출'!$C242,구분표!$A$2:$C$1001,3,FALSE),"")</f>
        <v>문화체육관광국</v>
      </c>
      <c r="C242" s="186" t="s">
        <v>198</v>
      </c>
      <c r="D242" s="185" t="s">
        <v>593</v>
      </c>
      <c r="E242" s="185" t="s">
        <v>593</v>
      </c>
      <c r="F242" s="298" t="s">
        <v>1015</v>
      </c>
      <c r="G242" s="184"/>
      <c r="H242" s="194"/>
      <c r="I242" s="194">
        <v>50000</v>
      </c>
      <c r="J242" s="73">
        <f t="shared" si="34"/>
        <v>50000</v>
      </c>
      <c r="K242" s="194"/>
      <c r="L242" s="194"/>
      <c r="M242" s="73">
        <f t="shared" si="35"/>
        <v>0</v>
      </c>
      <c r="N242" s="74" t="str">
        <f t="shared" si="36"/>
        <v>-</v>
      </c>
      <c r="O242" s="240"/>
      <c r="P242" s="75"/>
      <c r="Q242" s="206"/>
      <c r="R242" s="75"/>
      <c r="S242" s="78" t="str">
        <f t="shared" si="37"/>
        <v>도비</v>
      </c>
      <c r="T242" s="184">
        <f t="shared" si="38"/>
        <v>0</v>
      </c>
      <c r="U242" s="184">
        <f t="shared" si="39"/>
        <v>50000</v>
      </c>
      <c r="V242" s="77" t="str">
        <f t="shared" si="40"/>
        <v>ok</v>
      </c>
      <c r="W242" s="75"/>
      <c r="X242" s="76" t="str">
        <f t="shared" si="41"/>
        <v>도비</v>
      </c>
      <c r="Y242" s="184">
        <f t="shared" si="42"/>
        <v>0</v>
      </c>
      <c r="Z242" s="184">
        <f t="shared" si="43"/>
        <v>0</v>
      </c>
      <c r="AA242" s="77" t="str">
        <f t="shared" si="44"/>
        <v>ok</v>
      </c>
      <c r="AB242" s="75"/>
      <c r="AC242" s="79" t="str">
        <f t="array" ref="AC242">IFERROR(IF($C242="","",INDEX(구분표!$I$2:$I$1001,MATCH(1,(구분표!$B$2:$B$1001='15년일출'!$A242)*(구분표!$C$2:$C$1001='15년일출'!$B242)*(구분표!$A$2:$A$1001='15년일출'!$C242),0))),"@@")</f>
        <v>1506</v>
      </c>
    </row>
    <row r="243" spans="1:29" ht="40.5" hidden="1" customHeight="1">
      <c r="A243" s="87" t="str">
        <f>IFERROR(VLOOKUP('15년일출'!$C243,구분표!$A$2:$C$1001,2,FALSE),"")</f>
        <v>농정해양위원회</v>
      </c>
      <c r="B243" s="87" t="str">
        <f>IFERROR(VLOOKUP('15년일출'!$C243,구분표!$A$2:$C$1001,3,FALSE),"")</f>
        <v>농정해양국</v>
      </c>
      <c r="C243" s="186" t="s">
        <v>199</v>
      </c>
      <c r="D243" s="185" t="s">
        <v>589</v>
      </c>
      <c r="E243" s="185">
        <v>508</v>
      </c>
      <c r="F243" s="298" t="s">
        <v>1614</v>
      </c>
      <c r="G243" s="184">
        <v>150000</v>
      </c>
      <c r="H243" s="188">
        <v>-25000</v>
      </c>
      <c r="I243" s="188"/>
      <c r="J243" s="73">
        <f t="shared" si="34"/>
        <v>125000</v>
      </c>
      <c r="K243" s="184"/>
      <c r="L243" s="184"/>
      <c r="M243" s="73">
        <f t="shared" si="35"/>
        <v>150000</v>
      </c>
      <c r="N243" s="74" t="str">
        <f t="shared" si="36"/>
        <v>동의필요</v>
      </c>
      <c r="O243" s="239" t="s">
        <v>1602</v>
      </c>
      <c r="P243" s="75"/>
      <c r="Q243" s="206"/>
      <c r="R243" s="75"/>
      <c r="S243" s="78" t="str">
        <f t="shared" si="37"/>
        <v>국비</v>
      </c>
      <c r="T243" s="184">
        <f t="shared" si="38"/>
        <v>-25000</v>
      </c>
      <c r="U243" s="184">
        <f t="shared" si="39"/>
        <v>0</v>
      </c>
      <c r="V243" s="77" t="str">
        <f t="shared" si="40"/>
        <v>ok</v>
      </c>
      <c r="W243" s="75"/>
      <c r="X243" s="76" t="str">
        <f t="shared" si="41"/>
        <v>국비</v>
      </c>
      <c r="Y243" s="184">
        <f t="shared" si="42"/>
        <v>0</v>
      </c>
      <c r="Z243" s="184">
        <f t="shared" si="43"/>
        <v>0</v>
      </c>
      <c r="AA243" s="77" t="str">
        <f t="shared" si="44"/>
        <v>ok</v>
      </c>
      <c r="AB243" s="75"/>
      <c r="AC243" s="79" t="str">
        <f t="array" ref="AC243">IFERROR(IF($C243="","",INDEX(구분표!$I$2:$I$1001,MATCH(1,(구분표!$B$2:$B$1001='15년일출'!$A243)*(구분표!$C$2:$C$1001='15년일출'!$B243)*(구분표!$A$2:$A$1001='15년일출'!$C243),0))),"@@")</f>
        <v>1601</v>
      </c>
    </row>
    <row r="244" spans="1:29" ht="40.5" hidden="1" customHeight="1">
      <c r="A244" s="87" t="str">
        <f>IFERROR(VLOOKUP('15년일출'!$C244,구분표!$A$2:$C$1001,2,FALSE),"")</f>
        <v>농정해양위원회</v>
      </c>
      <c r="B244" s="87" t="str">
        <f>IFERROR(VLOOKUP('15년일출'!$C244,구분표!$A$2:$C$1001,3,FALSE),"")</f>
        <v>농정해양국</v>
      </c>
      <c r="C244" s="186" t="s">
        <v>199</v>
      </c>
      <c r="D244" s="185" t="s">
        <v>589</v>
      </c>
      <c r="E244" s="185">
        <v>511</v>
      </c>
      <c r="F244" s="298" t="s">
        <v>1615</v>
      </c>
      <c r="G244" s="184">
        <v>3096</v>
      </c>
      <c r="H244" s="188">
        <v>-63</v>
      </c>
      <c r="I244" s="188"/>
      <c r="J244" s="73">
        <f t="shared" si="34"/>
        <v>3033</v>
      </c>
      <c r="K244" s="184"/>
      <c r="L244" s="184"/>
      <c r="M244" s="73">
        <f t="shared" si="35"/>
        <v>3096</v>
      </c>
      <c r="N244" s="74" t="str">
        <f t="shared" si="36"/>
        <v>동의필요</v>
      </c>
      <c r="O244" s="239" t="s">
        <v>1603</v>
      </c>
      <c r="P244" s="75"/>
      <c r="Q244" s="206"/>
      <c r="R244" s="75"/>
      <c r="S244" s="78" t="str">
        <f t="shared" si="37"/>
        <v>국비</v>
      </c>
      <c r="T244" s="184">
        <f t="shared" si="38"/>
        <v>-63</v>
      </c>
      <c r="U244" s="184">
        <f t="shared" si="39"/>
        <v>0</v>
      </c>
      <c r="V244" s="77" t="str">
        <f t="shared" si="40"/>
        <v>ok</v>
      </c>
      <c r="W244" s="75"/>
      <c r="X244" s="76" t="str">
        <f t="shared" si="41"/>
        <v>국비</v>
      </c>
      <c r="Y244" s="184">
        <f t="shared" si="42"/>
        <v>0</v>
      </c>
      <c r="Z244" s="184">
        <f t="shared" si="43"/>
        <v>0</v>
      </c>
      <c r="AA244" s="77" t="str">
        <f t="shared" si="44"/>
        <v>ok</v>
      </c>
      <c r="AB244" s="75"/>
      <c r="AC244" s="79" t="str">
        <f t="array" ref="AC244">IFERROR(IF($C244="","",INDEX(구분표!$I$2:$I$1001,MATCH(1,(구분표!$B$2:$B$1001='15년일출'!$A244)*(구분표!$C$2:$C$1001='15년일출'!$B244)*(구분표!$A$2:$A$1001='15년일출'!$C244),0))),"@@")</f>
        <v>1601</v>
      </c>
    </row>
    <row r="245" spans="1:29" ht="40.5" hidden="1" customHeight="1">
      <c r="A245" s="87" t="str">
        <f>IFERROR(VLOOKUP('15년일출'!$C245,구분표!$A$2:$C$1001,2,FALSE),"")</f>
        <v>농정해양위원회</v>
      </c>
      <c r="B245" s="87" t="str">
        <f>IFERROR(VLOOKUP('15년일출'!$C245,구분표!$A$2:$C$1001,3,FALSE),"")</f>
        <v>농정해양국</v>
      </c>
      <c r="C245" s="186" t="s">
        <v>199</v>
      </c>
      <c r="D245" s="185" t="s">
        <v>589</v>
      </c>
      <c r="E245" s="185">
        <v>512</v>
      </c>
      <c r="F245" s="298" t="s">
        <v>1616</v>
      </c>
      <c r="G245" s="184"/>
      <c r="H245" s="188"/>
      <c r="I245" s="188"/>
      <c r="J245" s="73">
        <f t="shared" si="34"/>
        <v>0</v>
      </c>
      <c r="K245" s="184"/>
      <c r="L245" s="184"/>
      <c r="M245" s="73">
        <f t="shared" si="35"/>
        <v>0</v>
      </c>
      <c r="N245" s="74" t="str">
        <f t="shared" si="36"/>
        <v>-</v>
      </c>
      <c r="O245" s="239" t="s">
        <v>1680</v>
      </c>
      <c r="P245" s="75"/>
      <c r="Q245" s="206"/>
      <c r="R245" s="75"/>
      <c r="S245" s="78" t="str">
        <f t="shared" si="37"/>
        <v>도비</v>
      </c>
      <c r="T245" s="184">
        <f t="shared" si="38"/>
        <v>0</v>
      </c>
      <c r="U245" s="184">
        <f t="shared" si="39"/>
        <v>0</v>
      </c>
      <c r="V245" s="77" t="str">
        <f t="shared" si="40"/>
        <v>ok</v>
      </c>
      <c r="W245" s="75"/>
      <c r="X245" s="76" t="str">
        <f t="shared" si="41"/>
        <v>도비</v>
      </c>
      <c r="Y245" s="184">
        <f t="shared" si="42"/>
        <v>0</v>
      </c>
      <c r="Z245" s="184">
        <f t="shared" si="43"/>
        <v>0</v>
      </c>
      <c r="AA245" s="77" t="str">
        <f t="shared" si="44"/>
        <v>ok</v>
      </c>
      <c r="AB245" s="75"/>
      <c r="AC245" s="79" t="str">
        <f t="array" ref="AC245">IFERROR(IF($C245="","",INDEX(구분표!$I$2:$I$1001,MATCH(1,(구분표!$B$2:$B$1001='15년일출'!$A245)*(구분표!$C$2:$C$1001='15년일출'!$B245)*(구분표!$A$2:$A$1001='15년일출'!$C245),0))),"@@")</f>
        <v>1601</v>
      </c>
    </row>
    <row r="246" spans="1:29" ht="40.5" hidden="1" customHeight="1">
      <c r="A246" s="87" t="str">
        <f>IFERROR(VLOOKUP('15년일출'!$C246,구분표!$A$2:$C$1001,2,FALSE),"")</f>
        <v>농정해양위원회</v>
      </c>
      <c r="B246" s="87" t="str">
        <f>IFERROR(VLOOKUP('15년일출'!$C246,구분표!$A$2:$C$1001,3,FALSE),"")</f>
        <v>농정해양국</v>
      </c>
      <c r="C246" s="186" t="s">
        <v>199</v>
      </c>
      <c r="D246" s="185" t="s">
        <v>593</v>
      </c>
      <c r="E246" s="185" t="s">
        <v>593</v>
      </c>
      <c r="F246" s="298" t="s">
        <v>1617</v>
      </c>
      <c r="G246" s="184"/>
      <c r="H246" s="188"/>
      <c r="I246" s="188">
        <v>36664</v>
      </c>
      <c r="J246" s="73">
        <f t="shared" si="34"/>
        <v>36664</v>
      </c>
      <c r="K246" s="184"/>
      <c r="L246" s="184"/>
      <c r="M246" s="73">
        <f t="shared" si="35"/>
        <v>0</v>
      </c>
      <c r="N246" s="74" t="str">
        <f t="shared" si="36"/>
        <v>-</v>
      </c>
      <c r="O246" s="245" t="s">
        <v>1604</v>
      </c>
      <c r="P246" s="75"/>
      <c r="Q246" s="206" t="s">
        <v>734</v>
      </c>
      <c r="R246" s="75"/>
      <c r="S246" s="78" t="str">
        <f t="shared" si="37"/>
        <v>국비</v>
      </c>
      <c r="T246" s="184">
        <v>18332</v>
      </c>
      <c r="U246" s="184">
        <v>18332</v>
      </c>
      <c r="V246" s="77" t="str">
        <f t="shared" si="40"/>
        <v>ok</v>
      </c>
      <c r="W246" s="75"/>
      <c r="X246" s="76" t="str">
        <f t="shared" si="41"/>
        <v>국비</v>
      </c>
      <c r="Y246" s="184" t="str">
        <f t="shared" si="42"/>
        <v>직접입력</v>
      </c>
      <c r="Z246" s="184" t="str">
        <f t="shared" si="43"/>
        <v>직접입력</v>
      </c>
      <c r="AA246" s="77" t="str">
        <f t="shared" si="44"/>
        <v>검토</v>
      </c>
      <c r="AB246" s="75"/>
      <c r="AC246" s="79" t="str">
        <f t="array" ref="AC246">IFERROR(IF($C246="","",INDEX(구분표!$I$2:$I$1001,MATCH(1,(구분표!$B$2:$B$1001='15년일출'!$A246)*(구분표!$C$2:$C$1001='15년일출'!$B246)*(구분표!$A$2:$A$1001='15년일출'!$C246),0))),"@@")</f>
        <v>1601</v>
      </c>
    </row>
    <row r="247" spans="1:29" ht="40.5" hidden="1" customHeight="1">
      <c r="A247" s="87" t="str">
        <f>IFERROR(VLOOKUP('15년일출'!$C247,구분표!$A$2:$C$1001,2,FALSE),"")</f>
        <v>농정해양위원회</v>
      </c>
      <c r="B247" s="87" t="str">
        <f>IFERROR(VLOOKUP('15년일출'!$C247,구분표!$A$2:$C$1001,3,FALSE),"")</f>
        <v>농정해양국</v>
      </c>
      <c r="C247" s="186" t="s">
        <v>203</v>
      </c>
      <c r="D247" s="185" t="s">
        <v>589</v>
      </c>
      <c r="E247" s="185">
        <v>520</v>
      </c>
      <c r="F247" s="298" t="s">
        <v>1618</v>
      </c>
      <c r="G247" s="184">
        <v>327030</v>
      </c>
      <c r="H247" s="188">
        <v>-32176</v>
      </c>
      <c r="I247" s="188"/>
      <c r="J247" s="73">
        <f>SUM(G247+H247+I247)</f>
        <v>294854</v>
      </c>
      <c r="K247" s="184"/>
      <c r="L247" s="184"/>
      <c r="M247" s="73">
        <f>SUM(G247+K247+L247)</f>
        <v>327030</v>
      </c>
      <c r="N247" s="74" t="str">
        <f>IF(H247-K247&lt;0,"동의필요","-")</f>
        <v>동의필요</v>
      </c>
      <c r="O247" s="241" t="s">
        <v>1605</v>
      </c>
      <c r="P247" s="75"/>
      <c r="Q247" s="206"/>
      <c r="R247" s="75"/>
      <c r="S247" s="78" t="str">
        <f>IF($Q247="도비","도비",IF(COUNT(FIND("국비/",$F247)),"국비",IF(COUNT(FIND("지특/",$F247)),"지특",IF(COUNT(FIND("기금/",$F247)),"기금",IF(COUNT(FIND("교부세/",$F247)),"특교",IF(COUNT(FIND("자체/",$F247)),"도비",""))))))</f>
        <v>국비</v>
      </c>
      <c r="T247" s="184">
        <f>IF($S247&lt;&gt;"도비",IF($Q247="국도비","직접입력",SUM($H247:$I247)),)</f>
        <v>-32176</v>
      </c>
      <c r="U247" s="184">
        <f>IF($S247="도비",SUM($H247:$I247),IF($Q247="국도비","직접입력",SUM($H247:$I247)-$T247))</f>
        <v>0</v>
      </c>
      <c r="V247" s="77" t="str">
        <f>IFERROR(IF(($H247+$I247)=($T247+$U247),"ok","검토"),"검토")</f>
        <v>ok</v>
      </c>
      <c r="W247" s="75"/>
      <c r="X247" s="76" t="str">
        <f>$S247</f>
        <v>국비</v>
      </c>
      <c r="Y247" s="184">
        <f>IF($X247&lt;&gt;"도비",IF($Q247="국도비","직접입력",SUM($K247:$L247)),)</f>
        <v>0</v>
      </c>
      <c r="Z247" s="184">
        <f>IF($X247="도비",SUM($K247:$L247),IF($Q247="국도비","직접입력",SUM($K247:$L247)-$Y247))</f>
        <v>0</v>
      </c>
      <c r="AA247" s="77" t="str">
        <f>IFERROR(IF(($K247+$L247)=($Y247+$Z247),"ok","검토"),"검토")</f>
        <v>ok</v>
      </c>
      <c r="AB247" s="75"/>
      <c r="AC247" s="79" t="str">
        <f t="array" ref="AC247">IFERROR(IF($C247="","",INDEX(구분표!$I$2:$I$1001,MATCH(1,(구분표!$B$2:$B$1001='15년일출'!$A247)*(구분표!$C$2:$C$1001='15년일출'!$B247)*(구분표!$A$2:$A$1001='15년일출'!$C247),0))),"@@")</f>
        <v>1603</v>
      </c>
    </row>
    <row r="248" spans="1:29" ht="40.5" hidden="1" customHeight="1">
      <c r="A248" s="87" t="str">
        <f>IFERROR(VLOOKUP('15년일출'!$C248,구분표!$A$2:$C$1001,2,FALSE),"")</f>
        <v>농정해양위원회</v>
      </c>
      <c r="B248" s="87" t="str">
        <f>IFERROR(VLOOKUP('15년일출'!$C248,구분표!$A$2:$C$1001,3,FALSE),"")</f>
        <v>농정해양국</v>
      </c>
      <c r="C248" s="186" t="s">
        <v>203</v>
      </c>
      <c r="D248" s="185" t="s">
        <v>593</v>
      </c>
      <c r="E248" s="185" t="s">
        <v>593</v>
      </c>
      <c r="F248" s="298" t="s">
        <v>1619</v>
      </c>
      <c r="G248" s="184"/>
      <c r="H248" s="188"/>
      <c r="I248" s="188">
        <v>187200</v>
      </c>
      <c r="J248" s="73">
        <f>SUM(G248+H248+I248)</f>
        <v>187200</v>
      </c>
      <c r="K248" s="184"/>
      <c r="L248" s="184"/>
      <c r="M248" s="73">
        <f>SUM(G248+K248+L248)</f>
        <v>0</v>
      </c>
      <c r="N248" s="74" t="str">
        <f>IF(H248-K248&lt;0,"동의필요","-")</f>
        <v>-</v>
      </c>
      <c r="O248" s="239" t="s">
        <v>1681</v>
      </c>
      <c r="P248" s="75"/>
      <c r="Q248" s="206" t="s">
        <v>734</v>
      </c>
      <c r="R248" s="75"/>
      <c r="S248" s="78" t="str">
        <f>IF($Q248="도비","도비",IF(COUNT(FIND("국비/",$F248)),"국비",IF(COUNT(FIND("지특/",$F248)),"지특",IF(COUNT(FIND("기금/",$F248)),"기금",IF(COUNT(FIND("교부세/",$F248)),"특교",IF(COUNT(FIND("자체/",$F248)),"도비",""))))))</f>
        <v>국비</v>
      </c>
      <c r="T248" s="184">
        <v>156000</v>
      </c>
      <c r="U248" s="184">
        <v>31200</v>
      </c>
      <c r="V248" s="77" t="str">
        <f>IFERROR(IF(($H248+$I248)=($T248+$U248),"ok","검토"),"검토")</f>
        <v>ok</v>
      </c>
      <c r="W248" s="75"/>
      <c r="X248" s="76" t="str">
        <f>$S248</f>
        <v>국비</v>
      </c>
      <c r="Y248" s="184" t="str">
        <f>IF($X248&lt;&gt;"도비",IF($Q248="국도비","직접입력",SUM($K248:$L248)),)</f>
        <v>직접입력</v>
      </c>
      <c r="Z248" s="184" t="str">
        <f>IF($X248="도비",SUM($K248:$L248),IF($Q248="국도비","직접입력",SUM($K248:$L248)-$Y248))</f>
        <v>직접입력</v>
      </c>
      <c r="AA248" s="77" t="str">
        <f>IFERROR(IF(($K248+$L248)=($Y248+$Z248),"ok","검토"),"검토")</f>
        <v>검토</v>
      </c>
      <c r="AB248" s="75"/>
      <c r="AC248" s="79" t="str">
        <f t="array" ref="AC248">IFERROR(IF($C248="","",INDEX(구분표!$I$2:$I$1001,MATCH(1,(구분표!$B$2:$B$1001='15년일출'!$A248)*(구분표!$C$2:$C$1001='15년일출'!$B248)*(구분표!$A$2:$A$1001='15년일출'!$C248),0))),"@@")</f>
        <v>1603</v>
      </c>
    </row>
    <row r="249" spans="1:29" ht="40.5" hidden="1" customHeight="1">
      <c r="A249" s="87" t="str">
        <f>IFERROR(VLOOKUP('15년일출'!$C249,구분표!$A$2:$C$1001,2,FALSE),"")</f>
        <v>농정해양위원회</v>
      </c>
      <c r="B249" s="87" t="str">
        <f>IFERROR(VLOOKUP('15년일출'!$C249,구분표!$A$2:$C$1001,3,FALSE),"")</f>
        <v>농정해양국</v>
      </c>
      <c r="C249" s="186" t="s">
        <v>199</v>
      </c>
      <c r="D249" s="185" t="s">
        <v>589</v>
      </c>
      <c r="E249" s="185">
        <v>508</v>
      </c>
      <c r="F249" s="298" t="s">
        <v>1639</v>
      </c>
      <c r="G249" s="184">
        <v>54000</v>
      </c>
      <c r="H249" s="184"/>
      <c r="I249" s="184">
        <v>36000</v>
      </c>
      <c r="J249" s="73">
        <f t="shared" si="34"/>
        <v>90000</v>
      </c>
      <c r="K249" s="184"/>
      <c r="L249" s="184"/>
      <c r="M249" s="73">
        <f t="shared" si="35"/>
        <v>54000</v>
      </c>
      <c r="N249" s="74" t="str">
        <f t="shared" si="36"/>
        <v>-</v>
      </c>
      <c r="O249" s="241"/>
      <c r="P249" s="75"/>
      <c r="Q249" s="206" t="s">
        <v>1801</v>
      </c>
      <c r="R249" s="75"/>
      <c r="S249" s="78" t="str">
        <f t="shared" si="37"/>
        <v>도비</v>
      </c>
      <c r="T249" s="184">
        <f t="shared" ref="T249:T259" si="45">IF($S249&lt;&gt;"도비",IF($Q249="국도비","직접입력",SUM($H249:$I249)),)</f>
        <v>0</v>
      </c>
      <c r="U249" s="184">
        <f t="shared" ref="U249:U259" si="46">IF($S249="도비",SUM($H249:$I249),IF($Q249="국도비","직접입력",SUM($H249:$I249)-$T249))</f>
        <v>36000</v>
      </c>
      <c r="V249" s="77" t="str">
        <f t="shared" si="40"/>
        <v>ok</v>
      </c>
      <c r="W249" s="75"/>
      <c r="X249" s="76" t="str">
        <f t="shared" si="41"/>
        <v>도비</v>
      </c>
      <c r="Y249" s="184">
        <f t="shared" si="42"/>
        <v>0</v>
      </c>
      <c r="Z249" s="184">
        <f t="shared" si="43"/>
        <v>0</v>
      </c>
      <c r="AA249" s="77" t="str">
        <f t="shared" si="44"/>
        <v>ok</v>
      </c>
      <c r="AB249" s="75"/>
      <c r="AC249" s="79" t="str">
        <f t="array" ref="AC249">IFERROR(IF($C249="","",INDEX(구분표!$I$2:$I$1001,MATCH(1,(구분표!$B$2:$B$1001='15년일출'!$A249)*(구분표!$C$2:$C$1001='15년일출'!$B249)*(구분표!$A$2:$A$1001='15년일출'!$C249),0))),"@@")</f>
        <v>1601</v>
      </c>
    </row>
    <row r="250" spans="1:29" ht="40.5" hidden="1" customHeight="1">
      <c r="A250" s="87" t="str">
        <f>IFERROR(VLOOKUP('15년일출'!$C250,구분표!$A$2:$C$1001,2,FALSE),"")</f>
        <v>농정해양위원회</v>
      </c>
      <c r="B250" s="87" t="str">
        <f>IFERROR(VLOOKUP('15년일출'!$C250,구분표!$A$2:$C$1001,3,FALSE),"")</f>
        <v>농정해양국</v>
      </c>
      <c r="C250" s="186" t="s">
        <v>199</v>
      </c>
      <c r="D250" s="185" t="s">
        <v>589</v>
      </c>
      <c r="E250" s="185">
        <v>509</v>
      </c>
      <c r="F250" s="298" t="s">
        <v>1640</v>
      </c>
      <c r="G250" s="184">
        <v>20300</v>
      </c>
      <c r="H250" s="184"/>
      <c r="I250" s="184">
        <v>19700</v>
      </c>
      <c r="J250" s="73">
        <f t="shared" si="34"/>
        <v>40000</v>
      </c>
      <c r="K250" s="184"/>
      <c r="L250" s="184"/>
      <c r="M250" s="73">
        <f t="shared" si="35"/>
        <v>20300</v>
      </c>
      <c r="N250" s="74" t="str">
        <f t="shared" si="36"/>
        <v>-</v>
      </c>
      <c r="O250" s="241"/>
      <c r="P250" s="75"/>
      <c r="Q250" s="206"/>
      <c r="R250" s="75"/>
      <c r="S250" s="78" t="str">
        <f t="shared" si="37"/>
        <v>도비</v>
      </c>
      <c r="T250" s="184">
        <f t="shared" si="45"/>
        <v>0</v>
      </c>
      <c r="U250" s="184">
        <f t="shared" si="46"/>
        <v>19700</v>
      </c>
      <c r="V250" s="77" t="str">
        <f t="shared" si="40"/>
        <v>ok</v>
      </c>
      <c r="W250" s="75"/>
      <c r="X250" s="76" t="str">
        <f t="shared" si="41"/>
        <v>도비</v>
      </c>
      <c r="Y250" s="184">
        <f t="shared" si="42"/>
        <v>0</v>
      </c>
      <c r="Z250" s="184">
        <f t="shared" si="43"/>
        <v>0</v>
      </c>
      <c r="AA250" s="77" t="str">
        <f t="shared" si="44"/>
        <v>ok</v>
      </c>
      <c r="AB250" s="75"/>
      <c r="AC250" s="79" t="str">
        <f t="array" ref="AC250">IFERROR(IF($C250="","",INDEX(구분표!$I$2:$I$1001,MATCH(1,(구분표!$B$2:$B$1001='15년일출'!$A250)*(구분표!$C$2:$C$1001='15년일출'!$B250)*(구분표!$A$2:$A$1001='15년일출'!$C250),0))),"@@")</f>
        <v>1601</v>
      </c>
    </row>
    <row r="251" spans="1:29" ht="40.5" hidden="1" customHeight="1">
      <c r="A251" s="87" t="str">
        <f>IFERROR(VLOOKUP('15년일출'!$C251,구분표!$A$2:$C$1001,2,FALSE),"")</f>
        <v>농정해양위원회</v>
      </c>
      <c r="B251" s="87" t="str">
        <f>IFERROR(VLOOKUP('15년일출'!$C251,구분표!$A$2:$C$1001,3,FALSE),"")</f>
        <v>농정해양국</v>
      </c>
      <c r="C251" s="186" t="s">
        <v>199</v>
      </c>
      <c r="D251" s="185" t="s">
        <v>589</v>
      </c>
      <c r="E251" s="185">
        <v>509</v>
      </c>
      <c r="F251" s="298" t="s">
        <v>1641</v>
      </c>
      <c r="G251" s="184">
        <v>100000</v>
      </c>
      <c r="H251" s="184"/>
      <c r="I251" s="184">
        <v>100000</v>
      </c>
      <c r="J251" s="73">
        <f t="shared" si="34"/>
        <v>200000</v>
      </c>
      <c r="K251" s="184"/>
      <c r="L251" s="184"/>
      <c r="M251" s="73">
        <f t="shared" si="35"/>
        <v>100000</v>
      </c>
      <c r="N251" s="74" t="str">
        <f t="shared" si="36"/>
        <v>-</v>
      </c>
      <c r="O251" s="239"/>
      <c r="P251" s="75"/>
      <c r="Q251" s="206"/>
      <c r="R251" s="75"/>
      <c r="S251" s="78" t="str">
        <f t="shared" si="37"/>
        <v>도비</v>
      </c>
      <c r="T251" s="184">
        <f t="shared" si="45"/>
        <v>0</v>
      </c>
      <c r="U251" s="184">
        <f t="shared" si="46"/>
        <v>100000</v>
      </c>
      <c r="V251" s="77" t="str">
        <f t="shared" si="40"/>
        <v>ok</v>
      </c>
      <c r="W251" s="75"/>
      <c r="X251" s="76" t="str">
        <f t="shared" si="41"/>
        <v>도비</v>
      </c>
      <c r="Y251" s="184">
        <f t="shared" si="42"/>
        <v>0</v>
      </c>
      <c r="Z251" s="184">
        <f t="shared" si="43"/>
        <v>0</v>
      </c>
      <c r="AA251" s="77" t="str">
        <f t="shared" si="44"/>
        <v>ok</v>
      </c>
      <c r="AB251" s="75"/>
      <c r="AC251" s="79" t="str">
        <f t="array" ref="AC251">IFERROR(IF($C251="","",INDEX(구분표!$I$2:$I$1001,MATCH(1,(구분표!$B$2:$B$1001='15년일출'!$A251)*(구분표!$C$2:$C$1001='15년일출'!$B251)*(구분표!$A$2:$A$1001='15년일출'!$C251),0))),"@@")</f>
        <v>1601</v>
      </c>
    </row>
    <row r="252" spans="1:29" ht="40.5" hidden="1" customHeight="1">
      <c r="A252" s="87" t="str">
        <f>IFERROR(VLOOKUP('15년일출'!$C252,구분표!$A$2:$C$1001,2,FALSE),"")</f>
        <v>농정해양위원회</v>
      </c>
      <c r="B252" s="87" t="str">
        <f>IFERROR(VLOOKUP('15년일출'!$C252,구분표!$A$2:$C$1001,3,FALSE),"")</f>
        <v>농정해양국</v>
      </c>
      <c r="C252" s="186" t="s">
        <v>199</v>
      </c>
      <c r="D252" s="185" t="s">
        <v>589</v>
      </c>
      <c r="E252" s="185">
        <v>511</v>
      </c>
      <c r="F252" s="298" t="s">
        <v>1642</v>
      </c>
      <c r="G252" s="184">
        <v>1700000</v>
      </c>
      <c r="H252" s="184"/>
      <c r="I252" s="184">
        <v>408690</v>
      </c>
      <c r="J252" s="73">
        <f t="shared" si="34"/>
        <v>2108690</v>
      </c>
      <c r="K252" s="184"/>
      <c r="L252" s="184"/>
      <c r="M252" s="73">
        <f t="shared" si="35"/>
        <v>1700000</v>
      </c>
      <c r="N252" s="74" t="str">
        <f t="shared" si="36"/>
        <v>-</v>
      </c>
      <c r="O252" s="239" t="s">
        <v>1693</v>
      </c>
      <c r="P252" s="75"/>
      <c r="Q252" s="206" t="s">
        <v>1801</v>
      </c>
      <c r="R252" s="75"/>
      <c r="S252" s="78" t="str">
        <f t="shared" si="37"/>
        <v>도비</v>
      </c>
      <c r="T252" s="184">
        <f t="shared" si="45"/>
        <v>0</v>
      </c>
      <c r="U252" s="184">
        <f t="shared" si="46"/>
        <v>408690</v>
      </c>
      <c r="V252" s="77" t="str">
        <f t="shared" si="40"/>
        <v>ok</v>
      </c>
      <c r="W252" s="75"/>
      <c r="X252" s="76" t="str">
        <f t="shared" si="41"/>
        <v>도비</v>
      </c>
      <c r="Y252" s="184">
        <f t="shared" si="42"/>
        <v>0</v>
      </c>
      <c r="Z252" s="184">
        <f t="shared" si="43"/>
        <v>0</v>
      </c>
      <c r="AA252" s="77" t="str">
        <f t="shared" si="44"/>
        <v>ok</v>
      </c>
      <c r="AB252" s="75"/>
      <c r="AC252" s="79" t="str">
        <f t="array" ref="AC252">IFERROR(IF($C252="","",INDEX(구분표!$I$2:$I$1001,MATCH(1,(구분표!$B$2:$B$1001='15년일출'!$A252)*(구분표!$C$2:$C$1001='15년일출'!$B252)*(구분표!$A$2:$A$1001='15년일출'!$C252),0))),"@@")</f>
        <v>1601</v>
      </c>
    </row>
    <row r="253" spans="1:29" ht="40.5" hidden="1" customHeight="1">
      <c r="A253" s="87" t="str">
        <f>IFERROR(VLOOKUP('15년일출'!$C253,구분표!$A$2:$C$1001,2,FALSE),"")</f>
        <v>농정해양위원회</v>
      </c>
      <c r="B253" s="87" t="str">
        <f>IFERROR(VLOOKUP('15년일출'!$C253,구분표!$A$2:$C$1001,3,FALSE),"")</f>
        <v>농정해양국</v>
      </c>
      <c r="C253" s="186" t="s">
        <v>199</v>
      </c>
      <c r="D253" s="185" t="s">
        <v>589</v>
      </c>
      <c r="E253" s="185">
        <v>507</v>
      </c>
      <c r="F253" s="298" t="s">
        <v>1670</v>
      </c>
      <c r="G253" s="184">
        <v>24530</v>
      </c>
      <c r="H253" s="184"/>
      <c r="I253" s="184">
        <v>24530</v>
      </c>
      <c r="J253" s="73">
        <f t="shared" si="34"/>
        <v>49060</v>
      </c>
      <c r="K253" s="184"/>
      <c r="L253" s="184"/>
      <c r="M253" s="73">
        <f t="shared" si="35"/>
        <v>24530</v>
      </c>
      <c r="N253" s="74" t="str">
        <f t="shared" si="36"/>
        <v>-</v>
      </c>
      <c r="O253" s="239"/>
      <c r="P253" s="75"/>
      <c r="Q253" s="206"/>
      <c r="R253" s="75"/>
      <c r="S253" s="78" t="str">
        <f t="shared" si="37"/>
        <v>도비</v>
      </c>
      <c r="T253" s="184">
        <f t="shared" si="45"/>
        <v>0</v>
      </c>
      <c r="U253" s="184">
        <f t="shared" si="46"/>
        <v>24530</v>
      </c>
      <c r="V253" s="77" t="str">
        <f t="shared" si="40"/>
        <v>ok</v>
      </c>
      <c r="W253" s="75"/>
      <c r="X253" s="76" t="str">
        <f t="shared" si="41"/>
        <v>도비</v>
      </c>
      <c r="Y253" s="184">
        <f t="shared" si="42"/>
        <v>0</v>
      </c>
      <c r="Z253" s="184">
        <f t="shared" si="43"/>
        <v>0</v>
      </c>
      <c r="AA253" s="77" t="str">
        <f t="shared" si="44"/>
        <v>ok</v>
      </c>
      <c r="AB253" s="75"/>
      <c r="AC253" s="79" t="str">
        <f t="array" ref="AC253">IFERROR(IF($C253="","",INDEX(구분표!$I$2:$I$1001,MATCH(1,(구분표!$B$2:$B$1001='15년일출'!$A253)*(구분표!$C$2:$C$1001='15년일출'!$B253)*(구분표!$A$2:$A$1001='15년일출'!$C253),0))),"@@")</f>
        <v>1601</v>
      </c>
    </row>
    <row r="254" spans="1:29" ht="40.5" hidden="1" customHeight="1">
      <c r="A254" s="87" t="str">
        <f>IFERROR(VLOOKUP('15년일출'!$C254,구분표!$A$2:$C$1001,2,FALSE),"")</f>
        <v>농정해양위원회</v>
      </c>
      <c r="B254" s="87" t="str">
        <f>IFERROR(VLOOKUP('15년일출'!$C254,구분표!$A$2:$C$1001,3,FALSE),"")</f>
        <v>농정해양국</v>
      </c>
      <c r="C254" s="186" t="s">
        <v>199</v>
      </c>
      <c r="D254" s="185" t="s">
        <v>589</v>
      </c>
      <c r="E254" s="185">
        <v>507</v>
      </c>
      <c r="F254" s="298" t="s">
        <v>1671</v>
      </c>
      <c r="G254" s="184">
        <v>100000</v>
      </c>
      <c r="H254" s="184"/>
      <c r="I254" s="184">
        <v>400000</v>
      </c>
      <c r="J254" s="73">
        <f t="shared" si="34"/>
        <v>500000</v>
      </c>
      <c r="K254" s="184"/>
      <c r="L254" s="184"/>
      <c r="M254" s="73">
        <f t="shared" si="35"/>
        <v>100000</v>
      </c>
      <c r="N254" s="74" t="str">
        <f t="shared" si="36"/>
        <v>-</v>
      </c>
      <c r="O254" s="239"/>
      <c r="P254" s="75"/>
      <c r="Q254" s="206"/>
      <c r="R254" s="75"/>
      <c r="S254" s="78" t="str">
        <f t="shared" si="37"/>
        <v>도비</v>
      </c>
      <c r="T254" s="184">
        <f t="shared" si="45"/>
        <v>0</v>
      </c>
      <c r="U254" s="184">
        <f t="shared" si="46"/>
        <v>400000</v>
      </c>
      <c r="V254" s="77" t="str">
        <f t="shared" si="40"/>
        <v>ok</v>
      </c>
      <c r="W254" s="75"/>
      <c r="X254" s="76" t="str">
        <f t="shared" si="41"/>
        <v>도비</v>
      </c>
      <c r="Y254" s="184">
        <f t="shared" si="42"/>
        <v>0</v>
      </c>
      <c r="Z254" s="184">
        <f t="shared" si="43"/>
        <v>0</v>
      </c>
      <c r="AA254" s="77" t="str">
        <f t="shared" si="44"/>
        <v>ok</v>
      </c>
      <c r="AB254" s="75"/>
      <c r="AC254" s="79" t="str">
        <f t="array" ref="AC254">IFERROR(IF($C254="","",INDEX(구분표!$I$2:$I$1001,MATCH(1,(구분표!$B$2:$B$1001='15년일출'!$A254)*(구분표!$C$2:$C$1001='15년일출'!$B254)*(구분표!$A$2:$A$1001='15년일출'!$C254),0))),"@@")</f>
        <v>1601</v>
      </c>
    </row>
    <row r="255" spans="1:29" ht="40.5" hidden="1" customHeight="1">
      <c r="A255" s="87" t="str">
        <f>IFERROR(VLOOKUP('15년일출'!$C255,구분표!$A$2:$C$1001,2,FALSE),"")</f>
        <v>농정해양위원회</v>
      </c>
      <c r="B255" s="87" t="str">
        <f>IFERROR(VLOOKUP('15년일출'!$C255,구분표!$A$2:$C$1001,3,FALSE),"")</f>
        <v>농정해양국</v>
      </c>
      <c r="C255" s="186" t="s">
        <v>199</v>
      </c>
      <c r="D255" s="185" t="s">
        <v>593</v>
      </c>
      <c r="E255" s="185" t="s">
        <v>593</v>
      </c>
      <c r="F255" s="298" t="s">
        <v>1672</v>
      </c>
      <c r="G255" s="184"/>
      <c r="H255" s="184"/>
      <c r="I255" s="184">
        <v>200000</v>
      </c>
      <c r="J255" s="73">
        <f t="shared" si="34"/>
        <v>200000</v>
      </c>
      <c r="K255" s="184"/>
      <c r="L255" s="184"/>
      <c r="M255" s="73">
        <f t="shared" si="35"/>
        <v>0</v>
      </c>
      <c r="N255" s="74" t="str">
        <f t="shared" si="36"/>
        <v>-</v>
      </c>
      <c r="O255" s="239"/>
      <c r="P255" s="75"/>
      <c r="Q255" s="206"/>
      <c r="R255" s="75"/>
      <c r="S255" s="78" t="str">
        <f t="shared" si="37"/>
        <v>도비</v>
      </c>
      <c r="T255" s="184">
        <f t="shared" si="45"/>
        <v>0</v>
      </c>
      <c r="U255" s="184">
        <f t="shared" si="46"/>
        <v>200000</v>
      </c>
      <c r="V255" s="77" t="str">
        <f t="shared" si="40"/>
        <v>ok</v>
      </c>
      <c r="W255" s="75"/>
      <c r="X255" s="76" t="str">
        <f t="shared" si="41"/>
        <v>도비</v>
      </c>
      <c r="Y255" s="184">
        <f t="shared" si="42"/>
        <v>0</v>
      </c>
      <c r="Z255" s="184">
        <f t="shared" si="43"/>
        <v>0</v>
      </c>
      <c r="AA255" s="77" t="str">
        <f t="shared" si="44"/>
        <v>ok</v>
      </c>
      <c r="AB255" s="75"/>
      <c r="AC255" s="79" t="str">
        <f t="array" ref="AC255">IFERROR(IF($C255="","",INDEX(구분표!$I$2:$I$1001,MATCH(1,(구분표!$B$2:$B$1001='15년일출'!$A255)*(구분표!$C$2:$C$1001='15년일출'!$B255)*(구분표!$A$2:$A$1001='15년일출'!$C255),0))),"@@")</f>
        <v>1601</v>
      </c>
    </row>
    <row r="256" spans="1:29" ht="40.5" hidden="1" customHeight="1">
      <c r="A256" s="87" t="str">
        <f>IFERROR(VLOOKUP('15년일출'!$C256,구분표!$A$2:$C$1001,2,FALSE),"")</f>
        <v>농정해양위원회</v>
      </c>
      <c r="B256" s="87" t="str">
        <f>IFERROR(VLOOKUP('15년일출'!$C256,구분표!$A$2:$C$1001,3,FALSE),"")</f>
        <v>농정해양국</v>
      </c>
      <c r="C256" s="186" t="s">
        <v>199</v>
      </c>
      <c r="D256" s="185" t="s">
        <v>589</v>
      </c>
      <c r="E256" s="185">
        <v>509</v>
      </c>
      <c r="F256" s="298" t="s">
        <v>1679</v>
      </c>
      <c r="G256" s="184">
        <v>1519000</v>
      </c>
      <c r="H256" s="184"/>
      <c r="I256" s="184">
        <v>245400</v>
      </c>
      <c r="J256" s="73">
        <f t="shared" si="34"/>
        <v>1764400</v>
      </c>
      <c r="K256" s="184"/>
      <c r="L256" s="184"/>
      <c r="M256" s="73">
        <f t="shared" si="35"/>
        <v>1519000</v>
      </c>
      <c r="N256" s="74" t="str">
        <f t="shared" si="36"/>
        <v>-</v>
      </c>
      <c r="O256" s="241" t="s">
        <v>1693</v>
      </c>
      <c r="P256" s="75"/>
      <c r="Q256" s="206" t="s">
        <v>1801</v>
      </c>
      <c r="R256" s="75"/>
      <c r="S256" s="78" t="str">
        <f t="shared" si="37"/>
        <v>도비</v>
      </c>
      <c r="T256" s="184">
        <f t="shared" si="45"/>
        <v>0</v>
      </c>
      <c r="U256" s="184">
        <f t="shared" si="46"/>
        <v>245400</v>
      </c>
      <c r="V256" s="77" t="str">
        <f t="shared" si="40"/>
        <v>ok</v>
      </c>
      <c r="W256" s="75"/>
      <c r="X256" s="76" t="str">
        <f t="shared" si="41"/>
        <v>도비</v>
      </c>
      <c r="Y256" s="184">
        <f t="shared" si="42"/>
        <v>0</v>
      </c>
      <c r="Z256" s="184">
        <f t="shared" si="43"/>
        <v>0</v>
      </c>
      <c r="AA256" s="77" t="str">
        <f t="shared" si="44"/>
        <v>ok</v>
      </c>
      <c r="AB256" s="75"/>
      <c r="AC256" s="79" t="str">
        <f t="array" ref="AC256">IFERROR(IF($C256="","",INDEX(구분표!$I$2:$I$1001,MATCH(1,(구분표!$B$2:$B$1001='15년일출'!$A256)*(구분표!$C$2:$C$1001='15년일출'!$B256)*(구분표!$A$2:$A$1001='15년일출'!$C256),0))),"@@")</f>
        <v>1601</v>
      </c>
    </row>
    <row r="257" spans="1:29" ht="40.5" hidden="1" customHeight="1">
      <c r="A257" s="87" t="str">
        <f>IFERROR(VLOOKUP('15년일출'!$C257,구분표!$A$2:$C$1001,2,FALSE),"")</f>
        <v>농정해양위원회</v>
      </c>
      <c r="B257" s="87" t="str">
        <f>IFERROR(VLOOKUP('15년일출'!$C257,구분표!$A$2:$C$1001,3,FALSE),"")</f>
        <v>농정해양국</v>
      </c>
      <c r="C257" s="186" t="s">
        <v>201</v>
      </c>
      <c r="D257" s="185" t="s">
        <v>593</v>
      </c>
      <c r="E257" s="185" t="s">
        <v>593</v>
      </c>
      <c r="F257" s="298" t="s">
        <v>1673</v>
      </c>
      <c r="G257" s="184"/>
      <c r="H257" s="184"/>
      <c r="I257" s="184">
        <v>20000</v>
      </c>
      <c r="J257" s="73">
        <f t="shared" si="34"/>
        <v>20000</v>
      </c>
      <c r="K257" s="184"/>
      <c r="L257" s="184"/>
      <c r="M257" s="73">
        <f t="shared" si="35"/>
        <v>0</v>
      </c>
      <c r="N257" s="74" t="str">
        <f t="shared" si="36"/>
        <v>-</v>
      </c>
      <c r="O257" s="239"/>
      <c r="P257" s="75"/>
      <c r="Q257" s="206"/>
      <c r="R257" s="75"/>
      <c r="S257" s="78" t="str">
        <f t="shared" si="37"/>
        <v>도비</v>
      </c>
      <c r="T257" s="184">
        <f t="shared" si="45"/>
        <v>0</v>
      </c>
      <c r="U257" s="184">
        <f t="shared" si="46"/>
        <v>20000</v>
      </c>
      <c r="V257" s="77" t="str">
        <f t="shared" si="40"/>
        <v>ok</v>
      </c>
      <c r="W257" s="75"/>
      <c r="X257" s="76" t="str">
        <f t="shared" si="41"/>
        <v>도비</v>
      </c>
      <c r="Y257" s="184">
        <f t="shared" si="42"/>
        <v>0</v>
      </c>
      <c r="Z257" s="184">
        <f t="shared" si="43"/>
        <v>0</v>
      </c>
      <c r="AA257" s="77" t="str">
        <f t="shared" si="44"/>
        <v>ok</v>
      </c>
      <c r="AB257" s="75"/>
      <c r="AC257" s="79" t="str">
        <f t="array" ref="AC257">IFERROR(IF($C257="","",INDEX(구분표!$I$2:$I$1001,MATCH(1,(구분표!$B$2:$B$1001='15년일출'!$A257)*(구분표!$C$2:$C$1001='15년일출'!$B257)*(구분표!$A$2:$A$1001='15년일출'!$C257),0))),"@@")</f>
        <v>1602</v>
      </c>
    </row>
    <row r="258" spans="1:29" ht="40.5" hidden="1" customHeight="1">
      <c r="A258" s="87" t="str">
        <f>IFERROR(VLOOKUP('15년일출'!$C258,구분표!$A$2:$C$1001,2,FALSE),"")</f>
        <v>농정해양위원회</v>
      </c>
      <c r="B258" s="87" t="str">
        <f>IFERROR(VLOOKUP('15년일출'!$C258,구분표!$A$2:$C$1001,3,FALSE),"")</f>
        <v>농정해양국</v>
      </c>
      <c r="C258" s="186" t="s">
        <v>201</v>
      </c>
      <c r="D258" s="185" t="s">
        <v>589</v>
      </c>
      <c r="E258" s="185">
        <v>515</v>
      </c>
      <c r="F258" s="298" t="s">
        <v>1674</v>
      </c>
      <c r="G258" s="187">
        <v>10000</v>
      </c>
      <c r="H258" s="184"/>
      <c r="I258" s="184">
        <v>40000</v>
      </c>
      <c r="J258" s="73">
        <f t="shared" si="34"/>
        <v>50000</v>
      </c>
      <c r="K258" s="184"/>
      <c r="L258" s="184"/>
      <c r="M258" s="73">
        <f t="shared" si="35"/>
        <v>10000</v>
      </c>
      <c r="N258" s="74" t="str">
        <f t="shared" si="36"/>
        <v>-</v>
      </c>
      <c r="O258" s="239"/>
      <c r="P258" s="75"/>
      <c r="Q258" s="206"/>
      <c r="R258" s="75"/>
      <c r="S258" s="78" t="str">
        <f t="shared" si="37"/>
        <v>도비</v>
      </c>
      <c r="T258" s="184">
        <f t="shared" si="45"/>
        <v>0</v>
      </c>
      <c r="U258" s="184">
        <f t="shared" si="46"/>
        <v>40000</v>
      </c>
      <c r="V258" s="77" t="str">
        <f t="shared" si="40"/>
        <v>ok</v>
      </c>
      <c r="W258" s="75"/>
      <c r="X258" s="76" t="str">
        <f t="shared" si="41"/>
        <v>도비</v>
      </c>
      <c r="Y258" s="184">
        <f t="shared" si="42"/>
        <v>0</v>
      </c>
      <c r="Z258" s="184">
        <f t="shared" si="43"/>
        <v>0</v>
      </c>
      <c r="AA258" s="77" t="str">
        <f t="shared" si="44"/>
        <v>ok</v>
      </c>
      <c r="AB258" s="75"/>
      <c r="AC258" s="79" t="str">
        <f t="array" ref="AC258">IFERROR(IF($C258="","",INDEX(구분표!$I$2:$I$1001,MATCH(1,(구분표!$B$2:$B$1001='15년일출'!$A258)*(구분표!$C$2:$C$1001='15년일출'!$B258)*(구분표!$A$2:$A$1001='15년일출'!$C258),0))),"@@")</f>
        <v>1602</v>
      </c>
    </row>
    <row r="259" spans="1:29" ht="40.5" hidden="1" customHeight="1">
      <c r="A259" s="87" t="str">
        <f>IFERROR(VLOOKUP('15년일출'!$C259,구분표!$A$2:$C$1001,2,FALSE),"")</f>
        <v>농정해양위원회</v>
      </c>
      <c r="B259" s="87" t="str">
        <f>IFERROR(VLOOKUP('15년일출'!$C259,구분표!$A$2:$C$1001,3,FALSE),"")</f>
        <v>농정해양국</v>
      </c>
      <c r="C259" s="186" t="s">
        <v>201</v>
      </c>
      <c r="D259" s="185" t="s">
        <v>589</v>
      </c>
      <c r="E259" s="185">
        <v>515</v>
      </c>
      <c r="F259" s="298" t="s">
        <v>1676</v>
      </c>
      <c r="G259" s="184">
        <v>674224</v>
      </c>
      <c r="H259" s="184"/>
      <c r="I259" s="184">
        <v>225776</v>
      </c>
      <c r="J259" s="73">
        <f t="shared" si="34"/>
        <v>900000</v>
      </c>
      <c r="K259" s="184"/>
      <c r="L259" s="184"/>
      <c r="M259" s="73">
        <f t="shared" si="35"/>
        <v>674224</v>
      </c>
      <c r="N259" s="74" t="str">
        <f t="shared" si="36"/>
        <v>-</v>
      </c>
      <c r="O259" s="239"/>
      <c r="P259" s="75"/>
      <c r="Q259" s="206"/>
      <c r="R259" s="75"/>
      <c r="S259" s="78" t="str">
        <f t="shared" si="37"/>
        <v>도비</v>
      </c>
      <c r="T259" s="184">
        <f t="shared" si="45"/>
        <v>0</v>
      </c>
      <c r="U259" s="184">
        <f t="shared" si="46"/>
        <v>225776</v>
      </c>
      <c r="V259" s="77" t="str">
        <f t="shared" si="40"/>
        <v>ok</v>
      </c>
      <c r="W259" s="75"/>
      <c r="X259" s="76" t="str">
        <f t="shared" si="41"/>
        <v>도비</v>
      </c>
      <c r="Y259" s="184">
        <f t="shared" si="42"/>
        <v>0</v>
      </c>
      <c r="Z259" s="184">
        <f t="shared" si="43"/>
        <v>0</v>
      </c>
      <c r="AA259" s="77" t="str">
        <f t="shared" si="44"/>
        <v>ok</v>
      </c>
      <c r="AB259" s="75"/>
      <c r="AC259" s="79" t="str">
        <f t="array" ref="AC259">IFERROR(IF($C259="","",INDEX(구분표!$I$2:$I$1001,MATCH(1,(구분표!$B$2:$B$1001='15년일출'!$A259)*(구분표!$C$2:$C$1001='15년일출'!$B259)*(구분표!$A$2:$A$1001='15년일출'!$C259),0))),"@@")</f>
        <v>1602</v>
      </c>
    </row>
    <row r="260" spans="1:29" ht="40.5" hidden="1" customHeight="1">
      <c r="A260" s="87" t="str">
        <f>IFERROR(VLOOKUP('15년일출'!$C260,구분표!$A$2:$C$1001,2,FALSE),"")</f>
        <v>농정해양위원회</v>
      </c>
      <c r="B260" s="87" t="str">
        <f>IFERROR(VLOOKUP('15년일출'!$C260,구분표!$A$2:$C$1001,3,FALSE),"")</f>
        <v>농정해양국</v>
      </c>
      <c r="C260" s="186" t="s">
        <v>203</v>
      </c>
      <c r="D260" s="185" t="s">
        <v>593</v>
      </c>
      <c r="E260" s="185" t="s">
        <v>593</v>
      </c>
      <c r="F260" s="298" t="s">
        <v>1643</v>
      </c>
      <c r="G260" s="184"/>
      <c r="H260" s="184"/>
      <c r="I260" s="184">
        <v>250000</v>
      </c>
      <c r="J260" s="73">
        <f t="shared" si="34"/>
        <v>250000</v>
      </c>
      <c r="K260" s="184"/>
      <c r="L260" s="184"/>
      <c r="M260" s="73">
        <f t="shared" si="35"/>
        <v>0</v>
      </c>
      <c r="N260" s="74" t="str">
        <f t="shared" si="36"/>
        <v>-</v>
      </c>
      <c r="O260" s="239"/>
      <c r="P260" s="75"/>
      <c r="Q260" s="206"/>
      <c r="R260" s="75"/>
      <c r="S260" s="78" t="str">
        <f t="shared" si="37"/>
        <v>도비</v>
      </c>
      <c r="T260" s="184">
        <f t="shared" ref="T260:T273" si="47">IF($S260&lt;&gt;"도비",IF($Q260="국도비","직접입력",SUM($H260:$I260)),)</f>
        <v>0</v>
      </c>
      <c r="U260" s="184">
        <f t="shared" ref="U260:U273" si="48">IF($S260="도비",SUM($H260:$I260),IF($Q260="국도비","직접입력",SUM($H260:$I260)-$T260))</f>
        <v>250000</v>
      </c>
      <c r="V260" s="77" t="str">
        <f t="shared" si="40"/>
        <v>ok</v>
      </c>
      <c r="W260" s="75"/>
      <c r="X260" s="76" t="str">
        <f t="shared" si="41"/>
        <v>도비</v>
      </c>
      <c r="Y260" s="184">
        <f t="shared" si="42"/>
        <v>0</v>
      </c>
      <c r="Z260" s="184">
        <f t="shared" si="43"/>
        <v>0</v>
      </c>
      <c r="AA260" s="77" t="str">
        <f t="shared" si="44"/>
        <v>ok</v>
      </c>
      <c r="AB260" s="75"/>
      <c r="AC260" s="79" t="str">
        <f t="array" ref="AC260">IFERROR(IF($C260="","",INDEX(구분표!$I$2:$I$1001,MATCH(1,(구분표!$B$2:$B$1001='15년일출'!$A260)*(구분표!$C$2:$C$1001='15년일출'!$B260)*(구분표!$A$2:$A$1001='15년일출'!$C260),0))),"@@")</f>
        <v>1603</v>
      </c>
    </row>
    <row r="261" spans="1:29" ht="40.5" hidden="1" customHeight="1">
      <c r="A261" s="87" t="str">
        <f>IFERROR(VLOOKUP('15년일출'!$C261,구분표!$A$2:$C$1001,2,FALSE),"")</f>
        <v>농정해양위원회</v>
      </c>
      <c r="B261" s="87" t="str">
        <f>IFERROR(VLOOKUP('15년일출'!$C261,구분표!$A$2:$C$1001,3,FALSE),"")</f>
        <v>농정해양국</v>
      </c>
      <c r="C261" s="186" t="s">
        <v>203</v>
      </c>
      <c r="D261" s="185" t="s">
        <v>589</v>
      </c>
      <c r="E261" s="185">
        <v>521</v>
      </c>
      <c r="F261" s="298" t="s">
        <v>1644</v>
      </c>
      <c r="G261" s="184">
        <v>270000</v>
      </c>
      <c r="H261" s="184"/>
      <c r="I261" s="184">
        <v>374000</v>
      </c>
      <c r="J261" s="73">
        <f t="shared" si="34"/>
        <v>644000</v>
      </c>
      <c r="K261" s="184"/>
      <c r="L261" s="184"/>
      <c r="M261" s="73">
        <f t="shared" si="35"/>
        <v>270000</v>
      </c>
      <c r="N261" s="74" t="str">
        <f t="shared" si="36"/>
        <v>-</v>
      </c>
      <c r="O261" s="239"/>
      <c r="P261" s="75"/>
      <c r="Q261" s="206"/>
      <c r="R261" s="75"/>
      <c r="S261" s="78" t="str">
        <f t="shared" si="37"/>
        <v>도비</v>
      </c>
      <c r="T261" s="184">
        <f t="shared" si="47"/>
        <v>0</v>
      </c>
      <c r="U261" s="184">
        <f t="shared" si="48"/>
        <v>374000</v>
      </c>
      <c r="V261" s="77" t="str">
        <f t="shared" si="40"/>
        <v>ok</v>
      </c>
      <c r="W261" s="75"/>
      <c r="X261" s="76" t="str">
        <f t="shared" si="41"/>
        <v>도비</v>
      </c>
      <c r="Y261" s="184">
        <f t="shared" si="42"/>
        <v>0</v>
      </c>
      <c r="Z261" s="184">
        <f t="shared" si="43"/>
        <v>0</v>
      </c>
      <c r="AA261" s="77" t="str">
        <f t="shared" si="44"/>
        <v>ok</v>
      </c>
      <c r="AB261" s="75"/>
      <c r="AC261" s="79" t="str">
        <f t="array" ref="AC261">IFERROR(IF($C261="","",INDEX(구분표!$I$2:$I$1001,MATCH(1,(구분표!$B$2:$B$1001='15년일출'!$A261)*(구분표!$C$2:$C$1001='15년일출'!$B261)*(구분표!$A$2:$A$1001='15년일출'!$C261),0))),"@@")</f>
        <v>1603</v>
      </c>
    </row>
    <row r="262" spans="1:29" ht="40.5" hidden="1" customHeight="1">
      <c r="A262" s="87" t="str">
        <f>IFERROR(VLOOKUP('15년일출'!$C262,구분표!$A$2:$C$1001,2,FALSE),"")</f>
        <v>농정해양위원회</v>
      </c>
      <c r="B262" s="87" t="str">
        <f>IFERROR(VLOOKUP('15년일출'!$C262,구분표!$A$2:$C$1001,3,FALSE),"")</f>
        <v>농정해양국</v>
      </c>
      <c r="C262" s="186" t="s">
        <v>203</v>
      </c>
      <c r="D262" s="185" t="s">
        <v>589</v>
      </c>
      <c r="E262" s="185">
        <v>521</v>
      </c>
      <c r="F262" s="298" t="s">
        <v>1645</v>
      </c>
      <c r="G262" s="184">
        <v>500000</v>
      </c>
      <c r="H262" s="184">
        <v>-374000</v>
      </c>
      <c r="I262" s="184"/>
      <c r="J262" s="73">
        <f t="shared" si="34"/>
        <v>126000</v>
      </c>
      <c r="K262" s="184"/>
      <c r="L262" s="184"/>
      <c r="M262" s="73">
        <f t="shared" si="35"/>
        <v>500000</v>
      </c>
      <c r="N262" s="74" t="str">
        <f t="shared" si="36"/>
        <v>동의필요</v>
      </c>
      <c r="O262" s="245"/>
      <c r="P262" s="75"/>
      <c r="Q262" s="206"/>
      <c r="R262" s="75"/>
      <c r="S262" s="78" t="str">
        <f t="shared" si="37"/>
        <v>도비</v>
      </c>
      <c r="T262" s="184">
        <f t="shared" si="47"/>
        <v>0</v>
      </c>
      <c r="U262" s="184">
        <f t="shared" si="48"/>
        <v>-374000</v>
      </c>
      <c r="V262" s="77" t="str">
        <f t="shared" si="40"/>
        <v>ok</v>
      </c>
      <c r="W262" s="75"/>
      <c r="X262" s="76" t="str">
        <f t="shared" si="41"/>
        <v>도비</v>
      </c>
      <c r="Y262" s="184">
        <f t="shared" si="42"/>
        <v>0</v>
      </c>
      <c r="Z262" s="184">
        <f t="shared" si="43"/>
        <v>0</v>
      </c>
      <c r="AA262" s="77" t="str">
        <f t="shared" si="44"/>
        <v>ok</v>
      </c>
      <c r="AB262" s="75"/>
      <c r="AC262" s="79" t="str">
        <f t="array" ref="AC262">IFERROR(IF($C262="","",INDEX(구분표!$I$2:$I$1001,MATCH(1,(구분표!$B$2:$B$1001='15년일출'!$A262)*(구분표!$C$2:$C$1001='15년일출'!$B262)*(구분표!$A$2:$A$1001='15년일출'!$C262),0))),"@@")</f>
        <v>1603</v>
      </c>
    </row>
    <row r="263" spans="1:29" ht="40.5" hidden="1" customHeight="1">
      <c r="A263" s="87" t="str">
        <f>IFERROR(VLOOKUP('15년일출'!$C263,구분표!$A$2:$C$1001,2,FALSE),"")</f>
        <v>농정해양위원회</v>
      </c>
      <c r="B263" s="87" t="str">
        <f>IFERROR(VLOOKUP('15년일출'!$C263,구분표!$A$2:$C$1001,3,FALSE),"")</f>
        <v>농정해양국</v>
      </c>
      <c r="C263" s="186" t="s">
        <v>203</v>
      </c>
      <c r="D263" s="185" t="s">
        <v>589</v>
      </c>
      <c r="E263" s="185">
        <v>522</v>
      </c>
      <c r="F263" s="298" t="s">
        <v>1646</v>
      </c>
      <c r="G263" s="184">
        <v>800000</v>
      </c>
      <c r="H263" s="184"/>
      <c r="I263" s="184">
        <v>700000</v>
      </c>
      <c r="J263" s="73">
        <f t="shared" ref="J263:J328" si="49">SUM(G263+H263+I263)</f>
        <v>1500000</v>
      </c>
      <c r="K263" s="184"/>
      <c r="L263" s="184"/>
      <c r="M263" s="73">
        <f t="shared" ref="M263:M328" si="50">SUM(G263+K263+L263)</f>
        <v>800000</v>
      </c>
      <c r="N263" s="74" t="str">
        <f t="shared" ref="N263:N328" si="51">IF(H263-K263&lt;0,"동의필요","-")</f>
        <v>-</v>
      </c>
      <c r="O263" s="239"/>
      <c r="P263" s="75"/>
      <c r="Q263" s="206"/>
      <c r="R263" s="75"/>
      <c r="S263" s="78" t="str">
        <f t="shared" ref="S263:S328" si="52">IF($Q263="도비","도비",IF(COUNT(FIND("국비/",$F263)),"국비",IF(COUNT(FIND("지특/",$F263)),"지특",IF(COUNT(FIND("기금/",$F263)),"기금",IF(COUNT(FIND("교부세/",$F263)),"특교",IF(COUNT(FIND("자체/",$F263)),"도비",""))))))</f>
        <v>도비</v>
      </c>
      <c r="T263" s="184">
        <f t="shared" si="47"/>
        <v>0</v>
      </c>
      <c r="U263" s="184">
        <f t="shared" si="48"/>
        <v>700000</v>
      </c>
      <c r="V263" s="77" t="str">
        <f t="shared" ref="V263:V328" si="53">IFERROR(IF(($H263+$I263)=($T263+$U263),"ok","검토"),"검토")</f>
        <v>ok</v>
      </c>
      <c r="W263" s="75"/>
      <c r="X263" s="76" t="str">
        <f t="shared" ref="X263:X328" si="54">$S263</f>
        <v>도비</v>
      </c>
      <c r="Y263" s="184">
        <f t="shared" ref="Y263:Y328" si="55">IF($X263&lt;&gt;"도비",IF($Q263="국도비","직접입력",SUM($K263:$L263)),)</f>
        <v>0</v>
      </c>
      <c r="Z263" s="184">
        <f t="shared" ref="Z263:Z328" si="56">IF($X263="도비",SUM($K263:$L263),IF($Q263="국도비","직접입력",SUM($K263:$L263)-$Y263))</f>
        <v>0</v>
      </c>
      <c r="AA263" s="77" t="str">
        <f t="shared" ref="AA263:AA328" si="57">IFERROR(IF(($K263+$L263)=($Y263+$Z263),"ok","검토"),"검토")</f>
        <v>ok</v>
      </c>
      <c r="AB263" s="75"/>
      <c r="AC263" s="79" t="str">
        <f t="array" ref="AC263">IFERROR(IF($C263="","",INDEX(구분표!$I$2:$I$1001,MATCH(1,(구분표!$B$2:$B$1001='15년일출'!$A263)*(구분표!$C$2:$C$1001='15년일출'!$B263)*(구분표!$A$2:$A$1001='15년일출'!$C263),0))),"@@")</f>
        <v>1603</v>
      </c>
    </row>
    <row r="264" spans="1:29" ht="40.5" hidden="1" customHeight="1">
      <c r="A264" s="87" t="str">
        <f>IFERROR(VLOOKUP('15년일출'!$C264,구분표!$A$2:$C$1001,2,FALSE),"")</f>
        <v>농정해양위원회</v>
      </c>
      <c r="B264" s="87" t="str">
        <f>IFERROR(VLOOKUP('15년일출'!$C264,구분표!$A$2:$C$1001,3,FALSE),"")</f>
        <v>농정해양국</v>
      </c>
      <c r="C264" s="186" t="s">
        <v>203</v>
      </c>
      <c r="D264" s="185" t="s">
        <v>589</v>
      </c>
      <c r="E264" s="185">
        <v>522</v>
      </c>
      <c r="F264" s="298" t="s">
        <v>1647</v>
      </c>
      <c r="G264" s="184">
        <v>40000</v>
      </c>
      <c r="H264" s="184"/>
      <c r="I264" s="184">
        <v>160000</v>
      </c>
      <c r="J264" s="73">
        <f t="shared" si="49"/>
        <v>200000</v>
      </c>
      <c r="K264" s="184"/>
      <c r="L264" s="184"/>
      <c r="M264" s="73">
        <f t="shared" si="50"/>
        <v>40000</v>
      </c>
      <c r="N264" s="74" t="str">
        <f t="shared" si="51"/>
        <v>-</v>
      </c>
      <c r="O264" s="239"/>
      <c r="P264" s="75"/>
      <c r="Q264" s="206"/>
      <c r="R264" s="75"/>
      <c r="S264" s="78" t="str">
        <f t="shared" si="52"/>
        <v>도비</v>
      </c>
      <c r="T264" s="184">
        <f t="shared" si="47"/>
        <v>0</v>
      </c>
      <c r="U264" s="184">
        <f t="shared" si="48"/>
        <v>160000</v>
      </c>
      <c r="V264" s="77" t="str">
        <f t="shared" si="53"/>
        <v>ok</v>
      </c>
      <c r="W264" s="75"/>
      <c r="X264" s="76" t="str">
        <f t="shared" si="54"/>
        <v>도비</v>
      </c>
      <c r="Y264" s="184">
        <f t="shared" si="55"/>
        <v>0</v>
      </c>
      <c r="Z264" s="184">
        <f t="shared" si="56"/>
        <v>0</v>
      </c>
      <c r="AA264" s="77" t="str">
        <f t="shared" si="57"/>
        <v>ok</v>
      </c>
      <c r="AB264" s="75"/>
      <c r="AC264" s="79" t="str">
        <f t="array" ref="AC264">IFERROR(IF($C264="","",INDEX(구분표!$I$2:$I$1001,MATCH(1,(구분표!$B$2:$B$1001='15년일출'!$A264)*(구분표!$C$2:$C$1001='15년일출'!$B264)*(구분표!$A$2:$A$1001='15년일출'!$C264),0))),"@@")</f>
        <v>1603</v>
      </c>
    </row>
    <row r="265" spans="1:29" ht="40.5" hidden="1" customHeight="1">
      <c r="A265" s="87" t="str">
        <f>IFERROR(VLOOKUP('15년일출'!$C265,구분표!$A$2:$C$1001,2,FALSE),"")</f>
        <v>농정해양위원회</v>
      </c>
      <c r="B265" s="87" t="str">
        <f>IFERROR(VLOOKUP('15년일출'!$C265,구분표!$A$2:$C$1001,3,FALSE),"")</f>
        <v>농정해양국</v>
      </c>
      <c r="C265" s="186" t="s">
        <v>203</v>
      </c>
      <c r="D265" s="185" t="s">
        <v>593</v>
      </c>
      <c r="E265" s="185" t="s">
        <v>593</v>
      </c>
      <c r="F265" s="298" t="s">
        <v>1664</v>
      </c>
      <c r="G265" s="184"/>
      <c r="H265" s="184"/>
      <c r="I265" s="184">
        <v>400000</v>
      </c>
      <c r="J265" s="73">
        <f t="shared" si="49"/>
        <v>400000</v>
      </c>
      <c r="K265" s="184"/>
      <c r="L265" s="184"/>
      <c r="M265" s="73">
        <f t="shared" si="50"/>
        <v>0</v>
      </c>
      <c r="N265" s="74" t="str">
        <f t="shared" si="51"/>
        <v>-</v>
      </c>
      <c r="O265" s="242"/>
      <c r="P265" s="75"/>
      <c r="Q265" s="206"/>
      <c r="R265" s="75"/>
      <c r="S265" s="78" t="str">
        <f t="shared" si="52"/>
        <v>도비</v>
      </c>
      <c r="T265" s="184">
        <f t="shared" si="47"/>
        <v>0</v>
      </c>
      <c r="U265" s="184">
        <f t="shared" si="48"/>
        <v>400000</v>
      </c>
      <c r="V265" s="77" t="str">
        <f t="shared" si="53"/>
        <v>ok</v>
      </c>
      <c r="W265" s="75"/>
      <c r="X265" s="76" t="str">
        <f t="shared" si="54"/>
        <v>도비</v>
      </c>
      <c r="Y265" s="184">
        <f t="shared" si="55"/>
        <v>0</v>
      </c>
      <c r="Z265" s="184">
        <f t="shared" si="56"/>
        <v>0</v>
      </c>
      <c r="AA265" s="77" t="str">
        <f t="shared" si="57"/>
        <v>ok</v>
      </c>
      <c r="AB265" s="75"/>
      <c r="AC265" s="79" t="str">
        <f t="array" ref="AC265">IFERROR(IF($C265="","",INDEX(구분표!$I$2:$I$1001,MATCH(1,(구분표!$B$2:$B$1001='15년일출'!$A265)*(구분표!$C$2:$C$1001='15년일출'!$B265)*(구분표!$A$2:$A$1001='15년일출'!$C265),0))),"@@")</f>
        <v>1603</v>
      </c>
    </row>
    <row r="266" spans="1:29" ht="40.5" hidden="1" customHeight="1">
      <c r="A266" s="87" t="str">
        <f>IFERROR(VLOOKUP('15년일출'!$C266,구분표!$A$2:$C$1001,2,FALSE),"")</f>
        <v>농정해양위원회</v>
      </c>
      <c r="B266" s="87" t="str">
        <f>IFERROR(VLOOKUP('15년일출'!$C266,구분표!$A$2:$C$1001,3,FALSE),"")</f>
        <v>농정해양국</v>
      </c>
      <c r="C266" s="186" t="s">
        <v>203</v>
      </c>
      <c r="D266" s="185" t="s">
        <v>593</v>
      </c>
      <c r="E266" s="185" t="s">
        <v>593</v>
      </c>
      <c r="F266" s="298" t="s">
        <v>1678</v>
      </c>
      <c r="G266" s="184"/>
      <c r="H266" s="184"/>
      <c r="I266" s="184">
        <v>100000</v>
      </c>
      <c r="J266" s="73">
        <f t="shared" si="49"/>
        <v>100000</v>
      </c>
      <c r="K266" s="184"/>
      <c r="L266" s="184"/>
      <c r="M266" s="73">
        <f t="shared" si="50"/>
        <v>0</v>
      </c>
      <c r="N266" s="74" t="str">
        <f t="shared" si="51"/>
        <v>-</v>
      </c>
      <c r="O266" s="241"/>
      <c r="P266" s="75"/>
      <c r="Q266" s="206"/>
      <c r="R266" s="75"/>
      <c r="S266" s="78" t="str">
        <f t="shared" si="52"/>
        <v>도비</v>
      </c>
      <c r="T266" s="184">
        <f t="shared" si="47"/>
        <v>0</v>
      </c>
      <c r="U266" s="184">
        <f t="shared" si="48"/>
        <v>100000</v>
      </c>
      <c r="V266" s="77" t="str">
        <f t="shared" si="53"/>
        <v>ok</v>
      </c>
      <c r="W266" s="75"/>
      <c r="X266" s="76" t="str">
        <f t="shared" si="54"/>
        <v>도비</v>
      </c>
      <c r="Y266" s="184">
        <f t="shared" si="55"/>
        <v>0</v>
      </c>
      <c r="Z266" s="184">
        <f t="shared" si="56"/>
        <v>0</v>
      </c>
      <c r="AA266" s="77" t="str">
        <f t="shared" si="57"/>
        <v>ok</v>
      </c>
      <c r="AB266" s="75"/>
      <c r="AC266" s="79" t="str">
        <f t="array" ref="AC266">IFERROR(IF($C266="","",INDEX(구분표!$I$2:$I$1001,MATCH(1,(구분표!$B$2:$B$1001='15년일출'!$A266)*(구분표!$C$2:$C$1001='15년일출'!$B266)*(구분표!$A$2:$A$1001='15년일출'!$C266),0))),"@@")</f>
        <v>1603</v>
      </c>
    </row>
    <row r="267" spans="1:29" ht="40.5" hidden="1" customHeight="1">
      <c r="A267" s="87" t="str">
        <f>IFERROR(VLOOKUP('15년일출'!$C267,구분표!$A$2:$C$1001,2,FALSE),"")</f>
        <v>농정해양위원회</v>
      </c>
      <c r="B267" s="87" t="str">
        <f>IFERROR(VLOOKUP('15년일출'!$C267,구분표!$A$2:$C$1001,3,FALSE),"")</f>
        <v>농정해양국</v>
      </c>
      <c r="C267" s="186" t="s">
        <v>66</v>
      </c>
      <c r="D267" s="185" t="s">
        <v>589</v>
      </c>
      <c r="E267" s="185">
        <v>525</v>
      </c>
      <c r="F267" s="298" t="s">
        <v>1620</v>
      </c>
      <c r="G267" s="184">
        <v>261000</v>
      </c>
      <c r="H267" s="188"/>
      <c r="I267" s="188">
        <v>230000</v>
      </c>
      <c r="J267" s="73">
        <f t="shared" si="49"/>
        <v>491000</v>
      </c>
      <c r="K267" s="184"/>
      <c r="L267" s="184"/>
      <c r="M267" s="73">
        <f t="shared" si="50"/>
        <v>261000</v>
      </c>
      <c r="N267" s="74" t="str">
        <f t="shared" si="51"/>
        <v>-</v>
      </c>
      <c r="O267" s="239" t="s">
        <v>1607</v>
      </c>
      <c r="P267" s="75"/>
      <c r="Q267" s="206"/>
      <c r="R267" s="75"/>
      <c r="S267" s="78" t="str">
        <f t="shared" si="52"/>
        <v>국비</v>
      </c>
      <c r="T267" s="184">
        <f t="shared" si="47"/>
        <v>230000</v>
      </c>
      <c r="U267" s="184">
        <f t="shared" si="48"/>
        <v>0</v>
      </c>
      <c r="V267" s="77" t="str">
        <f t="shared" si="53"/>
        <v>ok</v>
      </c>
      <c r="W267" s="75"/>
      <c r="X267" s="76" t="str">
        <f t="shared" si="54"/>
        <v>국비</v>
      </c>
      <c r="Y267" s="184">
        <f t="shared" si="55"/>
        <v>0</v>
      </c>
      <c r="Z267" s="184">
        <f t="shared" si="56"/>
        <v>0</v>
      </c>
      <c r="AA267" s="77" t="str">
        <f t="shared" si="57"/>
        <v>ok</v>
      </c>
      <c r="AB267" s="75"/>
      <c r="AC267" s="79" t="str">
        <f t="array" ref="AC267">IFERROR(IF($C267="","",INDEX(구분표!$I$2:$I$1001,MATCH(1,(구분표!$B$2:$B$1001='15년일출'!$A267)*(구분표!$C$2:$C$1001='15년일출'!$B267)*(구분표!$A$2:$A$1001='15년일출'!$C267),0))),"@@")</f>
        <v>1604</v>
      </c>
    </row>
    <row r="268" spans="1:29" ht="40.5" hidden="1" customHeight="1">
      <c r="A268" s="87" t="str">
        <f>IFERROR(VLOOKUP('15년일출'!$C268,구분표!$A$2:$C$1001,2,FALSE),"")</f>
        <v>농정해양위원회</v>
      </c>
      <c r="B268" s="87" t="str">
        <f>IFERROR(VLOOKUP('15년일출'!$C268,구분표!$A$2:$C$1001,3,FALSE),"")</f>
        <v>농정해양국</v>
      </c>
      <c r="C268" s="186" t="s">
        <v>66</v>
      </c>
      <c r="D268" s="185" t="s">
        <v>589</v>
      </c>
      <c r="E268" s="185">
        <v>527</v>
      </c>
      <c r="F268" s="298" t="s">
        <v>1621</v>
      </c>
      <c r="G268" s="184">
        <v>1958554</v>
      </c>
      <c r="H268" s="188">
        <v>-468554</v>
      </c>
      <c r="I268" s="188"/>
      <c r="J268" s="73">
        <f t="shared" si="49"/>
        <v>1490000</v>
      </c>
      <c r="K268" s="184"/>
      <c r="L268" s="184"/>
      <c r="M268" s="73">
        <f t="shared" si="50"/>
        <v>1958554</v>
      </c>
      <c r="N268" s="74" t="str">
        <f t="shared" si="51"/>
        <v>동의필요</v>
      </c>
      <c r="O268" s="239" t="s">
        <v>1682</v>
      </c>
      <c r="P268" s="75"/>
      <c r="Q268" s="206"/>
      <c r="R268" s="75"/>
      <c r="S268" s="78" t="str">
        <f t="shared" si="52"/>
        <v>국비</v>
      </c>
      <c r="T268" s="184">
        <f t="shared" si="47"/>
        <v>-468554</v>
      </c>
      <c r="U268" s="184">
        <f t="shared" si="48"/>
        <v>0</v>
      </c>
      <c r="V268" s="77" t="str">
        <f t="shared" si="53"/>
        <v>ok</v>
      </c>
      <c r="W268" s="75"/>
      <c r="X268" s="76" t="str">
        <f t="shared" si="54"/>
        <v>국비</v>
      </c>
      <c r="Y268" s="184">
        <f t="shared" si="55"/>
        <v>0</v>
      </c>
      <c r="Z268" s="184">
        <f t="shared" si="56"/>
        <v>0</v>
      </c>
      <c r="AA268" s="77" t="str">
        <f t="shared" si="57"/>
        <v>ok</v>
      </c>
      <c r="AB268" s="75"/>
      <c r="AC268" s="79" t="str">
        <f t="array" ref="AC268">IFERROR(IF($C268="","",INDEX(구분표!$I$2:$I$1001,MATCH(1,(구분표!$B$2:$B$1001='15년일출'!$A268)*(구분표!$C$2:$C$1001='15년일출'!$B268)*(구분표!$A$2:$A$1001='15년일출'!$C268),0))),"@@")</f>
        <v>1604</v>
      </c>
    </row>
    <row r="269" spans="1:29" ht="40.5" hidden="1" customHeight="1">
      <c r="A269" s="87" t="str">
        <f>IFERROR(VLOOKUP('15년일출'!$C269,구분표!$A$2:$C$1001,2,FALSE),"")</f>
        <v>농정해양위원회</v>
      </c>
      <c r="B269" s="87" t="str">
        <f>IFERROR(VLOOKUP('15년일출'!$C269,구분표!$A$2:$C$1001,3,FALSE),"")</f>
        <v>농정해양국</v>
      </c>
      <c r="C269" s="186" t="s">
        <v>66</v>
      </c>
      <c r="D269" s="185" t="s">
        <v>589</v>
      </c>
      <c r="E269" s="185">
        <v>527</v>
      </c>
      <c r="F269" s="298" t="s">
        <v>1622</v>
      </c>
      <c r="G269" s="184">
        <v>413811</v>
      </c>
      <c r="H269" s="188">
        <v>-179811</v>
      </c>
      <c r="I269" s="188"/>
      <c r="J269" s="73">
        <f t="shared" si="49"/>
        <v>234000</v>
      </c>
      <c r="K269" s="184"/>
      <c r="L269" s="184"/>
      <c r="M269" s="73">
        <f t="shared" si="50"/>
        <v>413811</v>
      </c>
      <c r="N269" s="74" t="str">
        <f t="shared" si="51"/>
        <v>동의필요</v>
      </c>
      <c r="O269" s="239" t="s">
        <v>1682</v>
      </c>
      <c r="P269" s="75"/>
      <c r="Q269" s="206"/>
      <c r="R269" s="75"/>
      <c r="S269" s="78" t="str">
        <f t="shared" si="52"/>
        <v>국비</v>
      </c>
      <c r="T269" s="184">
        <f t="shared" si="47"/>
        <v>-179811</v>
      </c>
      <c r="U269" s="184">
        <f t="shared" si="48"/>
        <v>0</v>
      </c>
      <c r="V269" s="77" t="str">
        <f t="shared" si="53"/>
        <v>ok</v>
      </c>
      <c r="W269" s="75"/>
      <c r="X269" s="76" t="str">
        <f t="shared" si="54"/>
        <v>국비</v>
      </c>
      <c r="Y269" s="184">
        <f t="shared" si="55"/>
        <v>0</v>
      </c>
      <c r="Z269" s="184">
        <f t="shared" si="56"/>
        <v>0</v>
      </c>
      <c r="AA269" s="77" t="str">
        <f t="shared" si="57"/>
        <v>ok</v>
      </c>
      <c r="AB269" s="75"/>
      <c r="AC269" s="79" t="str">
        <f t="array" ref="AC269">IFERROR(IF($C269="","",INDEX(구분표!$I$2:$I$1001,MATCH(1,(구분표!$B$2:$B$1001='15년일출'!$A269)*(구분표!$C$2:$C$1001='15년일출'!$B269)*(구분표!$A$2:$A$1001='15년일출'!$C269),0))),"@@")</f>
        <v>1604</v>
      </c>
    </row>
    <row r="270" spans="1:29" ht="40.5" hidden="1" customHeight="1">
      <c r="A270" s="87" t="str">
        <f>IFERROR(VLOOKUP('15년일출'!$C270,구분표!$A$2:$C$1001,2,FALSE),"")</f>
        <v>농정해양위원회</v>
      </c>
      <c r="B270" s="87" t="str">
        <f>IFERROR(VLOOKUP('15년일출'!$C270,구분표!$A$2:$C$1001,3,FALSE),"")</f>
        <v>농정해양국</v>
      </c>
      <c r="C270" s="186" t="s">
        <v>66</v>
      </c>
      <c r="D270" s="185" t="s">
        <v>589</v>
      </c>
      <c r="E270" s="185">
        <v>527</v>
      </c>
      <c r="F270" s="298" t="s">
        <v>1623</v>
      </c>
      <c r="G270" s="184">
        <v>1337106</v>
      </c>
      <c r="H270" s="188">
        <v>-949926</v>
      </c>
      <c r="I270" s="188"/>
      <c r="J270" s="73">
        <f t="shared" si="49"/>
        <v>387180</v>
      </c>
      <c r="K270" s="184"/>
      <c r="L270" s="184"/>
      <c r="M270" s="73">
        <f t="shared" si="50"/>
        <v>1337106</v>
      </c>
      <c r="N270" s="74" t="str">
        <f t="shared" si="51"/>
        <v>동의필요</v>
      </c>
      <c r="O270" s="245" t="s">
        <v>1682</v>
      </c>
      <c r="P270" s="75"/>
      <c r="Q270" s="206"/>
      <c r="R270" s="75"/>
      <c r="S270" s="78" t="str">
        <f t="shared" si="52"/>
        <v>국비</v>
      </c>
      <c r="T270" s="184">
        <f t="shared" si="47"/>
        <v>-949926</v>
      </c>
      <c r="U270" s="184">
        <f t="shared" si="48"/>
        <v>0</v>
      </c>
      <c r="V270" s="77" t="str">
        <f t="shared" si="53"/>
        <v>ok</v>
      </c>
      <c r="W270" s="75"/>
      <c r="X270" s="76" t="str">
        <f t="shared" si="54"/>
        <v>국비</v>
      </c>
      <c r="Y270" s="184">
        <f t="shared" si="55"/>
        <v>0</v>
      </c>
      <c r="Z270" s="184">
        <f t="shared" si="56"/>
        <v>0</v>
      </c>
      <c r="AA270" s="77" t="str">
        <f t="shared" si="57"/>
        <v>ok</v>
      </c>
      <c r="AB270" s="75"/>
      <c r="AC270" s="79" t="str">
        <f t="array" ref="AC270">IFERROR(IF($C270="","",INDEX(구분표!$I$2:$I$1001,MATCH(1,(구분표!$B$2:$B$1001='15년일출'!$A270)*(구분표!$C$2:$C$1001='15년일출'!$B270)*(구분표!$A$2:$A$1001='15년일출'!$C270),0))),"@@")</f>
        <v>1604</v>
      </c>
    </row>
    <row r="271" spans="1:29" ht="40.5" hidden="1" customHeight="1">
      <c r="A271" s="87" t="str">
        <f>IFERROR(VLOOKUP('15년일출'!$C271,구분표!$A$2:$C$1001,2,FALSE),"")</f>
        <v>농정해양위원회</v>
      </c>
      <c r="B271" s="87" t="str">
        <f>IFERROR(VLOOKUP('15년일출'!$C271,구분표!$A$2:$C$1001,3,FALSE),"")</f>
        <v>농정해양국</v>
      </c>
      <c r="C271" s="186" t="s">
        <v>66</v>
      </c>
      <c r="D271" s="185" t="s">
        <v>593</v>
      </c>
      <c r="E271" s="185" t="s">
        <v>593</v>
      </c>
      <c r="F271" s="298" t="s">
        <v>1869</v>
      </c>
      <c r="G271" s="184"/>
      <c r="H271" s="188"/>
      <c r="I271" s="188">
        <v>440000</v>
      </c>
      <c r="J271" s="73">
        <f t="shared" si="49"/>
        <v>440000</v>
      </c>
      <c r="K271" s="304"/>
      <c r="L271" s="303"/>
      <c r="M271" s="73">
        <f t="shared" si="50"/>
        <v>0</v>
      </c>
      <c r="N271" s="74" t="str">
        <f t="shared" si="51"/>
        <v>-</v>
      </c>
      <c r="O271" s="244" t="s">
        <v>1682</v>
      </c>
      <c r="P271" s="75"/>
      <c r="Q271" s="206"/>
      <c r="R271" s="75"/>
      <c r="S271" s="78" t="str">
        <f t="shared" si="52"/>
        <v>국비</v>
      </c>
      <c r="T271" s="184">
        <f t="shared" si="47"/>
        <v>440000</v>
      </c>
      <c r="U271" s="184">
        <f t="shared" si="48"/>
        <v>0</v>
      </c>
      <c r="V271" s="77" t="str">
        <f t="shared" si="53"/>
        <v>ok</v>
      </c>
      <c r="W271" s="75"/>
      <c r="X271" s="76" t="str">
        <f t="shared" si="54"/>
        <v>국비</v>
      </c>
      <c r="Y271" s="184">
        <f t="shared" si="55"/>
        <v>0</v>
      </c>
      <c r="Z271" s="184">
        <f t="shared" si="56"/>
        <v>0</v>
      </c>
      <c r="AA271" s="77" t="str">
        <f t="shared" si="57"/>
        <v>ok</v>
      </c>
      <c r="AB271" s="75"/>
      <c r="AC271" s="79" t="str">
        <f t="array" ref="AC271">IFERROR(IF($C271="","",INDEX(구분표!$I$2:$I$1001,MATCH(1,(구분표!$B$2:$B$1001='15년일출'!$A271)*(구분표!$C$2:$C$1001='15년일출'!$B271)*(구분표!$A$2:$A$1001='15년일출'!$C271),0))),"@@")</f>
        <v>1604</v>
      </c>
    </row>
    <row r="272" spans="1:29" ht="54" hidden="1">
      <c r="A272" s="87" t="str">
        <f>IFERROR(VLOOKUP('15년일출'!$C272,구분표!$A$2:$C$1001,2,FALSE),"")</f>
        <v>농정해양위원회</v>
      </c>
      <c r="B272" s="87" t="str">
        <f>IFERROR(VLOOKUP('15년일출'!$C272,구분표!$A$2:$C$1001,3,FALSE),"")</f>
        <v>농정해양국</v>
      </c>
      <c r="C272" s="186" t="s">
        <v>66</v>
      </c>
      <c r="D272" s="185" t="s">
        <v>589</v>
      </c>
      <c r="E272" s="185">
        <v>528</v>
      </c>
      <c r="F272" s="298" t="s">
        <v>1871</v>
      </c>
      <c r="G272" s="184">
        <v>2051000</v>
      </c>
      <c r="H272" s="188"/>
      <c r="I272" s="188">
        <v>856000</v>
      </c>
      <c r="J272" s="73">
        <f t="shared" si="49"/>
        <v>2907000</v>
      </c>
      <c r="K272" s="304"/>
      <c r="L272" s="303"/>
      <c r="M272" s="73">
        <f t="shared" si="50"/>
        <v>2051000</v>
      </c>
      <c r="N272" s="74" t="str">
        <f t="shared" si="51"/>
        <v>-</v>
      </c>
      <c r="O272" s="244" t="s">
        <v>1870</v>
      </c>
      <c r="P272" s="75"/>
      <c r="Q272" s="206"/>
      <c r="R272" s="75"/>
      <c r="S272" s="78" t="str">
        <f t="shared" si="52"/>
        <v>기금</v>
      </c>
      <c r="T272" s="184">
        <f t="shared" si="47"/>
        <v>856000</v>
      </c>
      <c r="U272" s="184">
        <f t="shared" si="48"/>
        <v>0</v>
      </c>
      <c r="V272" s="77" t="str">
        <f t="shared" si="53"/>
        <v>ok</v>
      </c>
      <c r="W272" s="75"/>
      <c r="X272" s="76" t="str">
        <f t="shared" si="54"/>
        <v>기금</v>
      </c>
      <c r="Y272" s="184">
        <f t="shared" si="55"/>
        <v>0</v>
      </c>
      <c r="Z272" s="184">
        <f t="shared" si="56"/>
        <v>0</v>
      </c>
      <c r="AA272" s="77" t="str">
        <f t="shared" si="57"/>
        <v>ok</v>
      </c>
      <c r="AB272" s="75"/>
      <c r="AC272" s="79" t="str">
        <f t="array" ref="AC272">IFERROR(IF($C272="","",INDEX(구분표!$I$2:$I$1001,MATCH(1,(구분표!$B$2:$B$1001='15년일출'!$A272)*(구분표!$C$2:$C$1001='15년일출'!$B272)*(구분표!$A$2:$A$1001='15년일출'!$C272),0))),"@@")</f>
        <v>1604</v>
      </c>
    </row>
    <row r="273" spans="1:29" ht="40.5" hidden="1" customHeight="1">
      <c r="A273" s="87" t="str">
        <f>IFERROR(VLOOKUP('15년일출'!$C273,구분표!$A$2:$C$1001,2,FALSE),"")</f>
        <v>농정해양위원회</v>
      </c>
      <c r="B273" s="87" t="str">
        <f>IFERROR(VLOOKUP('15년일출'!$C273,구분표!$A$2:$C$1001,3,FALSE),"")</f>
        <v>농정해양국</v>
      </c>
      <c r="C273" s="186" t="s">
        <v>66</v>
      </c>
      <c r="D273" s="185" t="s">
        <v>589</v>
      </c>
      <c r="E273" s="185">
        <v>528</v>
      </c>
      <c r="F273" s="298" t="s">
        <v>1624</v>
      </c>
      <c r="G273" s="184">
        <v>1094684</v>
      </c>
      <c r="H273" s="188">
        <v>-14684</v>
      </c>
      <c r="I273" s="188"/>
      <c r="J273" s="73">
        <f t="shared" si="49"/>
        <v>1080000</v>
      </c>
      <c r="K273" s="304"/>
      <c r="L273" s="303"/>
      <c r="M273" s="73">
        <f t="shared" si="50"/>
        <v>1094684</v>
      </c>
      <c r="N273" s="74" t="str">
        <f t="shared" si="51"/>
        <v>동의필요</v>
      </c>
      <c r="O273" s="244" t="s">
        <v>1683</v>
      </c>
      <c r="P273" s="75"/>
      <c r="Q273" s="206"/>
      <c r="R273" s="75"/>
      <c r="S273" s="78" t="str">
        <f t="shared" si="52"/>
        <v>기금</v>
      </c>
      <c r="T273" s="184">
        <f t="shared" si="47"/>
        <v>-14684</v>
      </c>
      <c r="U273" s="184">
        <f t="shared" si="48"/>
        <v>0</v>
      </c>
      <c r="V273" s="77" t="str">
        <f t="shared" si="53"/>
        <v>ok</v>
      </c>
      <c r="W273" s="75"/>
      <c r="X273" s="76" t="str">
        <f t="shared" si="54"/>
        <v>기금</v>
      </c>
      <c r="Y273" s="184">
        <f t="shared" si="55"/>
        <v>0</v>
      </c>
      <c r="Z273" s="184">
        <f t="shared" si="56"/>
        <v>0</v>
      </c>
      <c r="AA273" s="77" t="str">
        <f t="shared" si="57"/>
        <v>ok</v>
      </c>
      <c r="AB273" s="75"/>
      <c r="AC273" s="79" t="str">
        <f t="array" ref="AC273">IFERROR(IF($C273="","",INDEX(구분표!$I$2:$I$1001,MATCH(1,(구분표!$B$2:$B$1001='15년일출'!$A273)*(구분표!$C$2:$C$1001='15년일출'!$B273)*(구분표!$A$2:$A$1001='15년일출'!$C273),0))),"@@")</f>
        <v>1604</v>
      </c>
    </row>
    <row r="274" spans="1:29" ht="40.5" hidden="1" customHeight="1">
      <c r="A274" s="87" t="str">
        <f>IFERROR(VLOOKUP('15년일출'!$C274,구분표!$A$2:$C$1001,2,FALSE),"")</f>
        <v>농정해양위원회</v>
      </c>
      <c r="B274" s="87" t="str">
        <f>IFERROR(VLOOKUP('15년일출'!$C274,구분표!$A$2:$C$1001,3,FALSE),"")</f>
        <v>농정해양국</v>
      </c>
      <c r="C274" s="186" t="s">
        <v>66</v>
      </c>
      <c r="D274" s="185" t="s">
        <v>589</v>
      </c>
      <c r="E274" s="185">
        <v>530</v>
      </c>
      <c r="F274" s="298" t="s">
        <v>1625</v>
      </c>
      <c r="G274" s="184">
        <v>778500</v>
      </c>
      <c r="H274" s="188">
        <v>-410400</v>
      </c>
      <c r="I274" s="188"/>
      <c r="J274" s="73">
        <f t="shared" si="49"/>
        <v>368100</v>
      </c>
      <c r="K274" s="304"/>
      <c r="L274" s="303"/>
      <c r="M274" s="73">
        <f t="shared" si="50"/>
        <v>778500</v>
      </c>
      <c r="N274" s="74" t="str">
        <f t="shared" si="51"/>
        <v>동의필요</v>
      </c>
      <c r="O274" s="244" t="s">
        <v>1684</v>
      </c>
      <c r="P274" s="75"/>
      <c r="Q274" s="206" t="s">
        <v>734</v>
      </c>
      <c r="R274" s="75"/>
      <c r="S274" s="78" t="str">
        <f t="shared" si="52"/>
        <v>지특</v>
      </c>
      <c r="T274" s="184">
        <v>-273600</v>
      </c>
      <c r="U274" s="184">
        <v>136800</v>
      </c>
      <c r="V274" s="77" t="str">
        <f t="shared" si="53"/>
        <v>검토</v>
      </c>
      <c r="W274" s="75"/>
      <c r="X274" s="76" t="str">
        <f t="shared" si="54"/>
        <v>지특</v>
      </c>
      <c r="Y274" s="184" t="str">
        <f t="shared" si="55"/>
        <v>직접입력</v>
      </c>
      <c r="Z274" s="184" t="str">
        <f t="shared" si="56"/>
        <v>직접입력</v>
      </c>
      <c r="AA274" s="77" t="str">
        <f t="shared" si="57"/>
        <v>검토</v>
      </c>
      <c r="AB274" s="75"/>
      <c r="AC274" s="79" t="str">
        <f t="array" ref="AC274">IFERROR(IF($C274="","",INDEX(구분표!$I$2:$I$1001,MATCH(1,(구분표!$B$2:$B$1001='15년일출'!$A274)*(구분표!$C$2:$C$1001='15년일출'!$B274)*(구분표!$A$2:$A$1001='15년일출'!$C274),0))),"@@")</f>
        <v>1604</v>
      </c>
    </row>
    <row r="275" spans="1:29" ht="40.5" hidden="1" customHeight="1">
      <c r="A275" s="87" t="str">
        <f>IFERROR(VLOOKUP('15년일출'!$C275,구분표!$A$2:$C$1001,2,FALSE),"")</f>
        <v>농정해양위원회</v>
      </c>
      <c r="B275" s="87" t="str">
        <f>IFERROR(VLOOKUP('15년일출'!$C275,구분표!$A$2:$C$1001,3,FALSE),"")</f>
        <v>농정해양국</v>
      </c>
      <c r="C275" s="186" t="s">
        <v>66</v>
      </c>
      <c r="D275" s="185" t="s">
        <v>589</v>
      </c>
      <c r="E275" s="185">
        <v>534</v>
      </c>
      <c r="F275" s="298" t="s">
        <v>1626</v>
      </c>
      <c r="G275" s="184">
        <v>962650</v>
      </c>
      <c r="H275" s="188">
        <v>-312650</v>
      </c>
      <c r="I275" s="188"/>
      <c r="J275" s="73">
        <f t="shared" si="49"/>
        <v>650000</v>
      </c>
      <c r="K275" s="304"/>
      <c r="L275" s="303"/>
      <c r="M275" s="73">
        <f t="shared" si="50"/>
        <v>962650</v>
      </c>
      <c r="N275" s="74" t="str">
        <f t="shared" si="51"/>
        <v>동의필요</v>
      </c>
      <c r="O275" s="244" t="s">
        <v>1685</v>
      </c>
      <c r="P275" s="75"/>
      <c r="Q275" s="206"/>
      <c r="R275" s="75"/>
      <c r="S275" s="78" t="str">
        <f t="shared" si="52"/>
        <v>기금</v>
      </c>
      <c r="T275" s="184">
        <f t="shared" ref="T275:T306" si="58">IF($S275&lt;&gt;"도비",IF($Q275="국도비","직접입력",SUM($H275:$I275)),)</f>
        <v>-312650</v>
      </c>
      <c r="U275" s="184">
        <f t="shared" ref="U275:U306" si="59">IF($S275="도비",SUM($H275:$I275),IF($Q275="국도비","직접입력",SUM($H275:$I275)-$T275))</f>
        <v>0</v>
      </c>
      <c r="V275" s="77" t="str">
        <f t="shared" si="53"/>
        <v>ok</v>
      </c>
      <c r="W275" s="75"/>
      <c r="X275" s="76" t="str">
        <f t="shared" si="54"/>
        <v>기금</v>
      </c>
      <c r="Y275" s="184">
        <f t="shared" si="55"/>
        <v>0</v>
      </c>
      <c r="Z275" s="184">
        <f t="shared" si="56"/>
        <v>0</v>
      </c>
      <c r="AA275" s="77" t="str">
        <f t="shared" si="57"/>
        <v>ok</v>
      </c>
      <c r="AB275" s="75"/>
      <c r="AC275" s="79" t="str">
        <f t="array" ref="AC275">IFERROR(IF($C275="","",INDEX(구분표!$I$2:$I$1001,MATCH(1,(구분표!$B$2:$B$1001='15년일출'!$A275)*(구분표!$C$2:$C$1001='15년일출'!$B275)*(구분표!$A$2:$A$1001='15년일출'!$C275),0))),"@@")</f>
        <v>1604</v>
      </c>
    </row>
    <row r="276" spans="1:29" ht="40.5" hidden="1" customHeight="1">
      <c r="A276" s="87" t="str">
        <f>IFERROR(VLOOKUP('15년일출'!$C276,구분표!$A$2:$C$1001,2,FALSE),"")</f>
        <v>농정해양위원회</v>
      </c>
      <c r="B276" s="87" t="str">
        <f>IFERROR(VLOOKUP('15년일출'!$C276,구분표!$A$2:$C$1001,3,FALSE),"")</f>
        <v>농정해양국</v>
      </c>
      <c r="C276" s="186" t="s">
        <v>66</v>
      </c>
      <c r="D276" s="185" t="s">
        <v>589</v>
      </c>
      <c r="E276" s="185">
        <v>529</v>
      </c>
      <c r="F276" s="298" t="s">
        <v>1628</v>
      </c>
      <c r="G276" s="184">
        <v>200000</v>
      </c>
      <c r="H276" s="188"/>
      <c r="I276" s="188">
        <v>300000</v>
      </c>
      <c r="J276" s="73">
        <f t="shared" si="49"/>
        <v>500000</v>
      </c>
      <c r="K276" s="184"/>
      <c r="L276" s="184"/>
      <c r="M276" s="73">
        <f t="shared" si="50"/>
        <v>200000</v>
      </c>
      <c r="N276" s="74" t="str">
        <f t="shared" si="51"/>
        <v>-</v>
      </c>
      <c r="O276" s="240"/>
      <c r="P276" s="75"/>
      <c r="Q276" s="206"/>
      <c r="R276" s="75"/>
      <c r="S276" s="78" t="str">
        <f t="shared" si="52"/>
        <v>도비</v>
      </c>
      <c r="T276" s="184">
        <f t="shared" si="58"/>
        <v>0</v>
      </c>
      <c r="U276" s="184">
        <f t="shared" si="59"/>
        <v>300000</v>
      </c>
      <c r="V276" s="77" t="str">
        <f t="shared" si="53"/>
        <v>ok</v>
      </c>
      <c r="W276" s="75"/>
      <c r="X276" s="76" t="str">
        <f t="shared" si="54"/>
        <v>도비</v>
      </c>
      <c r="Y276" s="184">
        <f t="shared" si="55"/>
        <v>0</v>
      </c>
      <c r="Z276" s="184">
        <f t="shared" si="56"/>
        <v>0</v>
      </c>
      <c r="AA276" s="77" t="str">
        <f t="shared" si="57"/>
        <v>ok</v>
      </c>
      <c r="AB276" s="75"/>
      <c r="AC276" s="79" t="str">
        <f t="array" ref="AC276">IFERROR(IF($C276="","",INDEX(구분표!$I$2:$I$1001,MATCH(1,(구분표!$B$2:$B$1001='15년일출'!$A276)*(구분표!$C$2:$C$1001='15년일출'!$B276)*(구분표!$A$2:$A$1001='15년일출'!$C276),0))),"@@")</f>
        <v>1604</v>
      </c>
    </row>
    <row r="277" spans="1:29" ht="40.5" hidden="1" customHeight="1">
      <c r="A277" s="87" t="str">
        <f>IFERROR(VLOOKUP('15년일출'!$C277,구분표!$A$2:$C$1001,2,FALSE),"")</f>
        <v>농정해양위원회</v>
      </c>
      <c r="B277" s="87" t="str">
        <f>IFERROR(VLOOKUP('15년일출'!$C277,구분표!$A$2:$C$1001,3,FALSE),"")</f>
        <v>농정해양국</v>
      </c>
      <c r="C277" s="186" t="s">
        <v>66</v>
      </c>
      <c r="D277" s="185" t="s">
        <v>589</v>
      </c>
      <c r="E277" s="185">
        <v>526</v>
      </c>
      <c r="F277" s="298" t="s">
        <v>1629</v>
      </c>
      <c r="G277" s="184">
        <v>70000</v>
      </c>
      <c r="H277" s="188"/>
      <c r="I277" s="188">
        <v>190000</v>
      </c>
      <c r="J277" s="73">
        <f t="shared" si="49"/>
        <v>260000</v>
      </c>
      <c r="K277" s="184"/>
      <c r="L277" s="184"/>
      <c r="M277" s="73">
        <f t="shared" si="50"/>
        <v>70000</v>
      </c>
      <c r="N277" s="74" t="str">
        <f t="shared" si="51"/>
        <v>-</v>
      </c>
      <c r="O277" s="242" t="s">
        <v>1688</v>
      </c>
      <c r="P277" s="75"/>
      <c r="Q277" s="206"/>
      <c r="R277" s="75"/>
      <c r="S277" s="78" t="str">
        <f t="shared" si="52"/>
        <v>도비</v>
      </c>
      <c r="T277" s="184">
        <f t="shared" si="58"/>
        <v>0</v>
      </c>
      <c r="U277" s="184">
        <f t="shared" si="59"/>
        <v>190000</v>
      </c>
      <c r="V277" s="77" t="str">
        <f t="shared" si="53"/>
        <v>ok</v>
      </c>
      <c r="W277" s="75"/>
      <c r="X277" s="76" t="str">
        <f t="shared" si="54"/>
        <v>도비</v>
      </c>
      <c r="Y277" s="184">
        <f t="shared" si="55"/>
        <v>0</v>
      </c>
      <c r="Z277" s="184">
        <f t="shared" si="56"/>
        <v>0</v>
      </c>
      <c r="AA277" s="77" t="str">
        <f t="shared" si="57"/>
        <v>ok</v>
      </c>
      <c r="AB277" s="75"/>
      <c r="AC277" s="79" t="str">
        <f t="array" ref="AC277">IFERROR(IF($C277="","",INDEX(구분표!$I$2:$I$1001,MATCH(1,(구분표!$B$2:$B$1001='15년일출'!$A277)*(구분표!$C$2:$C$1001='15년일출'!$B277)*(구분표!$A$2:$A$1001='15년일출'!$C277),0))),"@@")</f>
        <v>1604</v>
      </c>
    </row>
    <row r="278" spans="1:29" ht="40.5" hidden="1" customHeight="1">
      <c r="A278" s="87" t="str">
        <f>IFERROR(VLOOKUP('15년일출'!$C278,구분표!$A$2:$C$1001,2,FALSE),"")</f>
        <v>농정해양위원회</v>
      </c>
      <c r="B278" s="87" t="str">
        <f>IFERROR(VLOOKUP('15년일출'!$C278,구분표!$A$2:$C$1001,3,FALSE),"")</f>
        <v>농정해양국</v>
      </c>
      <c r="C278" s="186" t="s">
        <v>66</v>
      </c>
      <c r="D278" s="185" t="s">
        <v>589</v>
      </c>
      <c r="E278" s="185">
        <v>536</v>
      </c>
      <c r="F278" s="298" t="s">
        <v>1630</v>
      </c>
      <c r="G278" s="188">
        <v>1800000</v>
      </c>
      <c r="H278" s="188"/>
      <c r="I278" s="188">
        <v>5200000</v>
      </c>
      <c r="J278" s="73">
        <f t="shared" si="49"/>
        <v>7000000</v>
      </c>
      <c r="K278" s="184"/>
      <c r="L278" s="184"/>
      <c r="M278" s="73">
        <f t="shared" si="50"/>
        <v>1800000</v>
      </c>
      <c r="N278" s="74" t="str">
        <f t="shared" si="51"/>
        <v>-</v>
      </c>
      <c r="O278" s="237" t="s">
        <v>1689</v>
      </c>
      <c r="P278" s="75"/>
      <c r="Q278" s="206"/>
      <c r="R278" s="75"/>
      <c r="S278" s="78" t="str">
        <f t="shared" si="52"/>
        <v>도비</v>
      </c>
      <c r="T278" s="184">
        <f t="shared" si="58"/>
        <v>0</v>
      </c>
      <c r="U278" s="184">
        <f t="shared" si="59"/>
        <v>5200000</v>
      </c>
      <c r="V278" s="77" t="str">
        <f t="shared" si="53"/>
        <v>ok</v>
      </c>
      <c r="W278" s="75"/>
      <c r="X278" s="76" t="str">
        <f t="shared" si="54"/>
        <v>도비</v>
      </c>
      <c r="Y278" s="184">
        <f t="shared" si="55"/>
        <v>0</v>
      </c>
      <c r="Z278" s="184">
        <f t="shared" si="56"/>
        <v>0</v>
      </c>
      <c r="AA278" s="77" t="str">
        <f t="shared" si="57"/>
        <v>ok</v>
      </c>
      <c r="AB278" s="75"/>
      <c r="AC278" s="79" t="str">
        <f t="array" ref="AC278">IFERROR(IF($C278="","",INDEX(구분표!$I$2:$I$1001,MATCH(1,(구분표!$B$2:$B$1001='15년일출'!$A278)*(구분표!$C$2:$C$1001='15년일출'!$B278)*(구분표!$A$2:$A$1001='15년일출'!$C278),0))),"@@")</f>
        <v>1604</v>
      </c>
    </row>
    <row r="279" spans="1:29" ht="40.5" hidden="1" customHeight="1">
      <c r="A279" s="290" t="str">
        <f>IFERROR(VLOOKUP('15년일출'!$C279,구분표!$A$2:$C$1001,2,FALSE),"")</f>
        <v>농정해양위원회</v>
      </c>
      <c r="B279" s="290" t="str">
        <f>IFERROR(VLOOKUP('15년일출'!$C279,구분표!$A$2:$C$1001,3,FALSE),"")</f>
        <v>농정해양국</v>
      </c>
      <c r="C279" s="299" t="s">
        <v>66</v>
      </c>
      <c r="D279" s="300" t="s">
        <v>589</v>
      </c>
      <c r="E279" s="300">
        <v>536</v>
      </c>
      <c r="F279" s="299" t="s">
        <v>1631</v>
      </c>
      <c r="G279" s="188">
        <v>140000</v>
      </c>
      <c r="H279" s="380"/>
      <c r="I279" s="380">
        <v>3860000</v>
      </c>
      <c r="J279" s="73">
        <f t="shared" si="49"/>
        <v>4000000</v>
      </c>
      <c r="K279" s="195"/>
      <c r="L279" s="195"/>
      <c r="M279" s="73">
        <f t="shared" si="50"/>
        <v>140000</v>
      </c>
      <c r="N279" s="74" t="str">
        <f t="shared" si="51"/>
        <v>-</v>
      </c>
      <c r="O279" s="243"/>
      <c r="P279" s="283"/>
      <c r="Q279" s="316"/>
      <c r="R279" s="283"/>
      <c r="S279" s="78" t="str">
        <f t="shared" si="52"/>
        <v>도비</v>
      </c>
      <c r="T279" s="184">
        <f t="shared" si="58"/>
        <v>0</v>
      </c>
      <c r="U279" s="184">
        <f t="shared" si="59"/>
        <v>3860000</v>
      </c>
      <c r="V279" s="77" t="str">
        <f t="shared" si="53"/>
        <v>ok</v>
      </c>
      <c r="W279" s="283"/>
      <c r="X279" s="76" t="str">
        <f t="shared" si="54"/>
        <v>도비</v>
      </c>
      <c r="Y279" s="184">
        <f t="shared" si="55"/>
        <v>0</v>
      </c>
      <c r="Z279" s="184">
        <f t="shared" si="56"/>
        <v>0</v>
      </c>
      <c r="AA279" s="77" t="str">
        <f t="shared" si="57"/>
        <v>ok</v>
      </c>
      <c r="AB279" s="283"/>
      <c r="AC279" s="79" t="str">
        <f t="array" ref="AC279">IFERROR(IF($C279="","",INDEX(구분표!$I$2:$I$1001,MATCH(1,(구분표!$B$2:$B$1001='15년일출'!$A279)*(구분표!$C$2:$C$1001='15년일출'!$B279)*(구분표!$A$2:$A$1001='15년일출'!$C279),0))),"@@")</f>
        <v>1604</v>
      </c>
    </row>
    <row r="280" spans="1:29" ht="40.5" hidden="1" customHeight="1">
      <c r="A280" s="87" t="str">
        <f>IFERROR(VLOOKUP('15년일출'!$C280,구분표!$A$2:$C$1001,2,FALSE),"")</f>
        <v>농정해양위원회</v>
      </c>
      <c r="B280" s="87" t="str">
        <f>IFERROR(VLOOKUP('15년일출'!$C280,구분표!$A$2:$C$1001,3,FALSE),"")</f>
        <v>농정해양국</v>
      </c>
      <c r="C280" s="186" t="s">
        <v>66</v>
      </c>
      <c r="D280" s="185" t="s">
        <v>593</v>
      </c>
      <c r="E280" s="185" t="s">
        <v>593</v>
      </c>
      <c r="F280" s="298" t="s">
        <v>1872</v>
      </c>
      <c r="G280" s="184"/>
      <c r="H280" s="188"/>
      <c r="I280" s="188">
        <v>300000</v>
      </c>
      <c r="J280" s="73">
        <f t="shared" si="49"/>
        <v>300000</v>
      </c>
      <c r="K280" s="184"/>
      <c r="L280" s="184"/>
      <c r="M280" s="73">
        <f t="shared" si="50"/>
        <v>0</v>
      </c>
      <c r="N280" s="74" t="str">
        <f t="shared" si="51"/>
        <v>-</v>
      </c>
      <c r="O280" s="241" t="s">
        <v>1690</v>
      </c>
      <c r="P280" s="75"/>
      <c r="Q280" s="206"/>
      <c r="R280" s="75"/>
      <c r="S280" s="78" t="str">
        <f t="shared" si="52"/>
        <v>도비</v>
      </c>
      <c r="T280" s="184">
        <f t="shared" si="58"/>
        <v>0</v>
      </c>
      <c r="U280" s="184">
        <f t="shared" si="59"/>
        <v>300000</v>
      </c>
      <c r="V280" s="77" t="str">
        <f t="shared" si="53"/>
        <v>ok</v>
      </c>
      <c r="W280" s="75"/>
      <c r="X280" s="76" t="str">
        <f t="shared" si="54"/>
        <v>도비</v>
      </c>
      <c r="Y280" s="184">
        <f t="shared" si="55"/>
        <v>0</v>
      </c>
      <c r="Z280" s="184">
        <f t="shared" si="56"/>
        <v>0</v>
      </c>
      <c r="AA280" s="77" t="str">
        <f t="shared" si="57"/>
        <v>ok</v>
      </c>
      <c r="AB280" s="75"/>
      <c r="AC280" s="79" t="str">
        <f t="array" ref="AC280">IFERROR(IF($C280="","",INDEX(구분표!$I$2:$I$1001,MATCH(1,(구분표!$B$2:$B$1001='15년일출'!$A280)*(구분표!$C$2:$C$1001='15년일출'!$B280)*(구분표!$A$2:$A$1001='15년일출'!$C280),0))),"@@")</f>
        <v>1604</v>
      </c>
    </row>
    <row r="281" spans="1:29" ht="40.5" hidden="1" customHeight="1">
      <c r="A281" s="87" t="str">
        <f>IFERROR(VLOOKUP('15년일출'!$C281,구분표!$A$2:$C$1001,2,FALSE),"")</f>
        <v>농정해양위원회</v>
      </c>
      <c r="B281" s="87" t="str">
        <f>IFERROR(VLOOKUP('15년일출'!$C281,구분표!$A$2:$C$1001,3,FALSE),"")</f>
        <v>농정해양국</v>
      </c>
      <c r="C281" s="186" t="s">
        <v>66</v>
      </c>
      <c r="D281" s="185" t="s">
        <v>589</v>
      </c>
      <c r="E281" s="185">
        <v>526</v>
      </c>
      <c r="F281" s="298" t="s">
        <v>1873</v>
      </c>
      <c r="G281" s="184">
        <v>250000</v>
      </c>
      <c r="H281" s="184"/>
      <c r="I281" s="184">
        <v>500000</v>
      </c>
      <c r="J281" s="73">
        <f t="shared" si="49"/>
        <v>750000</v>
      </c>
      <c r="K281" s="184"/>
      <c r="L281" s="184"/>
      <c r="M281" s="73">
        <f t="shared" si="50"/>
        <v>250000</v>
      </c>
      <c r="N281" s="74" t="str">
        <f t="shared" si="51"/>
        <v>-</v>
      </c>
      <c r="O281" s="239" t="s">
        <v>1691</v>
      </c>
      <c r="P281" s="75"/>
      <c r="Q281" s="206"/>
      <c r="R281" s="75"/>
      <c r="S281" s="78" t="str">
        <f t="shared" si="52"/>
        <v>도비</v>
      </c>
      <c r="T281" s="184">
        <f t="shared" si="58"/>
        <v>0</v>
      </c>
      <c r="U281" s="184">
        <f t="shared" si="59"/>
        <v>500000</v>
      </c>
      <c r="V281" s="77" t="str">
        <f t="shared" si="53"/>
        <v>ok</v>
      </c>
      <c r="W281" s="75"/>
      <c r="X281" s="76" t="str">
        <f t="shared" si="54"/>
        <v>도비</v>
      </c>
      <c r="Y281" s="184">
        <f t="shared" si="55"/>
        <v>0</v>
      </c>
      <c r="Z281" s="184">
        <f t="shared" si="56"/>
        <v>0</v>
      </c>
      <c r="AA281" s="77" t="str">
        <f t="shared" si="57"/>
        <v>ok</v>
      </c>
      <c r="AB281" s="75"/>
      <c r="AC281" s="79" t="str">
        <f t="array" ref="AC281">IFERROR(IF($C281="","",INDEX(구분표!$I$2:$I$1001,MATCH(1,(구분표!$B$2:$B$1001='15년일출'!$A281)*(구분표!$C$2:$C$1001='15년일출'!$B281)*(구분표!$A$2:$A$1001='15년일출'!$C281),0))),"@@")</f>
        <v>1604</v>
      </c>
    </row>
    <row r="282" spans="1:29" ht="40.5" hidden="1" customHeight="1">
      <c r="A282" s="87" t="str">
        <f>IFERROR(VLOOKUP('15년일출'!$C282,구분표!$A$2:$C$1001,2,FALSE),"")</f>
        <v>농정해양위원회</v>
      </c>
      <c r="B282" s="87" t="str">
        <f>IFERROR(VLOOKUP('15년일출'!$C282,구분표!$A$2:$C$1001,3,FALSE),"")</f>
        <v>농정해양국</v>
      </c>
      <c r="C282" s="186" t="s">
        <v>66</v>
      </c>
      <c r="D282" s="185" t="s">
        <v>589</v>
      </c>
      <c r="E282" s="185">
        <v>525</v>
      </c>
      <c r="F282" s="298" t="s">
        <v>1636</v>
      </c>
      <c r="G282" s="187">
        <v>100000</v>
      </c>
      <c r="H282" s="184"/>
      <c r="I282" s="184">
        <v>300000</v>
      </c>
      <c r="J282" s="73">
        <f t="shared" si="49"/>
        <v>400000</v>
      </c>
      <c r="K282" s="184"/>
      <c r="L282" s="184"/>
      <c r="M282" s="73">
        <f t="shared" si="50"/>
        <v>100000</v>
      </c>
      <c r="N282" s="74" t="str">
        <f t="shared" si="51"/>
        <v>-</v>
      </c>
      <c r="O282" s="239"/>
      <c r="P282" s="75"/>
      <c r="Q282" s="206"/>
      <c r="R282" s="75"/>
      <c r="S282" s="78" t="str">
        <f t="shared" si="52"/>
        <v>도비</v>
      </c>
      <c r="T282" s="184">
        <f t="shared" si="58"/>
        <v>0</v>
      </c>
      <c r="U282" s="184">
        <f t="shared" si="59"/>
        <v>300000</v>
      </c>
      <c r="V282" s="77" t="str">
        <f t="shared" si="53"/>
        <v>ok</v>
      </c>
      <c r="W282" s="75"/>
      <c r="X282" s="76" t="str">
        <f t="shared" si="54"/>
        <v>도비</v>
      </c>
      <c r="Y282" s="184">
        <f t="shared" si="55"/>
        <v>0</v>
      </c>
      <c r="Z282" s="184">
        <f t="shared" si="56"/>
        <v>0</v>
      </c>
      <c r="AA282" s="77" t="str">
        <f t="shared" si="57"/>
        <v>ok</v>
      </c>
      <c r="AB282" s="75"/>
      <c r="AC282" s="79" t="str">
        <f t="array" ref="AC282">IFERROR(IF($C282="","",INDEX(구분표!$I$2:$I$1001,MATCH(1,(구분표!$B$2:$B$1001='15년일출'!$A282)*(구분표!$C$2:$C$1001='15년일출'!$B282)*(구분표!$A$2:$A$1001='15년일출'!$C282),0))),"@@")</f>
        <v>1604</v>
      </c>
    </row>
    <row r="283" spans="1:29" ht="40.5" hidden="1" customHeight="1">
      <c r="A283" s="87" t="str">
        <f>IFERROR(VLOOKUP('15년일출'!$C283,구분표!$A$2:$C$1001,2,FALSE),"")</f>
        <v>농정해양위원회</v>
      </c>
      <c r="B283" s="87" t="str">
        <f>IFERROR(VLOOKUP('15년일출'!$C283,구분표!$A$2:$C$1001,3,FALSE),"")</f>
        <v>농정해양국</v>
      </c>
      <c r="C283" s="186" t="s">
        <v>66</v>
      </c>
      <c r="D283" s="185" t="s">
        <v>589</v>
      </c>
      <c r="E283" s="185">
        <v>529</v>
      </c>
      <c r="F283" s="298" t="s">
        <v>1637</v>
      </c>
      <c r="G283" s="190">
        <v>1000000</v>
      </c>
      <c r="H283" s="184"/>
      <c r="I283" s="184">
        <v>1000000</v>
      </c>
      <c r="J283" s="73">
        <f t="shared" si="49"/>
        <v>2000000</v>
      </c>
      <c r="K283" s="184"/>
      <c r="L283" s="184"/>
      <c r="M283" s="73">
        <f t="shared" si="50"/>
        <v>1000000</v>
      </c>
      <c r="N283" s="74" t="str">
        <f t="shared" si="51"/>
        <v>-</v>
      </c>
      <c r="O283" s="241"/>
      <c r="P283" s="75"/>
      <c r="Q283" s="206" t="s">
        <v>1801</v>
      </c>
      <c r="R283" s="75"/>
      <c r="S283" s="78" t="str">
        <f t="shared" si="52"/>
        <v>도비</v>
      </c>
      <c r="T283" s="184">
        <f t="shared" si="58"/>
        <v>0</v>
      </c>
      <c r="U283" s="184">
        <f t="shared" si="59"/>
        <v>1000000</v>
      </c>
      <c r="V283" s="77" t="str">
        <f t="shared" si="53"/>
        <v>ok</v>
      </c>
      <c r="W283" s="75"/>
      <c r="X283" s="76" t="str">
        <f t="shared" si="54"/>
        <v>도비</v>
      </c>
      <c r="Y283" s="184">
        <f t="shared" si="55"/>
        <v>0</v>
      </c>
      <c r="Z283" s="184">
        <f t="shared" si="56"/>
        <v>0</v>
      </c>
      <c r="AA283" s="77" t="str">
        <f t="shared" si="57"/>
        <v>ok</v>
      </c>
      <c r="AB283" s="75"/>
      <c r="AC283" s="79" t="str">
        <f t="array" ref="AC283">IFERROR(IF($C283="","",INDEX(구분표!$I$2:$I$1001,MATCH(1,(구분표!$B$2:$B$1001='15년일출'!$A283)*(구분표!$C$2:$C$1001='15년일출'!$B283)*(구분표!$A$2:$A$1001='15년일출'!$C283),0))),"@@")</f>
        <v>1604</v>
      </c>
    </row>
    <row r="284" spans="1:29" ht="40.5" hidden="1" customHeight="1">
      <c r="A284" s="87" t="str">
        <f>IFERROR(VLOOKUP('15년일출'!$C284,구분표!$A$2:$C$1001,2,FALSE),"")</f>
        <v>농정해양위원회</v>
      </c>
      <c r="B284" s="87" t="str">
        <f>IFERROR(VLOOKUP('15년일출'!$C284,구분표!$A$2:$C$1001,3,FALSE),"")</f>
        <v>농정해양국</v>
      </c>
      <c r="C284" s="186" t="s">
        <v>66</v>
      </c>
      <c r="D284" s="185" t="s">
        <v>589</v>
      </c>
      <c r="E284" s="185">
        <v>529</v>
      </c>
      <c r="F284" s="298" t="s">
        <v>1638</v>
      </c>
      <c r="G284" s="184">
        <v>1300000</v>
      </c>
      <c r="H284" s="184"/>
      <c r="I284" s="184">
        <v>3700000</v>
      </c>
      <c r="J284" s="73">
        <f t="shared" si="49"/>
        <v>5000000</v>
      </c>
      <c r="K284" s="184"/>
      <c r="L284" s="184"/>
      <c r="M284" s="73">
        <f t="shared" si="50"/>
        <v>1300000</v>
      </c>
      <c r="N284" s="74" t="str">
        <f t="shared" si="51"/>
        <v>-</v>
      </c>
      <c r="O284" s="239"/>
      <c r="P284" s="75"/>
      <c r="Q284" s="206"/>
      <c r="R284" s="75"/>
      <c r="S284" s="78" t="str">
        <f t="shared" si="52"/>
        <v>도비</v>
      </c>
      <c r="T284" s="184">
        <f t="shared" si="58"/>
        <v>0</v>
      </c>
      <c r="U284" s="184">
        <f t="shared" si="59"/>
        <v>3700000</v>
      </c>
      <c r="V284" s="77" t="str">
        <f t="shared" si="53"/>
        <v>ok</v>
      </c>
      <c r="W284" s="75"/>
      <c r="X284" s="76" t="str">
        <f t="shared" si="54"/>
        <v>도비</v>
      </c>
      <c r="Y284" s="184">
        <f t="shared" si="55"/>
        <v>0</v>
      </c>
      <c r="Z284" s="184">
        <f t="shared" si="56"/>
        <v>0</v>
      </c>
      <c r="AA284" s="77" t="str">
        <f t="shared" si="57"/>
        <v>ok</v>
      </c>
      <c r="AB284" s="75"/>
      <c r="AC284" s="79" t="str">
        <f t="array" ref="AC284">IFERROR(IF($C284="","",INDEX(구분표!$I$2:$I$1001,MATCH(1,(구분표!$B$2:$B$1001='15년일출'!$A284)*(구분표!$C$2:$C$1001='15년일출'!$B284)*(구분표!$A$2:$A$1001='15년일출'!$C284),0))),"@@")</f>
        <v>1604</v>
      </c>
    </row>
    <row r="285" spans="1:29" ht="40.5" hidden="1" customHeight="1">
      <c r="A285" s="87" t="str">
        <f>IFERROR(VLOOKUP('15년일출'!$C285,구분표!$A$2:$C$1001,2,FALSE),"")</f>
        <v>농정해양위원회</v>
      </c>
      <c r="B285" s="87" t="str">
        <f>IFERROR(VLOOKUP('15년일출'!$C285,구분표!$A$2:$C$1001,3,FALSE),"")</f>
        <v>농정해양국</v>
      </c>
      <c r="C285" s="186" t="s">
        <v>66</v>
      </c>
      <c r="D285" s="185" t="s">
        <v>593</v>
      </c>
      <c r="E285" s="185" t="s">
        <v>593</v>
      </c>
      <c r="F285" s="298" t="s">
        <v>1874</v>
      </c>
      <c r="G285" s="184"/>
      <c r="H285" s="184"/>
      <c r="I285" s="184">
        <v>100000</v>
      </c>
      <c r="J285" s="73">
        <f t="shared" si="49"/>
        <v>100000</v>
      </c>
      <c r="K285" s="184"/>
      <c r="L285" s="184"/>
      <c r="M285" s="73">
        <f t="shared" si="50"/>
        <v>0</v>
      </c>
      <c r="N285" s="74" t="str">
        <f t="shared" si="51"/>
        <v>-</v>
      </c>
      <c r="O285" s="241" t="s">
        <v>1692</v>
      </c>
      <c r="P285" s="75"/>
      <c r="Q285" s="206"/>
      <c r="R285" s="75"/>
      <c r="S285" s="78" t="str">
        <f t="shared" si="52"/>
        <v>도비</v>
      </c>
      <c r="T285" s="184">
        <f t="shared" si="58"/>
        <v>0</v>
      </c>
      <c r="U285" s="184">
        <f t="shared" si="59"/>
        <v>100000</v>
      </c>
      <c r="V285" s="77" t="str">
        <f t="shared" si="53"/>
        <v>ok</v>
      </c>
      <c r="W285" s="75"/>
      <c r="X285" s="76" t="str">
        <f t="shared" si="54"/>
        <v>도비</v>
      </c>
      <c r="Y285" s="184">
        <f t="shared" si="55"/>
        <v>0</v>
      </c>
      <c r="Z285" s="184">
        <f t="shared" si="56"/>
        <v>0</v>
      </c>
      <c r="AA285" s="77" t="str">
        <f t="shared" si="57"/>
        <v>ok</v>
      </c>
      <c r="AB285" s="75"/>
      <c r="AC285" s="79" t="str">
        <f t="array" ref="AC285">IFERROR(IF($C285="","",INDEX(구분표!$I$2:$I$1001,MATCH(1,(구분표!$B$2:$B$1001='15년일출'!$A285)*(구분표!$C$2:$C$1001='15년일출'!$B285)*(구분표!$A$2:$A$1001='15년일출'!$C285),0))),"@@")</f>
        <v>1604</v>
      </c>
    </row>
    <row r="286" spans="1:29" ht="40.5" hidden="1" customHeight="1">
      <c r="A286" s="87" t="str">
        <f>IFERROR(VLOOKUP('15년일출'!$C286,구분표!$A$2:$C$1001,2,FALSE),"")</f>
        <v>농정해양위원회</v>
      </c>
      <c r="B286" s="87" t="str">
        <f>IFERROR(VLOOKUP('15년일출'!$C286,구분표!$A$2:$C$1001,3,FALSE),"")</f>
        <v>농정해양국</v>
      </c>
      <c r="C286" s="186" t="s">
        <v>66</v>
      </c>
      <c r="D286" s="185" t="s">
        <v>589</v>
      </c>
      <c r="E286" s="185">
        <v>532</v>
      </c>
      <c r="F286" s="298" t="s">
        <v>1648</v>
      </c>
      <c r="G286" s="184">
        <v>100000</v>
      </c>
      <c r="H286" s="184"/>
      <c r="I286" s="184">
        <v>110000</v>
      </c>
      <c r="J286" s="73">
        <f t="shared" si="49"/>
        <v>210000</v>
      </c>
      <c r="K286" s="184"/>
      <c r="L286" s="184"/>
      <c r="M286" s="73">
        <f t="shared" si="50"/>
        <v>100000</v>
      </c>
      <c r="N286" s="74" t="str">
        <f t="shared" si="51"/>
        <v>-</v>
      </c>
      <c r="O286" s="245"/>
      <c r="P286" s="75"/>
      <c r="Q286" s="206"/>
      <c r="R286" s="75"/>
      <c r="S286" s="78" t="str">
        <f t="shared" si="52"/>
        <v>도비</v>
      </c>
      <c r="T286" s="184">
        <f t="shared" si="58"/>
        <v>0</v>
      </c>
      <c r="U286" s="184">
        <f t="shared" si="59"/>
        <v>110000</v>
      </c>
      <c r="V286" s="77" t="str">
        <f t="shared" si="53"/>
        <v>ok</v>
      </c>
      <c r="W286" s="75"/>
      <c r="X286" s="76" t="str">
        <f t="shared" si="54"/>
        <v>도비</v>
      </c>
      <c r="Y286" s="184">
        <f t="shared" si="55"/>
        <v>0</v>
      </c>
      <c r="Z286" s="184">
        <f t="shared" si="56"/>
        <v>0</v>
      </c>
      <c r="AA286" s="77" t="str">
        <f t="shared" si="57"/>
        <v>ok</v>
      </c>
      <c r="AB286" s="75"/>
      <c r="AC286" s="79" t="str">
        <f t="array" ref="AC286">IFERROR(IF($C286="","",INDEX(구분표!$I$2:$I$1001,MATCH(1,(구분표!$B$2:$B$1001='15년일출'!$A286)*(구분표!$C$2:$C$1001='15년일출'!$B286)*(구분표!$A$2:$A$1001='15년일출'!$C286),0))),"@@")</f>
        <v>1604</v>
      </c>
    </row>
    <row r="287" spans="1:29" ht="40.5" hidden="1" customHeight="1">
      <c r="A287" s="87" t="str">
        <f>IFERROR(VLOOKUP('15년일출'!$C287,구분표!$A$2:$C$1001,2,FALSE),"")</f>
        <v>농정해양위원회</v>
      </c>
      <c r="B287" s="87" t="str">
        <f>IFERROR(VLOOKUP('15년일출'!$C287,구분표!$A$2:$C$1001,3,FALSE),"")</f>
        <v>농정해양국</v>
      </c>
      <c r="C287" s="186" t="s">
        <v>66</v>
      </c>
      <c r="D287" s="185" t="s">
        <v>589</v>
      </c>
      <c r="E287" s="185">
        <v>532</v>
      </c>
      <c r="F287" s="298" t="s">
        <v>1649</v>
      </c>
      <c r="G287" s="184">
        <v>100000</v>
      </c>
      <c r="H287" s="184"/>
      <c r="I287" s="184">
        <v>26000</v>
      </c>
      <c r="J287" s="73">
        <f t="shared" si="49"/>
        <v>126000</v>
      </c>
      <c r="K287" s="184"/>
      <c r="L287" s="184"/>
      <c r="M287" s="73">
        <f t="shared" si="50"/>
        <v>100000</v>
      </c>
      <c r="N287" s="74" t="str">
        <f t="shared" si="51"/>
        <v>-</v>
      </c>
      <c r="O287" s="241"/>
      <c r="P287" s="75"/>
      <c r="Q287" s="206"/>
      <c r="R287" s="75"/>
      <c r="S287" s="78" t="str">
        <f t="shared" si="52"/>
        <v>도비</v>
      </c>
      <c r="T287" s="184">
        <f t="shared" si="58"/>
        <v>0</v>
      </c>
      <c r="U287" s="184">
        <f t="shared" si="59"/>
        <v>26000</v>
      </c>
      <c r="V287" s="77" t="str">
        <f t="shared" si="53"/>
        <v>ok</v>
      </c>
      <c r="W287" s="75"/>
      <c r="X287" s="76" t="str">
        <f t="shared" si="54"/>
        <v>도비</v>
      </c>
      <c r="Y287" s="184">
        <f t="shared" si="55"/>
        <v>0</v>
      </c>
      <c r="Z287" s="184">
        <f t="shared" si="56"/>
        <v>0</v>
      </c>
      <c r="AA287" s="77" t="str">
        <f t="shared" si="57"/>
        <v>ok</v>
      </c>
      <c r="AB287" s="75"/>
      <c r="AC287" s="79" t="str">
        <f t="array" ref="AC287">IFERROR(IF($C287="","",INDEX(구분표!$I$2:$I$1001,MATCH(1,(구분표!$B$2:$B$1001='15년일출'!$A287)*(구분표!$C$2:$C$1001='15년일출'!$B287)*(구분표!$A$2:$A$1001='15년일출'!$C287),0))),"@@")</f>
        <v>1604</v>
      </c>
    </row>
    <row r="288" spans="1:29" ht="40.5" hidden="1" customHeight="1">
      <c r="A288" s="87" t="str">
        <f>IFERROR(VLOOKUP('15년일출'!$C288,구분표!$A$2:$C$1001,2,FALSE),"")</f>
        <v>농정해양위원회</v>
      </c>
      <c r="B288" s="87" t="str">
        <f>IFERROR(VLOOKUP('15년일출'!$C288,구분표!$A$2:$C$1001,3,FALSE),"")</f>
        <v>농정해양국</v>
      </c>
      <c r="C288" s="186" t="s">
        <v>66</v>
      </c>
      <c r="D288" s="185" t="s">
        <v>593</v>
      </c>
      <c r="E288" s="185" t="s">
        <v>593</v>
      </c>
      <c r="F288" s="298" t="s">
        <v>1650</v>
      </c>
      <c r="G288" s="184"/>
      <c r="H288" s="184"/>
      <c r="I288" s="184">
        <v>50000</v>
      </c>
      <c r="J288" s="73">
        <f t="shared" si="49"/>
        <v>50000</v>
      </c>
      <c r="K288" s="184"/>
      <c r="L288" s="184"/>
      <c r="M288" s="73">
        <f t="shared" si="50"/>
        <v>0</v>
      </c>
      <c r="N288" s="74" t="str">
        <f t="shared" si="51"/>
        <v>-</v>
      </c>
      <c r="O288" s="239"/>
      <c r="P288" s="75"/>
      <c r="Q288" s="206"/>
      <c r="R288" s="75"/>
      <c r="S288" s="78" t="str">
        <f t="shared" si="52"/>
        <v>도비</v>
      </c>
      <c r="T288" s="184">
        <f t="shared" si="58"/>
        <v>0</v>
      </c>
      <c r="U288" s="184">
        <f t="shared" si="59"/>
        <v>50000</v>
      </c>
      <c r="V288" s="77" t="str">
        <f t="shared" si="53"/>
        <v>ok</v>
      </c>
      <c r="W288" s="75"/>
      <c r="X288" s="76" t="str">
        <f t="shared" si="54"/>
        <v>도비</v>
      </c>
      <c r="Y288" s="184">
        <f t="shared" si="55"/>
        <v>0</v>
      </c>
      <c r="Z288" s="184">
        <f t="shared" si="56"/>
        <v>0</v>
      </c>
      <c r="AA288" s="77" t="str">
        <f t="shared" si="57"/>
        <v>ok</v>
      </c>
      <c r="AB288" s="75"/>
      <c r="AC288" s="79" t="str">
        <f t="array" ref="AC288">IFERROR(IF($C288="","",INDEX(구분표!$I$2:$I$1001,MATCH(1,(구분표!$B$2:$B$1001='15년일출'!$A288)*(구분표!$C$2:$C$1001='15년일출'!$B288)*(구분표!$A$2:$A$1001='15년일출'!$C288),0))),"@@")</f>
        <v>1604</v>
      </c>
    </row>
    <row r="289" spans="1:29" ht="40.5" hidden="1" customHeight="1">
      <c r="A289" s="87" t="str">
        <f>IFERROR(VLOOKUP('15년일출'!$C289,구분표!$A$2:$C$1001,2,FALSE),"")</f>
        <v>농정해양위원회</v>
      </c>
      <c r="B289" s="87" t="str">
        <f>IFERROR(VLOOKUP('15년일출'!$C289,구분표!$A$2:$C$1001,3,FALSE),"")</f>
        <v>농정해양국</v>
      </c>
      <c r="C289" s="186" t="s">
        <v>66</v>
      </c>
      <c r="D289" s="185" t="s">
        <v>593</v>
      </c>
      <c r="E289" s="185" t="s">
        <v>593</v>
      </c>
      <c r="F289" s="298" t="s">
        <v>1651</v>
      </c>
      <c r="G289" s="184"/>
      <c r="H289" s="184"/>
      <c r="I289" s="184">
        <v>500000</v>
      </c>
      <c r="J289" s="73">
        <f t="shared" si="49"/>
        <v>500000</v>
      </c>
      <c r="K289" s="184"/>
      <c r="L289" s="184"/>
      <c r="M289" s="73">
        <f t="shared" si="50"/>
        <v>0</v>
      </c>
      <c r="N289" s="74" t="str">
        <f t="shared" si="51"/>
        <v>-</v>
      </c>
      <c r="O289" s="239"/>
      <c r="P289" s="75"/>
      <c r="Q289" s="206"/>
      <c r="R289" s="75"/>
      <c r="S289" s="78" t="str">
        <f t="shared" si="52"/>
        <v>도비</v>
      </c>
      <c r="T289" s="184">
        <f t="shared" si="58"/>
        <v>0</v>
      </c>
      <c r="U289" s="184">
        <f t="shared" si="59"/>
        <v>500000</v>
      </c>
      <c r="V289" s="77" t="str">
        <f t="shared" si="53"/>
        <v>ok</v>
      </c>
      <c r="W289" s="75"/>
      <c r="X289" s="76" t="str">
        <f t="shared" si="54"/>
        <v>도비</v>
      </c>
      <c r="Y289" s="184">
        <f t="shared" si="55"/>
        <v>0</v>
      </c>
      <c r="Z289" s="184">
        <f t="shared" si="56"/>
        <v>0</v>
      </c>
      <c r="AA289" s="77" t="str">
        <f t="shared" si="57"/>
        <v>ok</v>
      </c>
      <c r="AB289" s="75"/>
      <c r="AC289" s="79" t="str">
        <f t="array" ref="AC289">IFERROR(IF($C289="","",INDEX(구분표!$I$2:$I$1001,MATCH(1,(구분표!$B$2:$B$1001='15년일출'!$A289)*(구분표!$C$2:$C$1001='15년일출'!$B289)*(구분표!$A$2:$A$1001='15년일출'!$C289),0))),"@@")</f>
        <v>1604</v>
      </c>
    </row>
    <row r="290" spans="1:29" ht="40.5" hidden="1" customHeight="1">
      <c r="A290" s="87" t="str">
        <f>IFERROR(VLOOKUP('15년일출'!$C290,구분표!$A$2:$C$1001,2,FALSE),"")</f>
        <v>농정해양위원회</v>
      </c>
      <c r="B290" s="87" t="str">
        <f>IFERROR(VLOOKUP('15년일출'!$C290,구분표!$A$2:$C$1001,3,FALSE),"")</f>
        <v>농정해양국</v>
      </c>
      <c r="C290" s="186" t="s">
        <v>66</v>
      </c>
      <c r="D290" s="185" t="s">
        <v>593</v>
      </c>
      <c r="E290" s="185" t="s">
        <v>593</v>
      </c>
      <c r="F290" s="298" t="s">
        <v>1669</v>
      </c>
      <c r="G290" s="190"/>
      <c r="H290" s="184"/>
      <c r="I290" s="184">
        <v>350000</v>
      </c>
      <c r="J290" s="73">
        <f t="shared" si="49"/>
        <v>350000</v>
      </c>
      <c r="K290" s="184"/>
      <c r="L290" s="184"/>
      <c r="M290" s="73">
        <f t="shared" si="50"/>
        <v>0</v>
      </c>
      <c r="N290" s="74" t="str">
        <f t="shared" si="51"/>
        <v>-</v>
      </c>
      <c r="O290" s="239" t="s">
        <v>1695</v>
      </c>
      <c r="P290" s="75"/>
      <c r="Q290" s="206"/>
      <c r="R290" s="75"/>
      <c r="S290" s="78" t="str">
        <f t="shared" si="52"/>
        <v>도비</v>
      </c>
      <c r="T290" s="184">
        <f t="shared" si="58"/>
        <v>0</v>
      </c>
      <c r="U290" s="184">
        <f t="shared" si="59"/>
        <v>350000</v>
      </c>
      <c r="V290" s="77" t="str">
        <f t="shared" si="53"/>
        <v>ok</v>
      </c>
      <c r="W290" s="75"/>
      <c r="X290" s="76" t="str">
        <f t="shared" si="54"/>
        <v>도비</v>
      </c>
      <c r="Y290" s="184">
        <f t="shared" si="55"/>
        <v>0</v>
      </c>
      <c r="Z290" s="184">
        <f t="shared" si="56"/>
        <v>0</v>
      </c>
      <c r="AA290" s="77" t="str">
        <f t="shared" si="57"/>
        <v>ok</v>
      </c>
      <c r="AB290" s="75"/>
      <c r="AC290" s="79" t="str">
        <f t="array" ref="AC290">IFERROR(IF($C290="","",INDEX(구분표!$I$2:$I$1001,MATCH(1,(구분표!$B$2:$B$1001='15년일출'!$A290)*(구분표!$C$2:$C$1001='15년일출'!$B290)*(구분표!$A$2:$A$1001='15년일출'!$C290),0))),"@@")</f>
        <v>1604</v>
      </c>
    </row>
    <row r="291" spans="1:29" ht="40.5" hidden="1" customHeight="1">
      <c r="A291" s="87" t="str">
        <f>IFERROR(VLOOKUP('15년일출'!$C291,구분표!$A$2:$C$1001,2,FALSE),"")</f>
        <v>농정해양위원회</v>
      </c>
      <c r="B291" s="87" t="str">
        <f>IFERROR(VLOOKUP('15년일출'!$C291,구분표!$A$2:$C$1001,3,FALSE),"")</f>
        <v>농정해양국</v>
      </c>
      <c r="C291" s="186" t="s">
        <v>66</v>
      </c>
      <c r="D291" s="185" t="s">
        <v>589</v>
      </c>
      <c r="E291" s="185">
        <v>530</v>
      </c>
      <c r="F291" s="298" t="s">
        <v>1675</v>
      </c>
      <c r="G291" s="190">
        <v>100000</v>
      </c>
      <c r="H291" s="184"/>
      <c r="I291" s="184">
        <v>50000</v>
      </c>
      <c r="J291" s="73">
        <f t="shared" si="49"/>
        <v>150000</v>
      </c>
      <c r="K291" s="184"/>
      <c r="L291" s="184"/>
      <c r="M291" s="73">
        <f t="shared" si="50"/>
        <v>100000</v>
      </c>
      <c r="N291" s="74" t="str">
        <f t="shared" si="51"/>
        <v>-</v>
      </c>
      <c r="O291" s="241"/>
      <c r="P291" s="75"/>
      <c r="Q291" s="206"/>
      <c r="R291" s="75"/>
      <c r="S291" s="78" t="str">
        <f t="shared" si="52"/>
        <v>도비</v>
      </c>
      <c r="T291" s="184">
        <f t="shared" si="58"/>
        <v>0</v>
      </c>
      <c r="U291" s="184">
        <f t="shared" si="59"/>
        <v>50000</v>
      </c>
      <c r="V291" s="77" t="str">
        <f t="shared" si="53"/>
        <v>ok</v>
      </c>
      <c r="W291" s="75"/>
      <c r="X291" s="76" t="str">
        <f t="shared" si="54"/>
        <v>도비</v>
      </c>
      <c r="Y291" s="184">
        <f t="shared" si="55"/>
        <v>0</v>
      </c>
      <c r="Z291" s="184">
        <f t="shared" si="56"/>
        <v>0</v>
      </c>
      <c r="AA291" s="77" t="str">
        <f t="shared" si="57"/>
        <v>ok</v>
      </c>
      <c r="AB291" s="75"/>
      <c r="AC291" s="79" t="str">
        <f t="array" ref="AC291">IFERROR(IF($C291="","",INDEX(구분표!$I$2:$I$1001,MATCH(1,(구분표!$B$2:$B$1001='15년일출'!$A291)*(구분표!$C$2:$C$1001='15년일출'!$B291)*(구분표!$A$2:$A$1001='15년일출'!$C291),0))),"@@")</f>
        <v>1604</v>
      </c>
    </row>
    <row r="292" spans="1:29" ht="40.5" hidden="1" customHeight="1">
      <c r="A292" s="87" t="str">
        <f>IFERROR(VLOOKUP('15년일출'!$C292,구분표!$A$2:$C$1001,2,FALSE),"")</f>
        <v>농정해양위원회</v>
      </c>
      <c r="B292" s="87" t="str">
        <f>IFERROR(VLOOKUP('15년일출'!$C292,구분표!$A$2:$C$1001,3,FALSE),"")</f>
        <v>농정해양국</v>
      </c>
      <c r="C292" s="186" t="s">
        <v>66</v>
      </c>
      <c r="D292" s="185" t="s">
        <v>589</v>
      </c>
      <c r="E292" s="185">
        <v>534</v>
      </c>
      <c r="F292" s="298" t="s">
        <v>1677</v>
      </c>
      <c r="G292" s="184">
        <v>100000</v>
      </c>
      <c r="H292" s="184"/>
      <c r="I292" s="184">
        <v>200000</v>
      </c>
      <c r="J292" s="73">
        <f t="shared" si="49"/>
        <v>300000</v>
      </c>
      <c r="K292" s="184"/>
      <c r="L292" s="184"/>
      <c r="M292" s="73">
        <f t="shared" si="50"/>
        <v>100000</v>
      </c>
      <c r="N292" s="74" t="str">
        <f t="shared" si="51"/>
        <v>-</v>
      </c>
      <c r="O292" s="241"/>
      <c r="P292" s="75"/>
      <c r="Q292" s="206"/>
      <c r="R292" s="75"/>
      <c r="S292" s="78" t="str">
        <f t="shared" si="52"/>
        <v>도비</v>
      </c>
      <c r="T292" s="184">
        <f t="shared" si="58"/>
        <v>0</v>
      </c>
      <c r="U292" s="184">
        <f t="shared" si="59"/>
        <v>200000</v>
      </c>
      <c r="V292" s="77" t="str">
        <f t="shared" si="53"/>
        <v>ok</v>
      </c>
      <c r="W292" s="75"/>
      <c r="X292" s="76" t="str">
        <f t="shared" si="54"/>
        <v>도비</v>
      </c>
      <c r="Y292" s="184">
        <f t="shared" si="55"/>
        <v>0</v>
      </c>
      <c r="Z292" s="184">
        <f t="shared" si="56"/>
        <v>0</v>
      </c>
      <c r="AA292" s="77" t="str">
        <f t="shared" si="57"/>
        <v>ok</v>
      </c>
      <c r="AB292" s="75"/>
      <c r="AC292" s="79" t="str">
        <f t="array" ref="AC292">IFERROR(IF($C292="","",INDEX(구분표!$I$2:$I$1001,MATCH(1,(구분표!$B$2:$B$1001='15년일출'!$A292)*(구분표!$C$2:$C$1001='15년일출'!$B292)*(구분표!$A$2:$A$1001='15년일출'!$C292),0))),"@@")</f>
        <v>1604</v>
      </c>
    </row>
    <row r="293" spans="1:29" ht="40.5" hidden="1" customHeight="1">
      <c r="A293" s="87" t="str">
        <f>IFERROR(VLOOKUP('15년일출'!$C293,구분표!$A$2:$C$1001,2,FALSE),"")</f>
        <v>농정해양위원회</v>
      </c>
      <c r="B293" s="87" t="str">
        <f>IFERROR(VLOOKUP('15년일출'!$C293,구분표!$A$2:$C$1001,3,FALSE),"")</f>
        <v>농정해양국</v>
      </c>
      <c r="C293" s="186" t="s">
        <v>206</v>
      </c>
      <c r="D293" s="185" t="s">
        <v>589</v>
      </c>
      <c r="E293" s="185">
        <v>540</v>
      </c>
      <c r="F293" s="298" t="s">
        <v>1875</v>
      </c>
      <c r="G293" s="184">
        <v>700000</v>
      </c>
      <c r="H293" s="188"/>
      <c r="I293" s="188">
        <v>50000</v>
      </c>
      <c r="J293" s="73">
        <f t="shared" si="49"/>
        <v>750000</v>
      </c>
      <c r="K293" s="303"/>
      <c r="L293" s="196"/>
      <c r="M293" s="73">
        <f t="shared" si="50"/>
        <v>700000</v>
      </c>
      <c r="N293" s="74" t="str">
        <f t="shared" si="51"/>
        <v>-</v>
      </c>
      <c r="O293" s="244" t="s">
        <v>1686</v>
      </c>
      <c r="P293" s="75"/>
      <c r="Q293" s="206"/>
      <c r="R293" s="75"/>
      <c r="S293" s="78" t="str">
        <f t="shared" si="52"/>
        <v>국비</v>
      </c>
      <c r="T293" s="184">
        <f t="shared" si="58"/>
        <v>50000</v>
      </c>
      <c r="U293" s="184">
        <f t="shared" si="59"/>
        <v>0</v>
      </c>
      <c r="V293" s="77" t="str">
        <f t="shared" si="53"/>
        <v>ok</v>
      </c>
      <c r="W293" s="75"/>
      <c r="X293" s="76" t="str">
        <f t="shared" si="54"/>
        <v>국비</v>
      </c>
      <c r="Y293" s="184">
        <f t="shared" si="55"/>
        <v>0</v>
      </c>
      <c r="Z293" s="184">
        <f t="shared" si="56"/>
        <v>0</v>
      </c>
      <c r="AA293" s="77" t="str">
        <f t="shared" si="57"/>
        <v>ok</v>
      </c>
      <c r="AB293" s="75"/>
      <c r="AC293" s="79" t="str">
        <f t="array" ref="AC293">IFERROR(IF($C293="","",INDEX(구분표!$I$2:$I$1001,MATCH(1,(구분표!$B$2:$B$1001='15년일출'!$A293)*(구분표!$C$2:$C$1001='15년일출'!$B293)*(구분표!$A$2:$A$1001='15년일출'!$C293),0))),"@@")</f>
        <v>1605</v>
      </c>
    </row>
    <row r="294" spans="1:29" ht="40.5" hidden="1" customHeight="1">
      <c r="A294" s="87" t="str">
        <f>IFERROR(VLOOKUP('15년일출'!$C294,구분표!$A$2:$C$1001,2,FALSE),"")</f>
        <v>농정해양위원회</v>
      </c>
      <c r="B294" s="87" t="str">
        <f>IFERROR(VLOOKUP('15년일출'!$C294,구분표!$A$2:$C$1001,3,FALSE),"")</f>
        <v>농정해양국</v>
      </c>
      <c r="C294" s="186" t="s">
        <v>206</v>
      </c>
      <c r="D294" s="185" t="s">
        <v>593</v>
      </c>
      <c r="E294" s="185" t="s">
        <v>593</v>
      </c>
      <c r="F294" s="298" t="s">
        <v>1627</v>
      </c>
      <c r="G294" s="184"/>
      <c r="H294" s="188"/>
      <c r="I294" s="188">
        <v>1200000</v>
      </c>
      <c r="J294" s="73">
        <f t="shared" si="49"/>
        <v>1200000</v>
      </c>
      <c r="K294" s="184"/>
      <c r="L294" s="184"/>
      <c r="M294" s="73">
        <f t="shared" si="50"/>
        <v>0</v>
      </c>
      <c r="N294" s="74" t="str">
        <f t="shared" si="51"/>
        <v>-</v>
      </c>
      <c r="O294" s="242"/>
      <c r="P294" s="75"/>
      <c r="Q294" s="206"/>
      <c r="R294" s="75"/>
      <c r="S294" s="78" t="str">
        <f t="shared" si="52"/>
        <v>도비</v>
      </c>
      <c r="T294" s="184">
        <f t="shared" si="58"/>
        <v>0</v>
      </c>
      <c r="U294" s="184">
        <f t="shared" si="59"/>
        <v>1200000</v>
      </c>
      <c r="V294" s="77" t="str">
        <f t="shared" si="53"/>
        <v>ok</v>
      </c>
      <c r="W294" s="75"/>
      <c r="X294" s="76" t="str">
        <f t="shared" si="54"/>
        <v>도비</v>
      </c>
      <c r="Y294" s="184">
        <f t="shared" si="55"/>
        <v>0</v>
      </c>
      <c r="Z294" s="184">
        <f t="shared" si="56"/>
        <v>0</v>
      </c>
      <c r="AA294" s="77" t="str">
        <f t="shared" si="57"/>
        <v>ok</v>
      </c>
      <c r="AB294" s="75"/>
      <c r="AC294" s="79" t="str">
        <f t="array" ref="AC294">IFERROR(IF($C294="","",INDEX(구분표!$I$2:$I$1001,MATCH(1,(구분표!$B$2:$B$1001='15년일출'!$A294)*(구분표!$C$2:$C$1001='15년일출'!$B294)*(구분표!$A$2:$A$1001='15년일출'!$C294),0))),"@@")</f>
        <v>1605</v>
      </c>
    </row>
    <row r="295" spans="1:29" ht="40.5" hidden="1" customHeight="1">
      <c r="A295" s="87" t="str">
        <f>IFERROR(VLOOKUP('15년일출'!$C295,구분표!$A$2:$C$1001,2,FALSE),"")</f>
        <v>농정해양위원회</v>
      </c>
      <c r="B295" s="87" t="str">
        <f>IFERROR(VLOOKUP('15년일출'!$C295,구분표!$A$2:$C$1001,3,FALSE),"")</f>
        <v>농정해양국</v>
      </c>
      <c r="C295" s="186" t="s">
        <v>206</v>
      </c>
      <c r="D295" s="185" t="s">
        <v>589</v>
      </c>
      <c r="E295" s="185">
        <v>545</v>
      </c>
      <c r="F295" s="298" t="s">
        <v>1876</v>
      </c>
      <c r="G295" s="184">
        <v>75160</v>
      </c>
      <c r="H295" s="188"/>
      <c r="I295" s="188">
        <v>23000</v>
      </c>
      <c r="J295" s="73">
        <f t="shared" si="49"/>
        <v>98160</v>
      </c>
      <c r="K295" s="184"/>
      <c r="L295" s="184"/>
      <c r="M295" s="73">
        <f t="shared" si="50"/>
        <v>75160</v>
      </c>
      <c r="N295" s="74" t="str">
        <f t="shared" si="51"/>
        <v>-</v>
      </c>
      <c r="O295" s="240"/>
      <c r="P295" s="75"/>
      <c r="Q295" s="206"/>
      <c r="R295" s="75"/>
      <c r="S295" s="78" t="str">
        <f t="shared" si="52"/>
        <v>도비</v>
      </c>
      <c r="T295" s="184">
        <f t="shared" si="58"/>
        <v>0</v>
      </c>
      <c r="U295" s="184">
        <f t="shared" si="59"/>
        <v>23000</v>
      </c>
      <c r="V295" s="77" t="str">
        <f t="shared" si="53"/>
        <v>ok</v>
      </c>
      <c r="W295" s="75"/>
      <c r="X295" s="76" t="str">
        <f t="shared" si="54"/>
        <v>도비</v>
      </c>
      <c r="Y295" s="184">
        <f t="shared" si="55"/>
        <v>0</v>
      </c>
      <c r="Z295" s="184">
        <f t="shared" si="56"/>
        <v>0</v>
      </c>
      <c r="AA295" s="77" t="str">
        <f t="shared" si="57"/>
        <v>ok</v>
      </c>
      <c r="AB295" s="75"/>
      <c r="AC295" s="79" t="str">
        <f t="array" ref="AC295">IFERROR(IF($C295="","",INDEX(구분표!$I$2:$I$1001,MATCH(1,(구분표!$B$2:$B$1001='15년일출'!$A295)*(구분표!$C$2:$C$1001='15년일출'!$B295)*(구분표!$A$2:$A$1001='15년일출'!$C295),0))),"@@")</f>
        <v>1605</v>
      </c>
    </row>
    <row r="296" spans="1:29" ht="40.5" hidden="1" customHeight="1">
      <c r="A296" s="87" t="str">
        <f>IFERROR(VLOOKUP('15년일출'!$C296,구분표!$A$2:$C$1001,2,FALSE),"")</f>
        <v>농정해양위원회</v>
      </c>
      <c r="B296" s="87" t="str">
        <f>IFERROR(VLOOKUP('15년일출'!$C296,구분표!$A$2:$C$1001,3,FALSE),"")</f>
        <v>농정해양국</v>
      </c>
      <c r="C296" s="186" t="s">
        <v>206</v>
      </c>
      <c r="D296" s="185" t="s">
        <v>589</v>
      </c>
      <c r="E296" s="185">
        <v>544</v>
      </c>
      <c r="F296" s="298" t="s">
        <v>1632</v>
      </c>
      <c r="G296" s="190">
        <v>370000</v>
      </c>
      <c r="H296" s="188"/>
      <c r="I296" s="188">
        <v>30000</v>
      </c>
      <c r="J296" s="73">
        <f t="shared" si="49"/>
        <v>400000</v>
      </c>
      <c r="K296" s="184"/>
      <c r="L296" s="184"/>
      <c r="M296" s="73">
        <f t="shared" si="50"/>
        <v>370000</v>
      </c>
      <c r="N296" s="74" t="str">
        <f t="shared" si="51"/>
        <v>-</v>
      </c>
      <c r="O296" s="239"/>
      <c r="P296" s="75"/>
      <c r="Q296" s="206"/>
      <c r="R296" s="75"/>
      <c r="S296" s="78" t="str">
        <f t="shared" si="52"/>
        <v>도비</v>
      </c>
      <c r="T296" s="184">
        <f t="shared" si="58"/>
        <v>0</v>
      </c>
      <c r="U296" s="184">
        <f t="shared" si="59"/>
        <v>30000</v>
      </c>
      <c r="V296" s="77" t="str">
        <f t="shared" si="53"/>
        <v>ok</v>
      </c>
      <c r="W296" s="75"/>
      <c r="X296" s="76" t="str">
        <f t="shared" si="54"/>
        <v>도비</v>
      </c>
      <c r="Y296" s="184">
        <f t="shared" si="55"/>
        <v>0</v>
      </c>
      <c r="Z296" s="184">
        <f t="shared" si="56"/>
        <v>0</v>
      </c>
      <c r="AA296" s="77" t="str">
        <f t="shared" si="57"/>
        <v>ok</v>
      </c>
      <c r="AB296" s="75"/>
      <c r="AC296" s="79" t="str">
        <f t="array" ref="AC296">IFERROR(IF($C296="","",INDEX(구분표!$I$2:$I$1001,MATCH(1,(구분표!$B$2:$B$1001='15년일출'!$A296)*(구분표!$C$2:$C$1001='15년일출'!$B296)*(구분표!$A$2:$A$1001='15년일출'!$C296),0))),"@@")</f>
        <v>1605</v>
      </c>
    </row>
    <row r="297" spans="1:29" ht="40.5" hidden="1" customHeight="1">
      <c r="A297" s="87" t="str">
        <f>IFERROR(VLOOKUP('15년일출'!$C297,구분표!$A$2:$C$1001,2,FALSE),"")</f>
        <v>농정해양위원회</v>
      </c>
      <c r="B297" s="87" t="str">
        <f>IFERROR(VLOOKUP('15년일출'!$C297,구분표!$A$2:$C$1001,3,FALSE),"")</f>
        <v>농정해양국</v>
      </c>
      <c r="C297" s="186" t="s">
        <v>206</v>
      </c>
      <c r="D297" s="185" t="s">
        <v>589</v>
      </c>
      <c r="E297" s="185">
        <v>544</v>
      </c>
      <c r="F297" s="298" t="s">
        <v>1652</v>
      </c>
      <c r="G297" s="184">
        <v>374000</v>
      </c>
      <c r="H297" s="188"/>
      <c r="I297" s="188">
        <v>100000</v>
      </c>
      <c r="J297" s="73">
        <f t="shared" si="49"/>
        <v>474000</v>
      </c>
      <c r="K297" s="184"/>
      <c r="L297" s="184"/>
      <c r="M297" s="73">
        <f t="shared" si="50"/>
        <v>374000</v>
      </c>
      <c r="N297" s="74" t="str">
        <f t="shared" si="51"/>
        <v>-</v>
      </c>
      <c r="O297" s="239"/>
      <c r="P297" s="75"/>
      <c r="Q297" s="206"/>
      <c r="R297" s="75"/>
      <c r="S297" s="78" t="str">
        <f t="shared" si="52"/>
        <v>도비</v>
      </c>
      <c r="T297" s="184">
        <f t="shared" si="58"/>
        <v>0</v>
      </c>
      <c r="U297" s="184">
        <f t="shared" si="59"/>
        <v>100000</v>
      </c>
      <c r="V297" s="77" t="str">
        <f t="shared" si="53"/>
        <v>ok</v>
      </c>
      <c r="W297" s="75"/>
      <c r="X297" s="76" t="str">
        <f t="shared" si="54"/>
        <v>도비</v>
      </c>
      <c r="Y297" s="184">
        <f t="shared" si="55"/>
        <v>0</v>
      </c>
      <c r="Z297" s="184">
        <f t="shared" si="56"/>
        <v>0</v>
      </c>
      <c r="AA297" s="77" t="str">
        <f t="shared" si="57"/>
        <v>ok</v>
      </c>
      <c r="AB297" s="75"/>
      <c r="AC297" s="79" t="str">
        <f t="array" ref="AC297">IFERROR(IF($C297="","",INDEX(구분표!$I$2:$I$1001,MATCH(1,(구분표!$B$2:$B$1001='15년일출'!$A297)*(구분표!$C$2:$C$1001='15년일출'!$B297)*(구분표!$A$2:$A$1001='15년일출'!$C297),0))),"@@")</f>
        <v>1605</v>
      </c>
    </row>
    <row r="298" spans="1:29" ht="40.5" hidden="1" customHeight="1">
      <c r="A298" s="87" t="str">
        <f>IFERROR(VLOOKUP('15년일출'!$C298,구분표!$A$2:$C$1001,2,FALSE),"")</f>
        <v>농정해양위원회</v>
      </c>
      <c r="B298" s="87" t="str">
        <f>IFERROR(VLOOKUP('15년일출'!$C298,구분표!$A$2:$C$1001,3,FALSE),"")</f>
        <v>농정해양국</v>
      </c>
      <c r="C298" s="186" t="s">
        <v>206</v>
      </c>
      <c r="D298" s="185" t="s">
        <v>593</v>
      </c>
      <c r="E298" s="185" t="s">
        <v>593</v>
      </c>
      <c r="F298" s="298" t="s">
        <v>1653</v>
      </c>
      <c r="G298" s="184"/>
      <c r="H298" s="188"/>
      <c r="I298" s="188">
        <v>100000</v>
      </c>
      <c r="J298" s="73">
        <f t="shared" si="49"/>
        <v>100000</v>
      </c>
      <c r="K298" s="184"/>
      <c r="L298" s="184"/>
      <c r="M298" s="73">
        <f t="shared" si="50"/>
        <v>0</v>
      </c>
      <c r="N298" s="74" t="str">
        <f t="shared" si="51"/>
        <v>-</v>
      </c>
      <c r="O298" s="239"/>
      <c r="P298" s="75"/>
      <c r="Q298" s="206"/>
      <c r="R298" s="75"/>
      <c r="S298" s="78" t="str">
        <f t="shared" si="52"/>
        <v>도비</v>
      </c>
      <c r="T298" s="184">
        <f t="shared" si="58"/>
        <v>0</v>
      </c>
      <c r="U298" s="184">
        <f t="shared" si="59"/>
        <v>100000</v>
      </c>
      <c r="V298" s="77" t="str">
        <f t="shared" si="53"/>
        <v>ok</v>
      </c>
      <c r="W298" s="75"/>
      <c r="X298" s="76" t="str">
        <f t="shared" si="54"/>
        <v>도비</v>
      </c>
      <c r="Y298" s="184">
        <f t="shared" si="55"/>
        <v>0</v>
      </c>
      <c r="Z298" s="184">
        <f t="shared" si="56"/>
        <v>0</v>
      </c>
      <c r="AA298" s="77" t="str">
        <f t="shared" si="57"/>
        <v>ok</v>
      </c>
      <c r="AB298" s="75"/>
      <c r="AC298" s="79" t="str">
        <f t="array" ref="AC298">IFERROR(IF($C298="","",INDEX(구분표!$I$2:$I$1001,MATCH(1,(구분표!$B$2:$B$1001='15년일출'!$A298)*(구분표!$C$2:$C$1001='15년일출'!$B298)*(구분표!$A$2:$A$1001='15년일출'!$C298),0))),"@@")</f>
        <v>1605</v>
      </c>
    </row>
    <row r="299" spans="1:29" ht="40.5" hidden="1" customHeight="1">
      <c r="A299" s="87" t="str">
        <f>IFERROR(VLOOKUP('15년일출'!$C299,구분표!$A$2:$C$1001,2,FALSE),"")</f>
        <v>농정해양위원회</v>
      </c>
      <c r="B299" s="87" t="str">
        <f>IFERROR(VLOOKUP('15년일출'!$C299,구분표!$A$2:$C$1001,3,FALSE),"")</f>
        <v>농정해양국</v>
      </c>
      <c r="C299" s="186" t="s">
        <v>206</v>
      </c>
      <c r="D299" s="185" t="s">
        <v>593</v>
      </c>
      <c r="E299" s="185" t="s">
        <v>593</v>
      </c>
      <c r="F299" s="298" t="s">
        <v>1654</v>
      </c>
      <c r="G299" s="184"/>
      <c r="H299" s="188"/>
      <c r="I299" s="188">
        <v>58338</v>
      </c>
      <c r="J299" s="73">
        <f t="shared" si="49"/>
        <v>58338</v>
      </c>
      <c r="K299" s="184"/>
      <c r="L299" s="184"/>
      <c r="M299" s="73">
        <f t="shared" si="50"/>
        <v>0</v>
      </c>
      <c r="N299" s="74" t="str">
        <f t="shared" si="51"/>
        <v>-</v>
      </c>
      <c r="O299" s="245"/>
      <c r="P299" s="75"/>
      <c r="Q299" s="206"/>
      <c r="R299" s="75"/>
      <c r="S299" s="78" t="str">
        <f t="shared" si="52"/>
        <v>도비</v>
      </c>
      <c r="T299" s="184">
        <f t="shared" si="58"/>
        <v>0</v>
      </c>
      <c r="U299" s="184">
        <f t="shared" si="59"/>
        <v>58338</v>
      </c>
      <c r="V299" s="77" t="str">
        <f t="shared" si="53"/>
        <v>ok</v>
      </c>
      <c r="W299" s="75"/>
      <c r="X299" s="76" t="str">
        <f t="shared" si="54"/>
        <v>도비</v>
      </c>
      <c r="Y299" s="184">
        <f t="shared" si="55"/>
        <v>0</v>
      </c>
      <c r="Z299" s="184">
        <f t="shared" si="56"/>
        <v>0</v>
      </c>
      <c r="AA299" s="77" t="str">
        <f t="shared" si="57"/>
        <v>ok</v>
      </c>
      <c r="AB299" s="75"/>
      <c r="AC299" s="79" t="str">
        <f t="array" ref="AC299">IFERROR(IF($C299="","",INDEX(구분표!$I$2:$I$1001,MATCH(1,(구분표!$B$2:$B$1001='15년일출'!$A299)*(구분표!$C$2:$C$1001='15년일출'!$B299)*(구분표!$A$2:$A$1001='15년일출'!$C299),0))),"@@")</f>
        <v>1605</v>
      </c>
    </row>
    <row r="300" spans="1:29" s="24" customFormat="1" ht="40.5" hidden="1" customHeight="1">
      <c r="A300" s="289" t="str">
        <f>IFERROR(VLOOKUP('15년일출'!$C300,구분표!$A$2:$C$1001,2,FALSE),"")</f>
        <v>농정해양위원회</v>
      </c>
      <c r="B300" s="289" t="str">
        <f>IFERROR(VLOOKUP('15년일출'!$C300,구분표!$A$2:$C$1001,3,FALSE),"")</f>
        <v>농정해양국</v>
      </c>
      <c r="C300" s="298" t="s">
        <v>206</v>
      </c>
      <c r="D300" s="297" t="s">
        <v>593</v>
      </c>
      <c r="E300" s="297" t="s">
        <v>593</v>
      </c>
      <c r="F300" s="298" t="s">
        <v>1655</v>
      </c>
      <c r="G300" s="184"/>
      <c r="H300" s="188"/>
      <c r="I300" s="188">
        <v>200000</v>
      </c>
      <c r="J300" s="73">
        <f t="shared" si="49"/>
        <v>200000</v>
      </c>
      <c r="K300" s="304"/>
      <c r="L300" s="303"/>
      <c r="M300" s="73">
        <f t="shared" si="50"/>
        <v>0</v>
      </c>
      <c r="N300" s="74" t="str">
        <f t="shared" si="51"/>
        <v>-</v>
      </c>
      <c r="O300" s="244" t="s">
        <v>1694</v>
      </c>
      <c r="P300" s="279"/>
      <c r="Q300" s="315"/>
      <c r="R300" s="279"/>
      <c r="S300" s="78" t="str">
        <f t="shared" si="52"/>
        <v>도비</v>
      </c>
      <c r="T300" s="184">
        <f t="shared" si="58"/>
        <v>0</v>
      </c>
      <c r="U300" s="184">
        <f t="shared" si="59"/>
        <v>200000</v>
      </c>
      <c r="V300" s="77" t="str">
        <f t="shared" si="53"/>
        <v>ok</v>
      </c>
      <c r="W300" s="279"/>
      <c r="X300" s="76" t="str">
        <f t="shared" si="54"/>
        <v>도비</v>
      </c>
      <c r="Y300" s="184">
        <f t="shared" si="55"/>
        <v>0</v>
      </c>
      <c r="Z300" s="184">
        <f t="shared" si="56"/>
        <v>0</v>
      </c>
      <c r="AA300" s="77" t="str">
        <f t="shared" si="57"/>
        <v>ok</v>
      </c>
      <c r="AB300" s="279"/>
      <c r="AC300" s="79" t="str">
        <f t="array" ref="AC300">IFERROR(IF($C300="","",INDEX(구분표!$I$2:$I$1001,MATCH(1,(구분표!$B$2:$B$1001='15년일출'!$A300)*(구분표!$C$2:$C$1001='15년일출'!$B300)*(구분표!$A$2:$A$1001='15년일출'!$C300),0))),"@@")</f>
        <v>1605</v>
      </c>
    </row>
    <row r="301" spans="1:29" ht="40.5" hidden="1" customHeight="1">
      <c r="A301" s="87" t="str">
        <f>IFERROR(VLOOKUP('15년일출'!$C301,구분표!$A$2:$C$1001,2,FALSE),"")</f>
        <v>농정해양위원회</v>
      </c>
      <c r="B301" s="87" t="str">
        <f>IFERROR(VLOOKUP('15년일출'!$C301,구분표!$A$2:$C$1001,3,FALSE),"")</f>
        <v>농정해양국</v>
      </c>
      <c r="C301" s="186" t="s">
        <v>206</v>
      </c>
      <c r="D301" s="185" t="s">
        <v>593</v>
      </c>
      <c r="E301" s="185" t="s">
        <v>593</v>
      </c>
      <c r="F301" s="298" t="s">
        <v>1656</v>
      </c>
      <c r="G301" s="184"/>
      <c r="H301" s="188"/>
      <c r="I301" s="188">
        <v>11200</v>
      </c>
      <c r="J301" s="73">
        <f t="shared" si="49"/>
        <v>11200</v>
      </c>
      <c r="K301" s="304"/>
      <c r="L301" s="303"/>
      <c r="M301" s="73">
        <f t="shared" si="50"/>
        <v>0</v>
      </c>
      <c r="N301" s="74" t="str">
        <f t="shared" si="51"/>
        <v>-</v>
      </c>
      <c r="O301" s="244"/>
      <c r="P301" s="75"/>
      <c r="Q301" s="206"/>
      <c r="R301" s="75"/>
      <c r="S301" s="78" t="str">
        <f t="shared" si="52"/>
        <v>도비</v>
      </c>
      <c r="T301" s="184">
        <f t="shared" si="58"/>
        <v>0</v>
      </c>
      <c r="U301" s="184">
        <f t="shared" si="59"/>
        <v>11200</v>
      </c>
      <c r="V301" s="77" t="str">
        <f t="shared" si="53"/>
        <v>ok</v>
      </c>
      <c r="W301" s="75"/>
      <c r="X301" s="76" t="str">
        <f t="shared" si="54"/>
        <v>도비</v>
      </c>
      <c r="Y301" s="184">
        <f t="shared" si="55"/>
        <v>0</v>
      </c>
      <c r="Z301" s="184">
        <f t="shared" si="56"/>
        <v>0</v>
      </c>
      <c r="AA301" s="77" t="str">
        <f t="shared" si="57"/>
        <v>ok</v>
      </c>
      <c r="AB301" s="75"/>
      <c r="AC301" s="79" t="str">
        <f t="array" ref="AC301">IFERROR(IF($C301="","",INDEX(구분표!$I$2:$I$1001,MATCH(1,(구분표!$B$2:$B$1001='15년일출'!$A301)*(구분표!$C$2:$C$1001='15년일출'!$B301)*(구분표!$A$2:$A$1001='15년일출'!$C301),0))),"@@")</f>
        <v>1605</v>
      </c>
    </row>
    <row r="302" spans="1:29" ht="40.5" hidden="1" customHeight="1">
      <c r="A302" s="87" t="str">
        <f>IFERROR(VLOOKUP('15년일출'!$C302,구분표!$A$2:$C$1001,2,FALSE),"")</f>
        <v>농정해양위원회</v>
      </c>
      <c r="B302" s="87" t="str">
        <f>IFERROR(VLOOKUP('15년일출'!$C302,구분표!$A$2:$C$1001,3,FALSE),"")</f>
        <v>농정해양국</v>
      </c>
      <c r="C302" s="186" t="s">
        <v>208</v>
      </c>
      <c r="D302" s="185" t="s">
        <v>589</v>
      </c>
      <c r="E302" s="185">
        <v>554</v>
      </c>
      <c r="F302" s="298" t="s">
        <v>1877</v>
      </c>
      <c r="G302" s="184">
        <v>50000</v>
      </c>
      <c r="H302" s="188">
        <v>-50000</v>
      </c>
      <c r="I302" s="188"/>
      <c r="J302" s="73">
        <f t="shared" si="49"/>
        <v>0</v>
      </c>
      <c r="K302" s="184"/>
      <c r="L302" s="184"/>
      <c r="M302" s="73">
        <f t="shared" si="50"/>
        <v>50000</v>
      </c>
      <c r="N302" s="74" t="str">
        <f t="shared" si="51"/>
        <v>동의필요</v>
      </c>
      <c r="O302" s="242" t="s">
        <v>1687</v>
      </c>
      <c r="P302" s="75"/>
      <c r="Q302" s="206"/>
      <c r="R302" s="75"/>
      <c r="S302" s="78" t="str">
        <f t="shared" si="52"/>
        <v>국비</v>
      </c>
      <c r="T302" s="184">
        <f t="shared" si="58"/>
        <v>-50000</v>
      </c>
      <c r="U302" s="184">
        <f t="shared" si="59"/>
        <v>0</v>
      </c>
      <c r="V302" s="77" t="str">
        <f t="shared" si="53"/>
        <v>ok</v>
      </c>
      <c r="W302" s="75"/>
      <c r="X302" s="76" t="str">
        <f t="shared" si="54"/>
        <v>국비</v>
      </c>
      <c r="Y302" s="184">
        <f t="shared" si="55"/>
        <v>0</v>
      </c>
      <c r="Z302" s="184">
        <f t="shared" si="56"/>
        <v>0</v>
      </c>
      <c r="AA302" s="77" t="str">
        <f t="shared" si="57"/>
        <v>ok</v>
      </c>
      <c r="AB302" s="75"/>
      <c r="AC302" s="79" t="str">
        <f t="array" ref="AC302">IFERROR(IF($C302="","",INDEX(구분표!$I$2:$I$1001,MATCH(1,(구분표!$B$2:$B$1001='15년일출'!$A302)*(구분표!$C$2:$C$1001='15년일출'!$B302)*(구분표!$A$2:$A$1001='15년일출'!$C302),0))),"@@")</f>
        <v>1606</v>
      </c>
    </row>
    <row r="303" spans="1:29" ht="40.5" hidden="1" customHeight="1">
      <c r="A303" s="87" t="str">
        <f>IFERROR(VLOOKUP('15년일출'!$C303,구분표!$A$2:$C$1001,2,FALSE),"")</f>
        <v>농정해양위원회</v>
      </c>
      <c r="B303" s="87" t="str">
        <f>IFERROR(VLOOKUP('15년일출'!$C303,구분표!$A$2:$C$1001,3,FALSE),"")</f>
        <v>농정해양국</v>
      </c>
      <c r="C303" s="186" t="s">
        <v>208</v>
      </c>
      <c r="D303" s="185" t="s">
        <v>589</v>
      </c>
      <c r="E303" s="185">
        <v>553</v>
      </c>
      <c r="F303" s="298" t="s">
        <v>1633</v>
      </c>
      <c r="G303" s="184">
        <v>7000</v>
      </c>
      <c r="H303" s="184"/>
      <c r="I303" s="184">
        <v>18600</v>
      </c>
      <c r="J303" s="73">
        <f t="shared" si="49"/>
        <v>25600</v>
      </c>
      <c r="K303" s="184"/>
      <c r="L303" s="184"/>
      <c r="M303" s="73">
        <f t="shared" si="50"/>
        <v>7000</v>
      </c>
      <c r="N303" s="74" t="str">
        <f t="shared" si="51"/>
        <v>-</v>
      </c>
      <c r="O303" s="239"/>
      <c r="P303" s="75"/>
      <c r="Q303" s="206"/>
      <c r="R303" s="75"/>
      <c r="S303" s="78" t="str">
        <f t="shared" si="52"/>
        <v>도비</v>
      </c>
      <c r="T303" s="184">
        <f t="shared" si="58"/>
        <v>0</v>
      </c>
      <c r="U303" s="184">
        <f t="shared" si="59"/>
        <v>18600</v>
      </c>
      <c r="V303" s="77" t="str">
        <f t="shared" si="53"/>
        <v>ok</v>
      </c>
      <c r="W303" s="75"/>
      <c r="X303" s="76" t="str">
        <f t="shared" si="54"/>
        <v>도비</v>
      </c>
      <c r="Y303" s="184">
        <f t="shared" si="55"/>
        <v>0</v>
      </c>
      <c r="Z303" s="184">
        <f t="shared" si="56"/>
        <v>0</v>
      </c>
      <c r="AA303" s="77" t="str">
        <f t="shared" si="57"/>
        <v>ok</v>
      </c>
      <c r="AB303" s="75"/>
      <c r="AC303" s="79" t="str">
        <f t="array" ref="AC303">IFERROR(IF($C303="","",INDEX(구분표!$I$2:$I$1001,MATCH(1,(구분표!$B$2:$B$1001='15년일출'!$A303)*(구분표!$C$2:$C$1001='15년일출'!$B303)*(구분표!$A$2:$A$1001='15년일출'!$C303),0))),"@@")</f>
        <v>1606</v>
      </c>
    </row>
    <row r="304" spans="1:29" ht="40.5" hidden="1" customHeight="1">
      <c r="A304" s="87" t="str">
        <f>IFERROR(VLOOKUP('15년일출'!$C304,구분표!$A$2:$C$1001,2,FALSE),"")</f>
        <v>농정해양위원회</v>
      </c>
      <c r="B304" s="87" t="str">
        <f>IFERROR(VLOOKUP('15년일출'!$C304,구분표!$A$2:$C$1001,3,FALSE),"")</f>
        <v>농정해양국</v>
      </c>
      <c r="C304" s="186" t="s">
        <v>208</v>
      </c>
      <c r="D304" s="185" t="s">
        <v>589</v>
      </c>
      <c r="E304" s="185">
        <v>553</v>
      </c>
      <c r="F304" s="298" t="s">
        <v>1634</v>
      </c>
      <c r="G304" s="184">
        <v>1000</v>
      </c>
      <c r="H304" s="184"/>
      <c r="I304" s="184">
        <v>1000</v>
      </c>
      <c r="J304" s="73">
        <f t="shared" si="49"/>
        <v>2000</v>
      </c>
      <c r="K304" s="184"/>
      <c r="L304" s="184"/>
      <c r="M304" s="73">
        <f t="shared" si="50"/>
        <v>1000</v>
      </c>
      <c r="N304" s="74" t="str">
        <f t="shared" si="51"/>
        <v>-</v>
      </c>
      <c r="O304" s="239"/>
      <c r="P304" s="75"/>
      <c r="Q304" s="206"/>
      <c r="R304" s="75"/>
      <c r="S304" s="78" t="str">
        <f t="shared" si="52"/>
        <v>도비</v>
      </c>
      <c r="T304" s="184">
        <f t="shared" si="58"/>
        <v>0</v>
      </c>
      <c r="U304" s="184">
        <f t="shared" si="59"/>
        <v>1000</v>
      </c>
      <c r="V304" s="77" t="str">
        <f t="shared" si="53"/>
        <v>ok</v>
      </c>
      <c r="W304" s="75"/>
      <c r="X304" s="76" t="str">
        <f t="shared" si="54"/>
        <v>도비</v>
      </c>
      <c r="Y304" s="184">
        <f t="shared" si="55"/>
        <v>0</v>
      </c>
      <c r="Z304" s="184">
        <f t="shared" si="56"/>
        <v>0</v>
      </c>
      <c r="AA304" s="77" t="str">
        <f t="shared" si="57"/>
        <v>ok</v>
      </c>
      <c r="AB304" s="75"/>
      <c r="AC304" s="79" t="str">
        <f t="array" ref="AC304">IFERROR(IF($C304="","",INDEX(구분표!$I$2:$I$1001,MATCH(1,(구분표!$B$2:$B$1001='15년일출'!$A304)*(구분표!$C$2:$C$1001='15년일출'!$B304)*(구분표!$A$2:$A$1001='15년일출'!$C304),0))),"@@")</f>
        <v>1606</v>
      </c>
    </row>
    <row r="305" spans="1:29" ht="40.5" hidden="1" customHeight="1">
      <c r="A305" s="87" t="str">
        <f>IFERROR(VLOOKUP('15년일출'!$C305,구분표!$A$2:$C$1001,2,FALSE),"")</f>
        <v>농정해양위원회</v>
      </c>
      <c r="B305" s="87" t="str">
        <f>IFERROR(VLOOKUP('15년일출'!$C305,구분표!$A$2:$C$1001,3,FALSE),"")</f>
        <v>농정해양국</v>
      </c>
      <c r="C305" s="186" t="s">
        <v>208</v>
      </c>
      <c r="D305" s="185" t="s">
        <v>589</v>
      </c>
      <c r="E305" s="185">
        <v>553</v>
      </c>
      <c r="F305" s="298" t="s">
        <v>1635</v>
      </c>
      <c r="G305" s="184">
        <v>17000</v>
      </c>
      <c r="H305" s="184"/>
      <c r="I305" s="184">
        <v>80400</v>
      </c>
      <c r="J305" s="73">
        <f t="shared" si="49"/>
        <v>97400</v>
      </c>
      <c r="K305" s="184"/>
      <c r="L305" s="184"/>
      <c r="M305" s="73">
        <f t="shared" si="50"/>
        <v>17000</v>
      </c>
      <c r="N305" s="74" t="str">
        <f t="shared" si="51"/>
        <v>-</v>
      </c>
      <c r="O305" s="239"/>
      <c r="P305" s="75"/>
      <c r="Q305" s="206"/>
      <c r="R305" s="75"/>
      <c r="S305" s="78" t="str">
        <f t="shared" si="52"/>
        <v>도비</v>
      </c>
      <c r="T305" s="184">
        <f t="shared" si="58"/>
        <v>0</v>
      </c>
      <c r="U305" s="184">
        <f t="shared" si="59"/>
        <v>80400</v>
      </c>
      <c r="V305" s="77" t="str">
        <f t="shared" si="53"/>
        <v>ok</v>
      </c>
      <c r="W305" s="75"/>
      <c r="X305" s="76" t="str">
        <f t="shared" si="54"/>
        <v>도비</v>
      </c>
      <c r="Y305" s="184">
        <f t="shared" si="55"/>
        <v>0</v>
      </c>
      <c r="Z305" s="184">
        <f t="shared" si="56"/>
        <v>0</v>
      </c>
      <c r="AA305" s="77" t="str">
        <f t="shared" si="57"/>
        <v>ok</v>
      </c>
      <c r="AB305" s="75"/>
      <c r="AC305" s="79" t="str">
        <f t="array" ref="AC305">IFERROR(IF($C305="","",INDEX(구분표!$I$2:$I$1001,MATCH(1,(구분표!$B$2:$B$1001='15년일출'!$A305)*(구분표!$C$2:$C$1001='15년일출'!$B305)*(구분표!$A$2:$A$1001='15년일출'!$C305),0))),"@@")</f>
        <v>1606</v>
      </c>
    </row>
    <row r="306" spans="1:29" ht="40.5" hidden="1" customHeight="1">
      <c r="A306" s="87" t="str">
        <f>IFERROR(VLOOKUP('15년일출'!$C306,구분표!$A$2:$C$1001,2,FALSE),"")</f>
        <v>농정해양위원회</v>
      </c>
      <c r="B306" s="87" t="str">
        <f>IFERROR(VLOOKUP('15년일출'!$C306,구분표!$A$2:$C$1001,3,FALSE),"")</f>
        <v>농정해양국</v>
      </c>
      <c r="C306" s="186" t="s">
        <v>208</v>
      </c>
      <c r="D306" s="185" t="s">
        <v>589</v>
      </c>
      <c r="E306" s="185">
        <v>549</v>
      </c>
      <c r="F306" s="298" t="s">
        <v>1657</v>
      </c>
      <c r="G306" s="184">
        <v>122000</v>
      </c>
      <c r="H306" s="194"/>
      <c r="I306" s="194">
        <v>28000</v>
      </c>
      <c r="J306" s="73">
        <f t="shared" si="49"/>
        <v>150000</v>
      </c>
      <c r="K306" s="304"/>
      <c r="L306" s="303"/>
      <c r="M306" s="73">
        <f t="shared" si="50"/>
        <v>122000</v>
      </c>
      <c r="N306" s="74" t="str">
        <f t="shared" si="51"/>
        <v>-</v>
      </c>
      <c r="O306" s="244"/>
      <c r="P306" s="75"/>
      <c r="Q306" s="206"/>
      <c r="R306" s="75"/>
      <c r="S306" s="78" t="str">
        <f t="shared" si="52"/>
        <v>도비</v>
      </c>
      <c r="T306" s="184">
        <f t="shared" si="58"/>
        <v>0</v>
      </c>
      <c r="U306" s="184">
        <f t="shared" si="59"/>
        <v>28000</v>
      </c>
      <c r="V306" s="77" t="str">
        <f t="shared" si="53"/>
        <v>ok</v>
      </c>
      <c r="W306" s="75"/>
      <c r="X306" s="76" t="str">
        <f t="shared" si="54"/>
        <v>도비</v>
      </c>
      <c r="Y306" s="184">
        <f t="shared" si="55"/>
        <v>0</v>
      </c>
      <c r="Z306" s="184">
        <f t="shared" si="56"/>
        <v>0</v>
      </c>
      <c r="AA306" s="77" t="str">
        <f t="shared" si="57"/>
        <v>ok</v>
      </c>
      <c r="AB306" s="75"/>
      <c r="AC306" s="79" t="str">
        <f t="array" ref="AC306">IFERROR(IF($C306="","",INDEX(구분표!$I$2:$I$1001,MATCH(1,(구분표!$B$2:$B$1001='15년일출'!$A306)*(구분표!$C$2:$C$1001='15년일출'!$B306)*(구분표!$A$2:$A$1001='15년일출'!$C306),0))),"@@")</f>
        <v>1606</v>
      </c>
    </row>
    <row r="307" spans="1:29" ht="40.5" hidden="1" customHeight="1">
      <c r="A307" s="87" t="str">
        <f>IFERROR(VLOOKUP('15년일출'!$C307,구분표!$A$2:$C$1001,2,FALSE),"")</f>
        <v>농정해양위원회</v>
      </c>
      <c r="B307" s="87" t="str">
        <f>IFERROR(VLOOKUP('15년일출'!$C307,구분표!$A$2:$C$1001,3,FALSE),"")</f>
        <v>농정해양국</v>
      </c>
      <c r="C307" s="186" t="s">
        <v>208</v>
      </c>
      <c r="D307" s="185" t="s">
        <v>589</v>
      </c>
      <c r="E307" s="185">
        <v>549</v>
      </c>
      <c r="F307" s="298" t="s">
        <v>1658</v>
      </c>
      <c r="G307" s="184">
        <v>13000</v>
      </c>
      <c r="H307" s="194"/>
      <c r="I307" s="194">
        <v>7000</v>
      </c>
      <c r="J307" s="73">
        <f t="shared" si="49"/>
        <v>20000</v>
      </c>
      <c r="K307" s="304"/>
      <c r="L307" s="303"/>
      <c r="M307" s="73">
        <f t="shared" si="50"/>
        <v>13000</v>
      </c>
      <c r="N307" s="74" t="str">
        <f t="shared" si="51"/>
        <v>-</v>
      </c>
      <c r="O307" s="244"/>
      <c r="P307" s="75"/>
      <c r="Q307" s="206"/>
      <c r="R307" s="75"/>
      <c r="S307" s="78" t="str">
        <f t="shared" si="52"/>
        <v>도비</v>
      </c>
      <c r="T307" s="184">
        <f t="shared" ref="T307:T323" si="60">IF($S307&lt;&gt;"도비",IF($Q307="국도비","직접입력",SUM($H307:$I307)),)</f>
        <v>0</v>
      </c>
      <c r="U307" s="184">
        <f t="shared" ref="U307:U323" si="61">IF($S307="도비",SUM($H307:$I307),IF($Q307="국도비","직접입력",SUM($H307:$I307)-$T307))</f>
        <v>7000</v>
      </c>
      <c r="V307" s="77" t="str">
        <f t="shared" si="53"/>
        <v>ok</v>
      </c>
      <c r="W307" s="75"/>
      <c r="X307" s="76" t="str">
        <f t="shared" si="54"/>
        <v>도비</v>
      </c>
      <c r="Y307" s="184">
        <f t="shared" si="55"/>
        <v>0</v>
      </c>
      <c r="Z307" s="184">
        <f t="shared" si="56"/>
        <v>0</v>
      </c>
      <c r="AA307" s="77" t="str">
        <f t="shared" si="57"/>
        <v>ok</v>
      </c>
      <c r="AB307" s="75"/>
      <c r="AC307" s="79" t="str">
        <f t="array" ref="AC307">IFERROR(IF($C307="","",INDEX(구분표!$I$2:$I$1001,MATCH(1,(구분표!$B$2:$B$1001='15년일출'!$A307)*(구분표!$C$2:$C$1001='15년일출'!$B307)*(구분표!$A$2:$A$1001='15년일출'!$C307),0))),"@@")</f>
        <v>1606</v>
      </c>
    </row>
    <row r="308" spans="1:29" ht="40.5" hidden="1" customHeight="1">
      <c r="A308" s="87" t="str">
        <f>IFERROR(VLOOKUP('15년일출'!$C308,구분표!$A$2:$C$1001,2,FALSE),"")</f>
        <v>농정해양위원회</v>
      </c>
      <c r="B308" s="87" t="str">
        <f>IFERROR(VLOOKUP('15년일출'!$C308,구분표!$A$2:$C$1001,3,FALSE),"")</f>
        <v>농정해양국</v>
      </c>
      <c r="C308" s="186" t="s">
        <v>208</v>
      </c>
      <c r="D308" s="185" t="s">
        <v>589</v>
      </c>
      <c r="E308" s="185">
        <v>550</v>
      </c>
      <c r="F308" s="298" t="s">
        <v>1659</v>
      </c>
      <c r="G308" s="184">
        <v>50000</v>
      </c>
      <c r="H308" s="194"/>
      <c r="I308" s="194">
        <v>20000</v>
      </c>
      <c r="J308" s="73">
        <f t="shared" si="49"/>
        <v>70000</v>
      </c>
      <c r="K308" s="304"/>
      <c r="L308" s="303"/>
      <c r="M308" s="73">
        <f t="shared" si="50"/>
        <v>50000</v>
      </c>
      <c r="N308" s="74" t="str">
        <f t="shared" si="51"/>
        <v>-</v>
      </c>
      <c r="O308" s="244"/>
      <c r="P308" s="75"/>
      <c r="Q308" s="206"/>
      <c r="R308" s="75"/>
      <c r="S308" s="78" t="str">
        <f t="shared" si="52"/>
        <v>도비</v>
      </c>
      <c r="T308" s="184">
        <f t="shared" si="60"/>
        <v>0</v>
      </c>
      <c r="U308" s="184">
        <f t="shared" si="61"/>
        <v>20000</v>
      </c>
      <c r="V308" s="77" t="str">
        <f t="shared" si="53"/>
        <v>ok</v>
      </c>
      <c r="W308" s="75"/>
      <c r="X308" s="76" t="str">
        <f t="shared" si="54"/>
        <v>도비</v>
      </c>
      <c r="Y308" s="184">
        <f t="shared" si="55"/>
        <v>0</v>
      </c>
      <c r="Z308" s="184">
        <f t="shared" si="56"/>
        <v>0</v>
      </c>
      <c r="AA308" s="77" t="str">
        <f t="shared" si="57"/>
        <v>ok</v>
      </c>
      <c r="AB308" s="75"/>
      <c r="AC308" s="79" t="str">
        <f t="array" ref="AC308">IFERROR(IF($C308="","",INDEX(구분표!$I$2:$I$1001,MATCH(1,(구분표!$B$2:$B$1001='15년일출'!$A308)*(구분표!$C$2:$C$1001='15년일출'!$B308)*(구분표!$A$2:$A$1001='15년일출'!$C308),0))),"@@")</f>
        <v>1606</v>
      </c>
    </row>
    <row r="309" spans="1:29" ht="40.5" hidden="1" customHeight="1">
      <c r="A309" s="87" t="str">
        <f>IFERROR(VLOOKUP('15년일출'!$C309,구분표!$A$2:$C$1001,2,FALSE),"")</f>
        <v>농정해양위원회</v>
      </c>
      <c r="B309" s="87" t="str">
        <f>IFERROR(VLOOKUP('15년일출'!$C309,구분표!$A$2:$C$1001,3,FALSE),"")</f>
        <v>농정해양국</v>
      </c>
      <c r="C309" s="186" t="s">
        <v>208</v>
      </c>
      <c r="D309" s="185" t="s">
        <v>589</v>
      </c>
      <c r="E309" s="185">
        <v>551</v>
      </c>
      <c r="F309" s="298" t="s">
        <v>1660</v>
      </c>
      <c r="G309" s="184">
        <v>113576</v>
      </c>
      <c r="H309" s="184"/>
      <c r="I309" s="184">
        <v>16000</v>
      </c>
      <c r="J309" s="73">
        <f t="shared" si="49"/>
        <v>129576</v>
      </c>
      <c r="K309" s="303"/>
      <c r="L309" s="303"/>
      <c r="M309" s="73">
        <f t="shared" si="50"/>
        <v>113576</v>
      </c>
      <c r="N309" s="74" t="str">
        <f t="shared" si="51"/>
        <v>-</v>
      </c>
      <c r="O309" s="244"/>
      <c r="P309" s="75"/>
      <c r="Q309" s="206"/>
      <c r="R309" s="75"/>
      <c r="S309" s="78" t="str">
        <f t="shared" si="52"/>
        <v>도비</v>
      </c>
      <c r="T309" s="184">
        <f t="shared" si="60"/>
        <v>0</v>
      </c>
      <c r="U309" s="184">
        <f t="shared" si="61"/>
        <v>16000</v>
      </c>
      <c r="V309" s="77" t="str">
        <f t="shared" si="53"/>
        <v>ok</v>
      </c>
      <c r="W309" s="75"/>
      <c r="X309" s="76" t="str">
        <f t="shared" si="54"/>
        <v>도비</v>
      </c>
      <c r="Y309" s="184">
        <f t="shared" si="55"/>
        <v>0</v>
      </c>
      <c r="Z309" s="184">
        <f t="shared" si="56"/>
        <v>0</v>
      </c>
      <c r="AA309" s="77" t="str">
        <f t="shared" si="57"/>
        <v>ok</v>
      </c>
      <c r="AB309" s="75"/>
      <c r="AC309" s="79" t="str">
        <f t="array" ref="AC309">IFERROR(IF($C309="","",INDEX(구분표!$I$2:$I$1001,MATCH(1,(구분표!$B$2:$B$1001='15년일출'!$A309)*(구분표!$C$2:$C$1001='15년일출'!$B309)*(구분표!$A$2:$A$1001='15년일출'!$C309),0))),"@@")</f>
        <v>1606</v>
      </c>
    </row>
    <row r="310" spans="1:29" ht="40.5" hidden="1" customHeight="1">
      <c r="A310" s="87" t="str">
        <f>IFERROR(VLOOKUP('15년일출'!$C310,구분표!$A$2:$C$1001,2,FALSE),"")</f>
        <v>농정해양위원회</v>
      </c>
      <c r="B310" s="87" t="str">
        <f>IFERROR(VLOOKUP('15년일출'!$C310,구분표!$A$2:$C$1001,3,FALSE),"")</f>
        <v>농정해양국</v>
      </c>
      <c r="C310" s="186" t="s">
        <v>208</v>
      </c>
      <c r="D310" s="185" t="s">
        <v>589</v>
      </c>
      <c r="E310" s="185">
        <v>549</v>
      </c>
      <c r="F310" s="298" t="s">
        <v>1661</v>
      </c>
      <c r="G310" s="184">
        <v>20000</v>
      </c>
      <c r="H310" s="184"/>
      <c r="I310" s="184">
        <v>10000</v>
      </c>
      <c r="J310" s="73">
        <f t="shared" si="49"/>
        <v>30000</v>
      </c>
      <c r="K310" s="184"/>
      <c r="L310" s="184"/>
      <c r="M310" s="73">
        <f t="shared" si="50"/>
        <v>20000</v>
      </c>
      <c r="N310" s="74" t="str">
        <f t="shared" si="51"/>
        <v>-</v>
      </c>
      <c r="O310" s="242"/>
      <c r="P310" s="75"/>
      <c r="Q310" s="206"/>
      <c r="R310" s="75"/>
      <c r="S310" s="78" t="str">
        <f t="shared" si="52"/>
        <v>도비</v>
      </c>
      <c r="T310" s="184">
        <f t="shared" si="60"/>
        <v>0</v>
      </c>
      <c r="U310" s="184">
        <f t="shared" si="61"/>
        <v>10000</v>
      </c>
      <c r="V310" s="77" t="str">
        <f t="shared" si="53"/>
        <v>ok</v>
      </c>
      <c r="W310" s="75"/>
      <c r="X310" s="76" t="str">
        <f t="shared" si="54"/>
        <v>도비</v>
      </c>
      <c r="Y310" s="184">
        <f t="shared" si="55"/>
        <v>0</v>
      </c>
      <c r="Z310" s="184">
        <f t="shared" si="56"/>
        <v>0</v>
      </c>
      <c r="AA310" s="77" t="str">
        <f t="shared" si="57"/>
        <v>ok</v>
      </c>
      <c r="AB310" s="75"/>
      <c r="AC310" s="79" t="str">
        <f t="array" ref="AC310">IFERROR(IF($C310="","",INDEX(구분표!$I$2:$I$1001,MATCH(1,(구분표!$B$2:$B$1001='15년일출'!$A310)*(구분표!$C$2:$C$1001='15년일출'!$B310)*(구분표!$A$2:$A$1001='15년일출'!$C310),0))),"@@")</f>
        <v>1606</v>
      </c>
    </row>
    <row r="311" spans="1:29" ht="40.5" hidden="1" customHeight="1">
      <c r="A311" s="87" t="str">
        <f>IFERROR(VLOOKUP('15년일출'!$C311,구분표!$A$2:$C$1001,2,FALSE),"")</f>
        <v>농정해양위원회</v>
      </c>
      <c r="B311" s="87" t="str">
        <f>IFERROR(VLOOKUP('15년일출'!$C311,구분표!$A$2:$C$1001,3,FALSE),"")</f>
        <v>농정해양국</v>
      </c>
      <c r="C311" s="186" t="s">
        <v>208</v>
      </c>
      <c r="D311" s="185" t="s">
        <v>589</v>
      </c>
      <c r="E311" s="185">
        <v>549</v>
      </c>
      <c r="F311" s="298" t="s">
        <v>1662</v>
      </c>
      <c r="G311" s="184">
        <v>12000</v>
      </c>
      <c r="H311" s="184"/>
      <c r="I311" s="184">
        <v>18000</v>
      </c>
      <c r="J311" s="73">
        <f t="shared" si="49"/>
        <v>30000</v>
      </c>
      <c r="K311" s="184"/>
      <c r="L311" s="184"/>
      <c r="M311" s="73">
        <f t="shared" si="50"/>
        <v>12000</v>
      </c>
      <c r="N311" s="74" t="str">
        <f t="shared" si="51"/>
        <v>-</v>
      </c>
      <c r="O311" s="242"/>
      <c r="P311" s="75"/>
      <c r="Q311" s="206"/>
      <c r="R311" s="75"/>
      <c r="S311" s="78" t="str">
        <f t="shared" si="52"/>
        <v>도비</v>
      </c>
      <c r="T311" s="184">
        <f t="shared" si="60"/>
        <v>0</v>
      </c>
      <c r="U311" s="184">
        <f t="shared" si="61"/>
        <v>18000</v>
      </c>
      <c r="V311" s="77" t="str">
        <f t="shared" si="53"/>
        <v>ok</v>
      </c>
      <c r="W311" s="75"/>
      <c r="X311" s="76" t="str">
        <f t="shared" si="54"/>
        <v>도비</v>
      </c>
      <c r="Y311" s="184">
        <f t="shared" si="55"/>
        <v>0</v>
      </c>
      <c r="Z311" s="184">
        <f t="shared" si="56"/>
        <v>0</v>
      </c>
      <c r="AA311" s="77" t="str">
        <f t="shared" si="57"/>
        <v>ok</v>
      </c>
      <c r="AB311" s="75"/>
      <c r="AC311" s="79" t="str">
        <f t="array" ref="AC311">IFERROR(IF($C311="","",INDEX(구분표!$I$2:$I$1001,MATCH(1,(구분표!$B$2:$B$1001='15년일출'!$A311)*(구분표!$C$2:$C$1001='15년일출'!$B311)*(구분표!$A$2:$A$1001='15년일출'!$C311),0))),"@@")</f>
        <v>1606</v>
      </c>
    </row>
    <row r="312" spans="1:29" ht="40.5" hidden="1" customHeight="1">
      <c r="A312" s="87" t="str">
        <f>IFERROR(VLOOKUP('15년일출'!$C312,구분표!$A$2:$C$1001,2,FALSE),"")</f>
        <v>농정해양위원회</v>
      </c>
      <c r="B312" s="87" t="str">
        <f>IFERROR(VLOOKUP('15년일출'!$C312,구분표!$A$2:$C$1001,3,FALSE),"")</f>
        <v>농정해양국</v>
      </c>
      <c r="C312" s="186" t="s">
        <v>208</v>
      </c>
      <c r="D312" s="185" t="s">
        <v>589</v>
      </c>
      <c r="E312" s="185">
        <v>549</v>
      </c>
      <c r="F312" s="298" t="s">
        <v>1663</v>
      </c>
      <c r="G312" s="184">
        <v>30214</v>
      </c>
      <c r="H312" s="184"/>
      <c r="I312" s="184">
        <v>22000</v>
      </c>
      <c r="J312" s="73">
        <f t="shared" si="49"/>
        <v>52214</v>
      </c>
      <c r="K312" s="184"/>
      <c r="L312" s="184"/>
      <c r="M312" s="73">
        <f t="shared" si="50"/>
        <v>30214</v>
      </c>
      <c r="N312" s="74" t="str">
        <f t="shared" si="51"/>
        <v>-</v>
      </c>
      <c r="O312" s="240"/>
      <c r="P312" s="75"/>
      <c r="Q312" s="206"/>
      <c r="R312" s="75"/>
      <c r="S312" s="78" t="str">
        <f t="shared" si="52"/>
        <v>도비</v>
      </c>
      <c r="T312" s="184">
        <f t="shared" si="60"/>
        <v>0</v>
      </c>
      <c r="U312" s="184">
        <f t="shared" si="61"/>
        <v>22000</v>
      </c>
      <c r="V312" s="77" t="str">
        <f t="shared" si="53"/>
        <v>ok</v>
      </c>
      <c r="W312" s="75"/>
      <c r="X312" s="76" t="str">
        <f t="shared" si="54"/>
        <v>도비</v>
      </c>
      <c r="Y312" s="184">
        <f t="shared" si="55"/>
        <v>0</v>
      </c>
      <c r="Z312" s="184">
        <f t="shared" si="56"/>
        <v>0</v>
      </c>
      <c r="AA312" s="77" t="str">
        <f t="shared" si="57"/>
        <v>ok</v>
      </c>
      <c r="AB312" s="75"/>
      <c r="AC312" s="79" t="str">
        <f t="array" ref="AC312">IFERROR(IF($C312="","",INDEX(구분표!$I$2:$I$1001,MATCH(1,(구분표!$B$2:$B$1001='15년일출'!$A312)*(구분표!$C$2:$C$1001='15년일출'!$B312)*(구분표!$A$2:$A$1001='15년일출'!$C312),0))),"@@")</f>
        <v>1606</v>
      </c>
    </row>
    <row r="313" spans="1:29" ht="40.5" hidden="1" customHeight="1">
      <c r="A313" s="87" t="str">
        <f>IFERROR(VLOOKUP('15년일출'!$C313,구분표!$A$2:$C$1001,2,FALSE),"")</f>
        <v>농정해양위원회</v>
      </c>
      <c r="B313" s="87" t="str">
        <f>IFERROR(VLOOKUP('15년일출'!$C313,구분표!$A$2:$C$1001,3,FALSE),"")</f>
        <v>농정해양국</v>
      </c>
      <c r="C313" s="186" t="s">
        <v>208</v>
      </c>
      <c r="D313" s="185" t="s">
        <v>589</v>
      </c>
      <c r="E313" s="185">
        <v>549</v>
      </c>
      <c r="F313" s="298" t="s">
        <v>1665</v>
      </c>
      <c r="G313" s="188">
        <v>15000</v>
      </c>
      <c r="H313" s="184"/>
      <c r="I313" s="184">
        <v>5000</v>
      </c>
      <c r="J313" s="73">
        <f t="shared" si="49"/>
        <v>20000</v>
      </c>
      <c r="K313" s="184"/>
      <c r="L313" s="184"/>
      <c r="M313" s="73">
        <f t="shared" si="50"/>
        <v>15000</v>
      </c>
      <c r="N313" s="74" t="str">
        <f t="shared" si="51"/>
        <v>-</v>
      </c>
      <c r="O313" s="237"/>
      <c r="P313" s="75"/>
      <c r="Q313" s="206"/>
      <c r="R313" s="75"/>
      <c r="S313" s="78" t="str">
        <f t="shared" si="52"/>
        <v>도비</v>
      </c>
      <c r="T313" s="184">
        <f t="shared" si="60"/>
        <v>0</v>
      </c>
      <c r="U313" s="184">
        <f t="shared" si="61"/>
        <v>5000</v>
      </c>
      <c r="V313" s="77" t="str">
        <f t="shared" si="53"/>
        <v>ok</v>
      </c>
      <c r="W313" s="75"/>
      <c r="X313" s="76" t="str">
        <f t="shared" si="54"/>
        <v>도비</v>
      </c>
      <c r="Y313" s="184">
        <f t="shared" si="55"/>
        <v>0</v>
      </c>
      <c r="Z313" s="184">
        <f t="shared" si="56"/>
        <v>0</v>
      </c>
      <c r="AA313" s="77" t="str">
        <f t="shared" si="57"/>
        <v>ok</v>
      </c>
      <c r="AB313" s="75"/>
      <c r="AC313" s="79" t="str">
        <f t="array" ref="AC313">IFERROR(IF($C313="","",INDEX(구분표!$I$2:$I$1001,MATCH(1,(구분표!$B$2:$B$1001='15년일출'!$A313)*(구분표!$C$2:$C$1001='15년일출'!$B313)*(구분표!$A$2:$A$1001='15년일출'!$C313),0))),"@@")</f>
        <v>1606</v>
      </c>
    </row>
    <row r="314" spans="1:29" ht="40.5" hidden="1" customHeight="1">
      <c r="A314" s="290" t="str">
        <f>IFERROR(VLOOKUP('15년일출'!$C314,구분표!$A$2:$C$1001,2,FALSE),"")</f>
        <v>농정해양위원회</v>
      </c>
      <c r="B314" s="290" t="str">
        <f>IFERROR(VLOOKUP('15년일출'!$C314,구분표!$A$2:$C$1001,3,FALSE),"")</f>
        <v>농정해양국</v>
      </c>
      <c r="C314" s="299" t="s">
        <v>208</v>
      </c>
      <c r="D314" s="300" t="s">
        <v>589</v>
      </c>
      <c r="E314" s="300">
        <v>549</v>
      </c>
      <c r="F314" s="299" t="s">
        <v>1666</v>
      </c>
      <c r="G314" s="188">
        <v>40000</v>
      </c>
      <c r="H314" s="195"/>
      <c r="I314" s="195">
        <v>10000</v>
      </c>
      <c r="J314" s="73">
        <f t="shared" si="49"/>
        <v>50000</v>
      </c>
      <c r="K314" s="195"/>
      <c r="L314" s="195"/>
      <c r="M314" s="73">
        <f t="shared" si="50"/>
        <v>40000</v>
      </c>
      <c r="N314" s="74" t="str">
        <f t="shared" si="51"/>
        <v>-</v>
      </c>
      <c r="O314" s="243"/>
      <c r="P314" s="283"/>
      <c r="Q314" s="316"/>
      <c r="R314" s="283"/>
      <c r="S314" s="78" t="str">
        <f t="shared" si="52"/>
        <v>도비</v>
      </c>
      <c r="T314" s="184">
        <f t="shared" si="60"/>
        <v>0</v>
      </c>
      <c r="U314" s="184">
        <f t="shared" si="61"/>
        <v>10000</v>
      </c>
      <c r="V314" s="77" t="str">
        <f t="shared" si="53"/>
        <v>ok</v>
      </c>
      <c r="W314" s="283"/>
      <c r="X314" s="76" t="str">
        <f t="shared" si="54"/>
        <v>도비</v>
      </c>
      <c r="Y314" s="184">
        <f t="shared" si="55"/>
        <v>0</v>
      </c>
      <c r="Z314" s="184">
        <f t="shared" si="56"/>
        <v>0</v>
      </c>
      <c r="AA314" s="77" t="str">
        <f t="shared" si="57"/>
        <v>ok</v>
      </c>
      <c r="AB314" s="283"/>
      <c r="AC314" s="79" t="str">
        <f t="array" ref="AC314">IFERROR(IF($C314="","",INDEX(구분표!$I$2:$I$1001,MATCH(1,(구분표!$B$2:$B$1001='15년일출'!$A314)*(구분표!$C$2:$C$1001='15년일출'!$B314)*(구분표!$A$2:$A$1001='15년일출'!$C314),0))),"@@")</f>
        <v>1606</v>
      </c>
    </row>
    <row r="315" spans="1:29" ht="40.5" hidden="1" customHeight="1">
      <c r="A315" s="87" t="str">
        <f>IFERROR(VLOOKUP('15년일출'!$C315,구분표!$A$2:$C$1001,2,FALSE),"")</f>
        <v>농정해양위원회</v>
      </c>
      <c r="B315" s="87" t="str">
        <f>IFERROR(VLOOKUP('15년일출'!$C315,구분표!$A$2:$C$1001,3,FALSE),"")</f>
        <v>농정해양국</v>
      </c>
      <c r="C315" s="186" t="s">
        <v>208</v>
      </c>
      <c r="D315" s="185" t="s">
        <v>589</v>
      </c>
      <c r="E315" s="185">
        <v>549</v>
      </c>
      <c r="F315" s="298" t="s">
        <v>1667</v>
      </c>
      <c r="G315" s="184">
        <v>107000</v>
      </c>
      <c r="H315" s="184"/>
      <c r="I315" s="184">
        <v>55000</v>
      </c>
      <c r="J315" s="73">
        <f t="shared" si="49"/>
        <v>162000</v>
      </c>
      <c r="K315" s="184"/>
      <c r="L315" s="184"/>
      <c r="M315" s="73">
        <f t="shared" si="50"/>
        <v>107000</v>
      </c>
      <c r="N315" s="74" t="str">
        <f t="shared" si="51"/>
        <v>-</v>
      </c>
      <c r="O315" s="241"/>
      <c r="P315" s="75"/>
      <c r="Q315" s="206"/>
      <c r="R315" s="75"/>
      <c r="S315" s="78" t="str">
        <f t="shared" si="52"/>
        <v>도비</v>
      </c>
      <c r="T315" s="184">
        <f t="shared" si="60"/>
        <v>0</v>
      </c>
      <c r="U315" s="184">
        <f t="shared" si="61"/>
        <v>55000</v>
      </c>
      <c r="V315" s="77" t="str">
        <f t="shared" si="53"/>
        <v>ok</v>
      </c>
      <c r="W315" s="75"/>
      <c r="X315" s="76" t="str">
        <f t="shared" si="54"/>
        <v>도비</v>
      </c>
      <c r="Y315" s="184">
        <f t="shared" si="55"/>
        <v>0</v>
      </c>
      <c r="Z315" s="184">
        <f t="shared" si="56"/>
        <v>0</v>
      </c>
      <c r="AA315" s="77" t="str">
        <f t="shared" si="57"/>
        <v>ok</v>
      </c>
      <c r="AB315" s="75"/>
      <c r="AC315" s="79" t="str">
        <f t="array" ref="AC315">IFERROR(IF($C315="","",INDEX(구분표!$I$2:$I$1001,MATCH(1,(구분표!$B$2:$B$1001='15년일출'!$A315)*(구분표!$C$2:$C$1001='15년일출'!$B315)*(구분표!$A$2:$A$1001='15년일출'!$C315),0))),"@@")</f>
        <v>1606</v>
      </c>
    </row>
    <row r="316" spans="1:29" ht="40.5" hidden="1" customHeight="1">
      <c r="A316" s="87" t="str">
        <f>IFERROR(VLOOKUP('15년일출'!$C316,구분표!$A$2:$C$1001,2,FALSE),"")</f>
        <v>농정해양위원회</v>
      </c>
      <c r="B316" s="87" t="str">
        <f>IFERROR(VLOOKUP('15년일출'!$C316,구분표!$A$2:$C$1001,3,FALSE),"")</f>
        <v>농정해양국</v>
      </c>
      <c r="C316" s="186" t="s">
        <v>208</v>
      </c>
      <c r="D316" s="185" t="s">
        <v>589</v>
      </c>
      <c r="E316" s="185">
        <v>550</v>
      </c>
      <c r="F316" s="298" t="s">
        <v>1668</v>
      </c>
      <c r="G316" s="184">
        <v>40000</v>
      </c>
      <c r="H316" s="184"/>
      <c r="I316" s="184">
        <v>10000</v>
      </c>
      <c r="J316" s="73">
        <f t="shared" si="49"/>
        <v>50000</v>
      </c>
      <c r="K316" s="184"/>
      <c r="L316" s="184"/>
      <c r="M316" s="73">
        <f t="shared" si="50"/>
        <v>40000</v>
      </c>
      <c r="N316" s="74" t="str">
        <f t="shared" si="51"/>
        <v>-</v>
      </c>
      <c r="O316" s="240"/>
      <c r="P316" s="75"/>
      <c r="Q316" s="206"/>
      <c r="R316" s="75"/>
      <c r="S316" s="78" t="str">
        <f t="shared" si="52"/>
        <v>도비</v>
      </c>
      <c r="T316" s="184">
        <f t="shared" si="60"/>
        <v>0</v>
      </c>
      <c r="U316" s="184">
        <f t="shared" si="61"/>
        <v>10000</v>
      </c>
      <c r="V316" s="77" t="str">
        <f t="shared" si="53"/>
        <v>ok</v>
      </c>
      <c r="W316" s="75"/>
      <c r="X316" s="76" t="str">
        <f t="shared" si="54"/>
        <v>도비</v>
      </c>
      <c r="Y316" s="184">
        <f t="shared" si="55"/>
        <v>0</v>
      </c>
      <c r="Z316" s="184">
        <f t="shared" si="56"/>
        <v>0</v>
      </c>
      <c r="AA316" s="77" t="str">
        <f t="shared" si="57"/>
        <v>ok</v>
      </c>
      <c r="AB316" s="75"/>
      <c r="AC316" s="79" t="str">
        <f t="array" ref="AC316">IFERROR(IF($C316="","",INDEX(구분표!$I$2:$I$1001,MATCH(1,(구분표!$B$2:$B$1001='15년일출'!$A316)*(구분표!$C$2:$C$1001='15년일출'!$B316)*(구분표!$A$2:$A$1001='15년일출'!$C316),0))),"@@")</f>
        <v>1606</v>
      </c>
    </row>
    <row r="317" spans="1:29" ht="40.5" hidden="1" customHeight="1">
      <c r="A317" s="87" t="str">
        <f>IFERROR(VLOOKUP('15년일출'!$C317,구분표!$A$2:$C$1001,2,FALSE),"")</f>
        <v>농정해양위원회</v>
      </c>
      <c r="B317" s="87" t="str">
        <f>IFERROR(VLOOKUP('15년일출'!$C317,구분표!$A$2:$C$1001,3,FALSE),"")</f>
        <v>축산산림국</v>
      </c>
      <c r="C317" s="186" t="s">
        <v>354</v>
      </c>
      <c r="D317" s="185" t="s">
        <v>589</v>
      </c>
      <c r="E317" s="185">
        <v>571</v>
      </c>
      <c r="F317" s="298" t="s">
        <v>1881</v>
      </c>
      <c r="G317" s="184">
        <v>273000</v>
      </c>
      <c r="H317" s="194"/>
      <c r="I317" s="194">
        <v>500000</v>
      </c>
      <c r="J317" s="73">
        <f>SUM(G317+H317+I317)</f>
        <v>773000</v>
      </c>
      <c r="K317" s="197"/>
      <c r="L317" s="196"/>
      <c r="M317" s="73">
        <f>SUM(G317+K317+L317)</f>
        <v>273000</v>
      </c>
      <c r="N317" s="74" t="str">
        <f>IF(H317-K317&lt;0,"동의필요","-")</f>
        <v>-</v>
      </c>
      <c r="O317" s="244" t="s">
        <v>1501</v>
      </c>
      <c r="P317" s="75"/>
      <c r="Q317" s="206"/>
      <c r="R317" s="75"/>
      <c r="S317" s="78" t="str">
        <f>IF($Q317="도비","도비",IF(COUNT(FIND("국비/",$F317)),"국비",IF(COUNT(FIND("지특/",$F317)),"지특",IF(COUNT(FIND("기금/",$F317)),"기금",IF(COUNT(FIND("교부세/",$F317)),"특교",IF(COUNT(FIND("자체/",$F317)),"도비",""))))))</f>
        <v>도비</v>
      </c>
      <c r="T317" s="184">
        <f>IF($S317&lt;&gt;"도비",IF($Q317="국도비","직접입력",SUM($H317:$I317)),)</f>
        <v>0</v>
      </c>
      <c r="U317" s="184">
        <f>IF($S317="도비",SUM($H317:$I317),IF($Q317="국도비","직접입력",SUM($H317:$I317)-$T317))</f>
        <v>500000</v>
      </c>
      <c r="V317" s="77" t="str">
        <f>IFERROR(IF(($H317+$I317)=($T317+$U317),"ok","검토"),"검토")</f>
        <v>ok</v>
      </c>
      <c r="W317" s="75"/>
      <c r="X317" s="76" t="str">
        <f>$S317</f>
        <v>도비</v>
      </c>
      <c r="Y317" s="184">
        <f>IF($X317&lt;&gt;"도비",IF($Q317="국도비","직접입력",SUM($K317:$L317)),)</f>
        <v>0</v>
      </c>
      <c r="Z317" s="184">
        <f>IF($X317="도비",SUM($K317:$L317),IF($Q317="국도비","직접입력",SUM($K317:$L317)-$Y317))</f>
        <v>0</v>
      </c>
      <c r="AA317" s="77" t="str">
        <f>IFERROR(IF(($K317+$L317)=($Y317+$Z317),"ok","검토"),"검토")</f>
        <v>ok</v>
      </c>
      <c r="AB317" s="75"/>
      <c r="AC317" s="79" t="str">
        <f t="array" ref="AC317">IFERROR(IF($C317="","",INDEX(구분표!$I$2:$I$1001,MATCH(1,(구분표!$B$2:$B$1001='15년일출'!$A317)*(구분표!$C$2:$C$1001='15년일출'!$B317)*(구분표!$A$2:$A$1001='15년일출'!$C317),0))),"@@")</f>
        <v>1701</v>
      </c>
    </row>
    <row r="318" spans="1:29" ht="40.5" hidden="1" customHeight="1">
      <c r="A318" s="87" t="str">
        <f>IFERROR(VLOOKUP('15년일출'!$C318,구분표!$A$2:$C$1001,2,FALSE),"")</f>
        <v>농정해양위원회</v>
      </c>
      <c r="B318" s="87" t="str">
        <f>IFERROR(VLOOKUP('15년일출'!$C318,구분표!$A$2:$C$1001,3,FALSE),"")</f>
        <v>축산산림국</v>
      </c>
      <c r="C318" s="186" t="s">
        <v>354</v>
      </c>
      <c r="D318" s="185" t="s">
        <v>589</v>
      </c>
      <c r="E318" s="185">
        <v>571</v>
      </c>
      <c r="F318" s="298" t="s">
        <v>1879</v>
      </c>
      <c r="G318" s="184">
        <v>300000</v>
      </c>
      <c r="H318" s="194"/>
      <c r="I318" s="194">
        <v>200000</v>
      </c>
      <c r="J318" s="73">
        <f>SUM(G318+H318+I318)</f>
        <v>500000</v>
      </c>
      <c r="K318" s="304"/>
      <c r="L318" s="303"/>
      <c r="M318" s="73">
        <f>SUM(G318+K318+L318)</f>
        <v>300000</v>
      </c>
      <c r="N318" s="74" t="str">
        <f>IF(H318-K318&lt;0,"동의필요","-")</f>
        <v>-</v>
      </c>
      <c r="O318" s="244" t="s">
        <v>1500</v>
      </c>
      <c r="P318" s="75"/>
      <c r="Q318" s="206"/>
      <c r="R318" s="75"/>
      <c r="S318" s="78" t="str">
        <f>IF($Q318="도비","도비",IF(COUNT(FIND("국비/",$F318)),"국비",IF(COUNT(FIND("지특/",$F318)),"지특",IF(COUNT(FIND("기금/",$F318)),"기금",IF(COUNT(FIND("교부세/",$F318)),"특교",IF(COUNT(FIND("자체/",$F318)),"도비",""))))))</f>
        <v>도비</v>
      </c>
      <c r="T318" s="184">
        <f>IF($S318&lt;&gt;"도비",IF($Q318="국도비","직접입력",SUM($H318:$I318)),)</f>
        <v>0</v>
      </c>
      <c r="U318" s="184">
        <f>IF($S318="도비",SUM($H318:$I318),IF($Q318="국도비","직접입력",SUM($H318:$I318)-$T318))</f>
        <v>200000</v>
      </c>
      <c r="V318" s="77" t="str">
        <f>IFERROR(IF(($H318+$I318)=($T318+$U318),"ok","검토"),"검토")</f>
        <v>ok</v>
      </c>
      <c r="W318" s="75"/>
      <c r="X318" s="76" t="str">
        <f>$S318</f>
        <v>도비</v>
      </c>
      <c r="Y318" s="184">
        <f>IF($X318&lt;&gt;"도비",IF($Q318="국도비","직접입력",SUM($K318:$L318)),)</f>
        <v>0</v>
      </c>
      <c r="Z318" s="184">
        <f>IF($X318="도비",SUM($K318:$L318),IF($Q318="국도비","직접입력",SUM($K318:$L318)-$Y318))</f>
        <v>0</v>
      </c>
      <c r="AA318" s="77" t="str">
        <f>IFERROR(IF(($K318+$L318)=($Y318+$Z318),"ok","검토"),"검토")</f>
        <v>ok</v>
      </c>
      <c r="AB318" s="75"/>
      <c r="AC318" s="79" t="str">
        <f t="array" ref="AC318">IFERROR(IF($C318="","",INDEX(구분표!$I$2:$I$1001,MATCH(1,(구분표!$B$2:$B$1001='15년일출'!$A318)*(구분표!$C$2:$C$1001='15년일출'!$B318)*(구분표!$A$2:$A$1001='15년일출'!$C318),0))),"@@")</f>
        <v>1701</v>
      </c>
    </row>
    <row r="319" spans="1:29" ht="40.5" hidden="1" customHeight="1">
      <c r="A319" s="87" t="str">
        <f>IFERROR(VLOOKUP('15년일출'!$C319,구분표!$A$2:$C$1001,2,FALSE),"")</f>
        <v>농정해양위원회</v>
      </c>
      <c r="B319" s="87" t="str">
        <f>IFERROR(VLOOKUP('15년일출'!$C319,구분표!$A$2:$C$1001,3,FALSE),"")</f>
        <v>축산산림국</v>
      </c>
      <c r="C319" s="186" t="s">
        <v>354</v>
      </c>
      <c r="D319" s="185" t="s">
        <v>589</v>
      </c>
      <c r="E319" s="185">
        <v>572</v>
      </c>
      <c r="F319" s="298" t="s">
        <v>1880</v>
      </c>
      <c r="G319" s="184">
        <v>250000</v>
      </c>
      <c r="H319" s="194"/>
      <c r="I319" s="194">
        <v>580000</v>
      </c>
      <c r="J319" s="73">
        <f>SUM(G319+H319+I319)</f>
        <v>830000</v>
      </c>
      <c r="K319" s="197"/>
      <c r="L319" s="196"/>
      <c r="M319" s="73">
        <f>SUM(G319+K319+L319)</f>
        <v>250000</v>
      </c>
      <c r="N319" s="74" t="str">
        <f>IF(H319-K319&lt;0,"동의필요","-")</f>
        <v>-</v>
      </c>
      <c r="O319" s="244"/>
      <c r="P319" s="75"/>
      <c r="Q319" s="206"/>
      <c r="R319" s="75"/>
      <c r="S319" s="78" t="str">
        <f>IF($Q319="도비","도비",IF(COUNT(FIND("국비/",$F319)),"국비",IF(COUNT(FIND("지특/",$F319)),"지특",IF(COUNT(FIND("기금/",$F319)),"기금",IF(COUNT(FIND("교부세/",$F319)),"특교",IF(COUNT(FIND("자체/",$F319)),"도비",""))))))</f>
        <v>도비</v>
      </c>
      <c r="T319" s="184">
        <f>IF($S319&lt;&gt;"도비",IF($Q319="국도비","직접입력",SUM($H319:$I319)),)</f>
        <v>0</v>
      </c>
      <c r="U319" s="184">
        <f>IF($S319="도비",SUM($H319:$I319),IF($Q319="국도비","직접입력",SUM($H319:$I319)-$T319))</f>
        <v>580000</v>
      </c>
      <c r="V319" s="77" t="str">
        <f>IFERROR(IF(($H319+$I319)=($T319+$U319),"ok","검토"),"검토")</f>
        <v>ok</v>
      </c>
      <c r="W319" s="75"/>
      <c r="X319" s="76" t="str">
        <f>$S319</f>
        <v>도비</v>
      </c>
      <c r="Y319" s="184">
        <f>IF($X319&lt;&gt;"도비",IF($Q319="국도비","직접입력",SUM($K319:$L319)),)</f>
        <v>0</v>
      </c>
      <c r="Z319" s="184">
        <f>IF($X319="도비",SUM($K319:$L319),IF($Q319="국도비","직접입력",SUM($K319:$L319)-$Y319))</f>
        <v>0</v>
      </c>
      <c r="AA319" s="77" t="str">
        <f>IFERROR(IF(($K319+$L319)=($Y319+$Z319),"ok","검토"),"검토")</f>
        <v>ok</v>
      </c>
      <c r="AB319" s="75"/>
      <c r="AC319" s="79" t="str">
        <f t="array" ref="AC319">IFERROR(IF($C319="","",INDEX(구분표!$I$2:$I$1001,MATCH(1,(구분표!$B$2:$B$1001='15년일출'!$A319)*(구분표!$C$2:$C$1001='15년일출'!$B319)*(구분표!$A$2:$A$1001='15년일출'!$C319),0))),"@@")</f>
        <v>1701</v>
      </c>
    </row>
    <row r="320" spans="1:29" ht="40.5" hidden="1" customHeight="1">
      <c r="A320" s="87" t="str">
        <f>IFERROR(VLOOKUP('15년일출'!$C320,구분표!$A$2:$C$1001,2,FALSE),"")</f>
        <v>농정해양위원회</v>
      </c>
      <c r="B320" s="87" t="str">
        <f>IFERROR(VLOOKUP('15년일출'!$C320,구분표!$A$2:$C$1001,3,FALSE),"")</f>
        <v>축산산림국</v>
      </c>
      <c r="C320" s="186" t="s">
        <v>354</v>
      </c>
      <c r="D320" s="185" t="s">
        <v>589</v>
      </c>
      <c r="E320" s="185">
        <v>572</v>
      </c>
      <c r="F320" s="298" t="s">
        <v>1883</v>
      </c>
      <c r="G320" s="184">
        <v>180000</v>
      </c>
      <c r="H320" s="184"/>
      <c r="I320" s="184">
        <v>220000</v>
      </c>
      <c r="J320" s="73">
        <f>SUM(G320+H320+I320)</f>
        <v>400000</v>
      </c>
      <c r="K320" s="184"/>
      <c r="L320" s="184"/>
      <c r="M320" s="73">
        <f>SUM(G320+K320+L320)</f>
        <v>180000</v>
      </c>
      <c r="N320" s="74" t="str">
        <f>IF(H320-K320&lt;0,"동의필요","-")</f>
        <v>-</v>
      </c>
      <c r="O320" s="239"/>
      <c r="P320" s="75"/>
      <c r="Q320" s="206"/>
      <c r="R320" s="75"/>
      <c r="S320" s="78" t="str">
        <f>IF($Q320="도비","도비",IF(COUNT(FIND("국비/",$F320)),"국비",IF(COUNT(FIND("지특/",$F320)),"지특",IF(COUNT(FIND("기금/",$F320)),"기금",IF(COUNT(FIND("교부세/",$F320)),"특교",IF(COUNT(FIND("자체/",$F320)),"도비",""))))))</f>
        <v>도비</v>
      </c>
      <c r="T320" s="184">
        <f>IF($S320&lt;&gt;"도비",IF($Q320="국도비","직접입력",SUM($H320:$I320)),)</f>
        <v>0</v>
      </c>
      <c r="U320" s="184">
        <f>IF($S320="도비",SUM($H320:$I320),IF($Q320="국도비","직접입력",SUM($H320:$I320)-$T320))</f>
        <v>220000</v>
      </c>
      <c r="V320" s="77" t="str">
        <f>IFERROR(IF(($H320+$I320)=($T320+$U320),"ok","검토"),"검토")</f>
        <v>ok</v>
      </c>
      <c r="W320" s="75"/>
      <c r="X320" s="76" t="str">
        <f>$S320</f>
        <v>도비</v>
      </c>
      <c r="Y320" s="184">
        <f>IF($X320&lt;&gt;"도비",IF($Q320="국도비","직접입력",SUM($K320:$L320)),)</f>
        <v>0</v>
      </c>
      <c r="Z320" s="184">
        <f>IF($X320="도비",SUM($K320:$L320),IF($Q320="국도비","직접입력",SUM($K320:$L320)-$Y320))</f>
        <v>0</v>
      </c>
      <c r="AA320" s="77" t="str">
        <f>IFERROR(IF(($K320+$L320)=($Y320+$Z320),"ok","검토"),"검토")</f>
        <v>ok</v>
      </c>
      <c r="AB320" s="75"/>
      <c r="AC320" s="79" t="str">
        <f t="array" ref="AC320">IFERROR(IF($C320="","",INDEX(구분표!$I$2:$I$1001,MATCH(1,(구분표!$B$2:$B$1001='15년일출'!$A320)*(구분표!$C$2:$C$1001='15년일출'!$B320)*(구분표!$A$2:$A$1001='15년일출'!$C320),0))),"@@")</f>
        <v>1701</v>
      </c>
    </row>
    <row r="321" spans="1:29" ht="40.5" hidden="1" customHeight="1">
      <c r="A321" s="87" t="str">
        <f>IFERROR(VLOOKUP('15년일출'!$C321,구분표!$A$2:$C$1001,2,FALSE),"")</f>
        <v>농정해양위원회</v>
      </c>
      <c r="B321" s="87" t="str">
        <f>IFERROR(VLOOKUP('15년일출'!$C321,구분표!$A$2:$C$1001,3,FALSE),"")</f>
        <v>축산산림국</v>
      </c>
      <c r="C321" s="186" t="s">
        <v>354</v>
      </c>
      <c r="D321" s="185" t="s">
        <v>589</v>
      </c>
      <c r="E321" s="185">
        <v>572</v>
      </c>
      <c r="F321" s="298" t="s">
        <v>1884</v>
      </c>
      <c r="G321" s="184">
        <v>120000</v>
      </c>
      <c r="H321" s="184"/>
      <c r="I321" s="184">
        <v>30000</v>
      </c>
      <c r="J321" s="73">
        <f>SUM(G321+H321+I321)</f>
        <v>150000</v>
      </c>
      <c r="K321" s="184"/>
      <c r="L321" s="184"/>
      <c r="M321" s="73">
        <f>SUM(G321+K321+L321)</f>
        <v>120000</v>
      </c>
      <c r="N321" s="74" t="str">
        <f>IF(H321-K321&lt;0,"동의필요","-")</f>
        <v>-</v>
      </c>
      <c r="O321" s="239"/>
      <c r="P321" s="75"/>
      <c r="Q321" s="206"/>
      <c r="R321" s="75"/>
      <c r="S321" s="78" t="str">
        <f>IF($Q321="도비","도비",IF(COUNT(FIND("국비/",$F321)),"국비",IF(COUNT(FIND("지특/",$F321)),"지특",IF(COUNT(FIND("기금/",$F321)),"기금",IF(COUNT(FIND("교부세/",$F321)),"특교",IF(COUNT(FIND("자체/",$F321)),"도비",""))))))</f>
        <v>도비</v>
      </c>
      <c r="T321" s="184">
        <f>IF($S321&lt;&gt;"도비",IF($Q321="국도비","직접입력",SUM($H321:$I321)),)</f>
        <v>0</v>
      </c>
      <c r="U321" s="184">
        <f>IF($S321="도비",SUM($H321:$I321),IF($Q321="국도비","직접입력",SUM($H321:$I321)-$T321))</f>
        <v>30000</v>
      </c>
      <c r="V321" s="77" t="str">
        <f>IFERROR(IF(($H321+$I321)=($T321+$U321),"ok","검토"),"검토")</f>
        <v>ok</v>
      </c>
      <c r="W321" s="75"/>
      <c r="X321" s="76" t="str">
        <f>$S321</f>
        <v>도비</v>
      </c>
      <c r="Y321" s="184">
        <f>IF($X321&lt;&gt;"도비",IF($Q321="국도비","직접입력",SUM($K321:$L321)),)</f>
        <v>0</v>
      </c>
      <c r="Z321" s="184">
        <f>IF($X321="도비",SUM($K321:$L321),IF($Q321="국도비","직접입력",SUM($K321:$L321)-$Y321))</f>
        <v>0</v>
      </c>
      <c r="AA321" s="77" t="str">
        <f>IFERROR(IF(($K321+$L321)=($Y321+$Z321),"ok","검토"),"검토")</f>
        <v>ok</v>
      </c>
      <c r="AB321" s="75"/>
      <c r="AC321" s="79" t="str">
        <f t="array" ref="AC321">IFERROR(IF($C321="","",INDEX(구분표!$I$2:$I$1001,MATCH(1,(구분표!$B$2:$B$1001='15년일출'!$A321)*(구분표!$C$2:$C$1001='15년일출'!$B321)*(구분표!$A$2:$A$1001='15년일출'!$C321),0))),"@@")</f>
        <v>1701</v>
      </c>
    </row>
    <row r="322" spans="1:29" ht="40.5" hidden="1" customHeight="1">
      <c r="A322" s="87" t="str">
        <f>IFERROR(VLOOKUP('15년일출'!$C322,구분표!$A$2:$C$1001,2,FALSE),"")</f>
        <v>농정해양위원회</v>
      </c>
      <c r="B322" s="87" t="str">
        <f>IFERROR(VLOOKUP('15년일출'!$C322,구분표!$A$2:$C$1001,3,FALSE),"")</f>
        <v>축산산림국</v>
      </c>
      <c r="C322" s="186" t="s">
        <v>354</v>
      </c>
      <c r="D322" s="185" t="s">
        <v>589</v>
      </c>
      <c r="E322" s="185">
        <v>572</v>
      </c>
      <c r="F322" s="298" t="s">
        <v>1878</v>
      </c>
      <c r="G322" s="184">
        <v>125000</v>
      </c>
      <c r="H322" s="194"/>
      <c r="I322" s="194">
        <v>175000</v>
      </c>
      <c r="J322" s="73">
        <f t="shared" si="49"/>
        <v>300000</v>
      </c>
      <c r="K322" s="304"/>
      <c r="L322" s="303"/>
      <c r="M322" s="73">
        <f t="shared" si="50"/>
        <v>125000</v>
      </c>
      <c r="N322" s="74" t="str">
        <f t="shared" si="51"/>
        <v>-</v>
      </c>
      <c r="O322" s="244" t="s">
        <v>1499</v>
      </c>
      <c r="P322" s="75"/>
      <c r="Q322" s="206"/>
      <c r="R322" s="75"/>
      <c r="S322" s="78" t="str">
        <f t="shared" si="52"/>
        <v>도비</v>
      </c>
      <c r="T322" s="184">
        <f t="shared" si="60"/>
        <v>0</v>
      </c>
      <c r="U322" s="184">
        <f t="shared" si="61"/>
        <v>175000</v>
      </c>
      <c r="V322" s="77" t="str">
        <f t="shared" si="53"/>
        <v>ok</v>
      </c>
      <c r="W322" s="75"/>
      <c r="X322" s="76" t="str">
        <f t="shared" si="54"/>
        <v>도비</v>
      </c>
      <c r="Y322" s="184">
        <f t="shared" si="55"/>
        <v>0</v>
      </c>
      <c r="Z322" s="184">
        <f t="shared" si="56"/>
        <v>0</v>
      </c>
      <c r="AA322" s="77" t="str">
        <f t="shared" si="57"/>
        <v>ok</v>
      </c>
      <c r="AB322" s="75"/>
      <c r="AC322" s="79" t="str">
        <f t="array" ref="AC322">IFERROR(IF($C322="","",INDEX(구분표!$I$2:$I$1001,MATCH(1,(구분표!$B$2:$B$1001='15년일출'!$A322)*(구분표!$C$2:$C$1001='15년일출'!$B322)*(구분표!$A$2:$A$1001='15년일출'!$C322),0))),"@@")</f>
        <v>1701</v>
      </c>
    </row>
    <row r="323" spans="1:29" ht="40.5" hidden="1" customHeight="1">
      <c r="A323" s="87" t="str">
        <f>IFERROR(VLOOKUP('15년일출'!$C323,구분표!$A$2:$C$1001,2,FALSE),"")</f>
        <v>농정해양위원회</v>
      </c>
      <c r="B323" s="87" t="str">
        <f>IFERROR(VLOOKUP('15년일출'!$C323,구분표!$A$2:$C$1001,3,FALSE),"")</f>
        <v>축산산림국</v>
      </c>
      <c r="C323" s="186" t="s">
        <v>354</v>
      </c>
      <c r="D323" s="185" t="s">
        <v>589</v>
      </c>
      <c r="E323" s="185">
        <v>573</v>
      </c>
      <c r="F323" s="298" t="s">
        <v>1882</v>
      </c>
      <c r="G323" s="184">
        <v>5000000</v>
      </c>
      <c r="H323" s="184">
        <v>-2000000</v>
      </c>
      <c r="I323" s="184"/>
      <c r="J323" s="73">
        <f t="shared" si="49"/>
        <v>3000000</v>
      </c>
      <c r="K323" s="184"/>
      <c r="L323" s="184"/>
      <c r="M323" s="73">
        <f t="shared" si="50"/>
        <v>5000000</v>
      </c>
      <c r="N323" s="74" t="str">
        <f t="shared" si="51"/>
        <v>동의필요</v>
      </c>
      <c r="O323" s="240"/>
      <c r="P323" s="75"/>
      <c r="Q323" s="206"/>
      <c r="R323" s="75"/>
      <c r="S323" s="78" t="str">
        <f t="shared" si="52"/>
        <v>도비</v>
      </c>
      <c r="T323" s="184">
        <f t="shared" si="60"/>
        <v>0</v>
      </c>
      <c r="U323" s="184">
        <f t="shared" si="61"/>
        <v>-2000000</v>
      </c>
      <c r="V323" s="77" t="str">
        <f t="shared" si="53"/>
        <v>ok</v>
      </c>
      <c r="W323" s="75"/>
      <c r="X323" s="76" t="str">
        <f t="shared" si="54"/>
        <v>도비</v>
      </c>
      <c r="Y323" s="184">
        <f t="shared" si="55"/>
        <v>0</v>
      </c>
      <c r="Z323" s="184">
        <f t="shared" si="56"/>
        <v>0</v>
      </c>
      <c r="AA323" s="77" t="str">
        <f t="shared" si="57"/>
        <v>ok</v>
      </c>
      <c r="AB323" s="75"/>
      <c r="AC323" s="79" t="str">
        <f t="array" ref="AC323">IFERROR(IF($C323="","",INDEX(구분표!$I$2:$I$1001,MATCH(1,(구분표!$B$2:$B$1001='15년일출'!$A323)*(구분표!$C$2:$C$1001='15년일출'!$B323)*(구분표!$A$2:$A$1001='15년일출'!$C323),0))),"@@")</f>
        <v>1701</v>
      </c>
    </row>
    <row r="324" spans="1:29" ht="40.5" hidden="1" customHeight="1">
      <c r="A324" s="87" t="str">
        <f>IFERROR(VLOOKUP('15년일출'!$C324,구분표!$A$2:$C$1001,2,FALSE),"")</f>
        <v>농정해양위원회</v>
      </c>
      <c r="B324" s="87" t="str">
        <f>IFERROR(VLOOKUP('15년일출'!$C324,구분표!$A$2:$C$1001,3,FALSE),"")</f>
        <v>축산산림국</v>
      </c>
      <c r="C324" s="186" t="s">
        <v>68</v>
      </c>
      <c r="D324" s="185" t="s">
        <v>589</v>
      </c>
      <c r="E324" s="185">
        <v>575</v>
      </c>
      <c r="F324" s="298" t="s">
        <v>1885</v>
      </c>
      <c r="G324" s="184">
        <v>1221667</v>
      </c>
      <c r="H324" s="184"/>
      <c r="I324" s="184">
        <v>48833</v>
      </c>
      <c r="J324" s="73">
        <f t="shared" si="49"/>
        <v>1270500</v>
      </c>
      <c r="K324" s="184"/>
      <c r="L324" s="184"/>
      <c r="M324" s="73">
        <f t="shared" si="50"/>
        <v>1221667</v>
      </c>
      <c r="N324" s="74" t="str">
        <f t="shared" si="51"/>
        <v>-</v>
      </c>
      <c r="O324" s="241" t="s">
        <v>1473</v>
      </c>
      <c r="P324" s="75"/>
      <c r="Q324" s="206" t="s">
        <v>734</v>
      </c>
      <c r="R324" s="75"/>
      <c r="S324" s="78" t="str">
        <f t="shared" si="52"/>
        <v>기금</v>
      </c>
      <c r="T324" s="184">
        <v>29300</v>
      </c>
      <c r="U324" s="184">
        <v>19533</v>
      </c>
      <c r="V324" s="77" t="str">
        <f t="shared" si="53"/>
        <v>ok</v>
      </c>
      <c r="W324" s="75"/>
      <c r="X324" s="76" t="str">
        <f t="shared" si="54"/>
        <v>기금</v>
      </c>
      <c r="Y324" s="184" t="str">
        <f t="shared" si="55"/>
        <v>직접입력</v>
      </c>
      <c r="Z324" s="184" t="str">
        <f t="shared" si="56"/>
        <v>직접입력</v>
      </c>
      <c r="AA324" s="77" t="str">
        <f t="shared" si="57"/>
        <v>검토</v>
      </c>
      <c r="AB324" s="75"/>
      <c r="AC324" s="79" t="str">
        <f t="array" ref="AC324">IFERROR(IF($C324="","",INDEX(구분표!$I$2:$I$1001,MATCH(1,(구분표!$B$2:$B$1001='15년일출'!$A324)*(구분표!$C$2:$C$1001='15년일출'!$B324)*(구분표!$A$2:$A$1001='15년일출'!$C324),0))),"@@")</f>
        <v>1702</v>
      </c>
    </row>
    <row r="325" spans="1:29" ht="40.5" hidden="1" customHeight="1">
      <c r="A325" s="87" t="str">
        <f>IFERROR(VLOOKUP('15년일출'!$C325,구분표!$A$2:$C$1001,2,FALSE),"")</f>
        <v>농정해양위원회</v>
      </c>
      <c r="B325" s="87" t="str">
        <f>IFERROR(VLOOKUP('15년일출'!$C325,구분표!$A$2:$C$1001,3,FALSE),"")</f>
        <v>축산산림국</v>
      </c>
      <c r="C325" s="186" t="s">
        <v>68</v>
      </c>
      <c r="D325" s="185" t="s">
        <v>589</v>
      </c>
      <c r="E325" s="185">
        <v>575</v>
      </c>
      <c r="F325" s="298" t="s">
        <v>1886</v>
      </c>
      <c r="G325" s="184">
        <v>4600000</v>
      </c>
      <c r="H325" s="184"/>
      <c r="I325" s="184">
        <v>19400000</v>
      </c>
      <c r="J325" s="73">
        <f t="shared" si="49"/>
        <v>24000000</v>
      </c>
      <c r="K325" s="184"/>
      <c r="L325" s="184"/>
      <c r="M325" s="73">
        <f t="shared" si="50"/>
        <v>4600000</v>
      </c>
      <c r="N325" s="74" t="str">
        <f t="shared" si="51"/>
        <v>-</v>
      </c>
      <c r="O325" s="241" t="s">
        <v>1473</v>
      </c>
      <c r="P325" s="75"/>
      <c r="Q325" s="206"/>
      <c r="R325" s="75"/>
      <c r="S325" s="78" t="str">
        <f t="shared" si="52"/>
        <v>국비</v>
      </c>
      <c r="T325" s="184">
        <f t="shared" ref="T325:T334" si="62">IF($S325&lt;&gt;"도비",IF($Q325="국도비","직접입력",SUM($H325:$I325)),)</f>
        <v>19400000</v>
      </c>
      <c r="U325" s="184">
        <f t="shared" ref="U325:U334" si="63">IF($S325="도비",SUM($H325:$I325),IF($Q325="국도비","직접입력",SUM($H325:$I325)-$T325))</f>
        <v>0</v>
      </c>
      <c r="V325" s="77" t="str">
        <f t="shared" si="53"/>
        <v>ok</v>
      </c>
      <c r="W325" s="75"/>
      <c r="X325" s="76" t="str">
        <f t="shared" si="54"/>
        <v>국비</v>
      </c>
      <c r="Y325" s="184">
        <f t="shared" si="55"/>
        <v>0</v>
      </c>
      <c r="Z325" s="184">
        <f t="shared" si="56"/>
        <v>0</v>
      </c>
      <c r="AA325" s="77" t="str">
        <f t="shared" si="57"/>
        <v>ok</v>
      </c>
      <c r="AB325" s="75"/>
      <c r="AC325" s="79" t="str">
        <f t="array" ref="AC325">IFERROR(IF($C325="","",INDEX(구분표!$I$2:$I$1001,MATCH(1,(구분표!$B$2:$B$1001='15년일출'!$A325)*(구분표!$C$2:$C$1001='15년일출'!$B325)*(구분표!$A$2:$A$1001='15년일출'!$C325),0))),"@@")</f>
        <v>1702</v>
      </c>
    </row>
    <row r="326" spans="1:29" ht="40.5" hidden="1" customHeight="1">
      <c r="A326" s="87" t="str">
        <f>IFERROR(VLOOKUP('15년일출'!$C326,구분표!$A$2:$C$1001,2,FALSE),"")</f>
        <v>농정해양위원회</v>
      </c>
      <c r="B326" s="87" t="str">
        <f>IFERROR(VLOOKUP('15년일출'!$C326,구분표!$A$2:$C$1001,3,FALSE),"")</f>
        <v>축산산림국</v>
      </c>
      <c r="C326" s="186" t="s">
        <v>68</v>
      </c>
      <c r="D326" s="185" t="s">
        <v>589</v>
      </c>
      <c r="E326" s="185">
        <v>576</v>
      </c>
      <c r="F326" s="298" t="s">
        <v>1890</v>
      </c>
      <c r="G326" s="184">
        <v>1000000</v>
      </c>
      <c r="H326" s="184">
        <v>-400000</v>
      </c>
      <c r="I326" s="184"/>
      <c r="J326" s="73">
        <f>SUM(G326+H326+I326)</f>
        <v>600000</v>
      </c>
      <c r="K326" s="184"/>
      <c r="L326" s="184"/>
      <c r="M326" s="73">
        <f>SUM(G326+K326+L326)</f>
        <v>1000000</v>
      </c>
      <c r="N326" s="74" t="str">
        <f>IF(H326-K326&lt;0,"동의필요","-")</f>
        <v>동의필요</v>
      </c>
      <c r="O326" s="239"/>
      <c r="P326" s="75"/>
      <c r="Q326" s="206"/>
      <c r="R326" s="75"/>
      <c r="S326" s="78" t="str">
        <f>IF($Q326="도비","도비",IF(COUNT(FIND("국비/",$F326)),"국비",IF(COUNT(FIND("지특/",$F326)),"지특",IF(COUNT(FIND("기금/",$F326)),"기금",IF(COUNT(FIND("교부세/",$F326)),"특교",IF(COUNT(FIND("자체/",$F326)),"도비",""))))))</f>
        <v>도비</v>
      </c>
      <c r="T326" s="184">
        <f>IF($S326&lt;&gt;"도비",IF($Q326="국도비","직접입력",SUM($H326:$I326)),)</f>
        <v>0</v>
      </c>
      <c r="U326" s="184">
        <f>IF($S326="도비",SUM($H326:$I326),IF($Q326="국도비","직접입력",SUM($H326:$I326)-$T326))</f>
        <v>-400000</v>
      </c>
      <c r="V326" s="77" t="str">
        <f>IFERROR(IF(($H326+$I326)=($T326+$U326),"ok","검토"),"검토")</f>
        <v>ok</v>
      </c>
      <c r="W326" s="75"/>
      <c r="X326" s="76" t="str">
        <f>$S326</f>
        <v>도비</v>
      </c>
      <c r="Y326" s="184">
        <f>IF($X326&lt;&gt;"도비",IF($Q326="국도비","직접입력",SUM($K326:$L326)),)</f>
        <v>0</v>
      </c>
      <c r="Z326" s="184">
        <f>IF($X326="도비",SUM($K326:$L326),IF($Q326="국도비","직접입력",SUM($K326:$L326)-$Y326))</f>
        <v>0</v>
      </c>
      <c r="AA326" s="77" t="str">
        <f>IFERROR(IF(($K326+$L326)=($Y326+$Z326),"ok","검토"),"검토")</f>
        <v>ok</v>
      </c>
      <c r="AB326" s="75"/>
      <c r="AC326" s="79" t="str">
        <f t="array" ref="AC326">IFERROR(IF($C326="","",INDEX(구분표!$I$2:$I$1001,MATCH(1,(구분표!$B$2:$B$1001='15년일출'!$A326)*(구분표!$C$2:$C$1001='15년일출'!$B326)*(구분표!$A$2:$A$1001='15년일출'!$C326),0))),"@@")</f>
        <v>1702</v>
      </c>
    </row>
    <row r="327" spans="1:29" ht="40.5" hidden="1" customHeight="1">
      <c r="A327" s="87" t="str">
        <f>IFERROR(VLOOKUP('15년일출'!$C327,구분표!$A$2:$C$1001,2,FALSE),"")</f>
        <v>농정해양위원회</v>
      </c>
      <c r="B327" s="87" t="str">
        <f>IFERROR(VLOOKUP('15년일출'!$C327,구분표!$A$2:$C$1001,3,FALSE),"")</f>
        <v>축산산림국</v>
      </c>
      <c r="C327" s="186" t="s">
        <v>68</v>
      </c>
      <c r="D327" s="185" t="s">
        <v>589</v>
      </c>
      <c r="E327" s="185">
        <v>576</v>
      </c>
      <c r="F327" s="298" t="s">
        <v>1889</v>
      </c>
      <c r="G327" s="190">
        <v>181440</v>
      </c>
      <c r="H327" s="184"/>
      <c r="I327" s="184">
        <v>20160</v>
      </c>
      <c r="J327" s="73">
        <f>SUM(G327+H327+I327)</f>
        <v>201600</v>
      </c>
      <c r="K327" s="184"/>
      <c r="L327" s="184"/>
      <c r="M327" s="73">
        <f>SUM(G327+K327+L327)</f>
        <v>181440</v>
      </c>
      <c r="N327" s="74" t="str">
        <f>IF(H327-K327&lt;0,"동의필요","-")</f>
        <v>-</v>
      </c>
      <c r="O327" s="239"/>
      <c r="P327" s="75"/>
      <c r="Q327" s="206"/>
      <c r="R327" s="75"/>
      <c r="S327" s="78" t="str">
        <f>IF($Q327="도비","도비",IF(COUNT(FIND("국비/",$F327)),"국비",IF(COUNT(FIND("지특/",$F327)),"지특",IF(COUNT(FIND("기금/",$F327)),"기금",IF(COUNT(FIND("교부세/",$F327)),"특교",IF(COUNT(FIND("자체/",$F327)),"도비",""))))))</f>
        <v>도비</v>
      </c>
      <c r="T327" s="184">
        <f>IF($S327&lt;&gt;"도비",IF($Q327="국도비","직접입력",SUM($H327:$I327)),)</f>
        <v>0</v>
      </c>
      <c r="U327" s="184">
        <f>IF($S327="도비",SUM($H327:$I327),IF($Q327="국도비","직접입력",SUM($H327:$I327)-$T327))</f>
        <v>20160</v>
      </c>
      <c r="V327" s="77" t="str">
        <f>IFERROR(IF(($H327+$I327)=($T327+$U327),"ok","검토"),"검토")</f>
        <v>ok</v>
      </c>
      <c r="W327" s="75"/>
      <c r="X327" s="76" t="str">
        <f>$S327</f>
        <v>도비</v>
      </c>
      <c r="Y327" s="184">
        <f>IF($X327&lt;&gt;"도비",IF($Q327="국도비","직접입력",SUM($K327:$L327)),)</f>
        <v>0</v>
      </c>
      <c r="Z327" s="184">
        <f>IF($X327="도비",SUM($K327:$L327),IF($Q327="국도비","직접입력",SUM($K327:$L327)-$Y327))</f>
        <v>0</v>
      </c>
      <c r="AA327" s="77" t="str">
        <f>IFERROR(IF(($K327+$L327)=($Y327+$Z327),"ok","검토"),"검토")</f>
        <v>ok</v>
      </c>
      <c r="AB327" s="75"/>
      <c r="AC327" s="79" t="str">
        <f t="array" ref="AC327">IFERROR(IF($C327="","",INDEX(구분표!$I$2:$I$1001,MATCH(1,(구분표!$B$2:$B$1001='15년일출'!$A327)*(구분표!$C$2:$C$1001='15년일출'!$B327)*(구분표!$A$2:$A$1001='15년일출'!$C327),0))),"@@")</f>
        <v>1702</v>
      </c>
    </row>
    <row r="328" spans="1:29" ht="40.5" hidden="1" customHeight="1">
      <c r="A328" s="87" t="str">
        <f>IFERROR(VLOOKUP('15년일출'!$C328,구분표!$A$2:$C$1001,2,FALSE),"")</f>
        <v>농정해양위원회</v>
      </c>
      <c r="B328" s="87" t="str">
        <f>IFERROR(VLOOKUP('15년일출'!$C328,구분표!$A$2:$C$1001,3,FALSE),"")</f>
        <v>축산산림국</v>
      </c>
      <c r="C328" s="186" t="s">
        <v>68</v>
      </c>
      <c r="D328" s="185" t="s">
        <v>589</v>
      </c>
      <c r="E328" s="185">
        <v>578</v>
      </c>
      <c r="F328" s="298" t="s">
        <v>1506</v>
      </c>
      <c r="G328" s="184">
        <v>590901</v>
      </c>
      <c r="H328" s="184"/>
      <c r="I328" s="184">
        <v>32813</v>
      </c>
      <c r="J328" s="73">
        <f t="shared" si="49"/>
        <v>623714</v>
      </c>
      <c r="K328" s="184"/>
      <c r="L328" s="184"/>
      <c r="M328" s="73">
        <f t="shared" si="50"/>
        <v>590901</v>
      </c>
      <c r="N328" s="74" t="str">
        <f t="shared" si="51"/>
        <v>-</v>
      </c>
      <c r="O328" s="239" t="s">
        <v>1473</v>
      </c>
      <c r="P328" s="75"/>
      <c r="Q328" s="206"/>
      <c r="R328" s="75"/>
      <c r="S328" s="78" t="str">
        <f t="shared" si="52"/>
        <v>기금</v>
      </c>
      <c r="T328" s="184">
        <f t="shared" si="62"/>
        <v>32813</v>
      </c>
      <c r="U328" s="184">
        <f t="shared" si="63"/>
        <v>0</v>
      </c>
      <c r="V328" s="77" t="str">
        <f t="shared" si="53"/>
        <v>ok</v>
      </c>
      <c r="W328" s="75"/>
      <c r="X328" s="76" t="str">
        <f t="shared" si="54"/>
        <v>기금</v>
      </c>
      <c r="Y328" s="184">
        <f t="shared" si="55"/>
        <v>0</v>
      </c>
      <c r="Z328" s="184">
        <f t="shared" si="56"/>
        <v>0</v>
      </c>
      <c r="AA328" s="77" t="str">
        <f t="shared" si="57"/>
        <v>ok</v>
      </c>
      <c r="AB328" s="75"/>
      <c r="AC328" s="79" t="str">
        <f t="array" ref="AC328">IFERROR(IF($C328="","",INDEX(구분표!$I$2:$I$1001,MATCH(1,(구분표!$B$2:$B$1001='15년일출'!$A328)*(구분표!$C$2:$C$1001='15년일출'!$B328)*(구분표!$A$2:$A$1001='15년일출'!$C328),0))),"@@")</f>
        <v>1702</v>
      </c>
    </row>
    <row r="329" spans="1:29" ht="40.5" hidden="1" customHeight="1">
      <c r="A329" s="87" t="str">
        <f>IFERROR(VLOOKUP('15년일출'!$C329,구분표!$A$2:$C$1001,2,FALSE),"")</f>
        <v>농정해양위원회</v>
      </c>
      <c r="B329" s="87" t="str">
        <f>IFERROR(VLOOKUP('15년일출'!$C329,구분표!$A$2:$C$1001,3,FALSE),"")</f>
        <v>축산산림국</v>
      </c>
      <c r="C329" s="186" t="s">
        <v>68</v>
      </c>
      <c r="D329" s="185" t="s">
        <v>589</v>
      </c>
      <c r="E329" s="185">
        <v>578</v>
      </c>
      <c r="F329" s="298" t="s">
        <v>1507</v>
      </c>
      <c r="G329" s="184">
        <v>11187181</v>
      </c>
      <c r="H329" s="184">
        <v>-155028</v>
      </c>
      <c r="I329" s="184"/>
      <c r="J329" s="73">
        <f t="shared" ref="J329:J389" si="64">SUM(G329+H329+I329)</f>
        <v>11032153</v>
      </c>
      <c r="K329" s="184"/>
      <c r="L329" s="184"/>
      <c r="M329" s="73">
        <f t="shared" ref="M329:M389" si="65">SUM(G329+K329+L329)</f>
        <v>11187181</v>
      </c>
      <c r="N329" s="74" t="str">
        <f t="shared" ref="N329:N389" si="66">IF(H329-K329&lt;0,"동의필요","-")</f>
        <v>동의필요</v>
      </c>
      <c r="O329" s="239" t="s">
        <v>1473</v>
      </c>
      <c r="P329" s="75"/>
      <c r="Q329" s="206"/>
      <c r="R329" s="75"/>
      <c r="S329" s="78" t="str">
        <f t="shared" ref="S329:S389" si="67">IF($Q329="도비","도비",IF(COUNT(FIND("국비/",$F329)),"국비",IF(COUNT(FIND("지특/",$F329)),"지특",IF(COUNT(FIND("기금/",$F329)),"기금",IF(COUNT(FIND("교부세/",$F329)),"특교",IF(COUNT(FIND("자체/",$F329)),"도비",""))))))</f>
        <v>국비</v>
      </c>
      <c r="T329" s="184">
        <f t="shared" si="62"/>
        <v>-155028</v>
      </c>
      <c r="U329" s="184">
        <f t="shared" si="63"/>
        <v>0</v>
      </c>
      <c r="V329" s="77" t="str">
        <f t="shared" ref="V329:V389" si="68">IFERROR(IF(($H329+$I329)=($T329+$U329),"ok","검토"),"검토")</f>
        <v>ok</v>
      </c>
      <c r="W329" s="75"/>
      <c r="X329" s="76" t="str">
        <f t="shared" ref="X329:X389" si="69">$S329</f>
        <v>국비</v>
      </c>
      <c r="Y329" s="184">
        <f t="shared" ref="Y329:Y389" si="70">IF($X329&lt;&gt;"도비",IF($Q329="국도비","직접입력",SUM($K329:$L329)),)</f>
        <v>0</v>
      </c>
      <c r="Z329" s="184">
        <f t="shared" ref="Z329:Z389" si="71">IF($X329="도비",SUM($K329:$L329),IF($Q329="국도비","직접입력",SUM($K329:$L329)-$Y329))</f>
        <v>0</v>
      </c>
      <c r="AA329" s="77" t="str">
        <f t="shared" ref="AA329:AA389" si="72">IFERROR(IF(($K329+$L329)=($Y329+$Z329),"ok","검토"),"검토")</f>
        <v>ok</v>
      </c>
      <c r="AB329" s="75"/>
      <c r="AC329" s="79" t="str">
        <f t="array" ref="AC329">IFERROR(IF($C329="","",INDEX(구분표!$I$2:$I$1001,MATCH(1,(구분표!$B$2:$B$1001='15년일출'!$A329)*(구분표!$C$2:$C$1001='15년일출'!$B329)*(구분표!$A$2:$A$1001='15년일출'!$C329),0))),"@@")</f>
        <v>1702</v>
      </c>
    </row>
    <row r="330" spans="1:29" ht="40.5" hidden="1" customHeight="1">
      <c r="A330" s="87" t="str">
        <f>IFERROR(VLOOKUP('15년일출'!$C330,구분표!$A$2:$C$1001,2,FALSE),"")</f>
        <v>농정해양위원회</v>
      </c>
      <c r="B330" s="87" t="str">
        <f>IFERROR(VLOOKUP('15년일출'!$C330,구분표!$A$2:$C$1001,3,FALSE),"")</f>
        <v>축산산림국</v>
      </c>
      <c r="C330" s="186" t="s">
        <v>68</v>
      </c>
      <c r="D330" s="185" t="s">
        <v>589</v>
      </c>
      <c r="E330" s="185">
        <v>578</v>
      </c>
      <c r="F330" s="298" t="s">
        <v>1508</v>
      </c>
      <c r="G330" s="184">
        <v>189750</v>
      </c>
      <c r="H330" s="184">
        <v>-55275</v>
      </c>
      <c r="I330" s="184"/>
      <c r="J330" s="73">
        <f t="shared" si="64"/>
        <v>134475</v>
      </c>
      <c r="K330" s="184"/>
      <c r="L330" s="184"/>
      <c r="M330" s="73">
        <f t="shared" si="65"/>
        <v>189750</v>
      </c>
      <c r="N330" s="74" t="str">
        <f t="shared" si="66"/>
        <v>동의필요</v>
      </c>
      <c r="O330" s="239" t="s">
        <v>1473</v>
      </c>
      <c r="P330" s="75"/>
      <c r="Q330" s="206"/>
      <c r="R330" s="75"/>
      <c r="S330" s="78" t="str">
        <f t="shared" si="67"/>
        <v>국비</v>
      </c>
      <c r="T330" s="184">
        <f t="shared" si="62"/>
        <v>-55275</v>
      </c>
      <c r="U330" s="184">
        <f t="shared" si="63"/>
        <v>0</v>
      </c>
      <c r="V330" s="77" t="str">
        <f t="shared" si="68"/>
        <v>ok</v>
      </c>
      <c r="W330" s="75"/>
      <c r="X330" s="76" t="str">
        <f t="shared" si="69"/>
        <v>국비</v>
      </c>
      <c r="Y330" s="184">
        <f t="shared" si="70"/>
        <v>0</v>
      </c>
      <c r="Z330" s="184">
        <f t="shared" si="71"/>
        <v>0</v>
      </c>
      <c r="AA330" s="77" t="str">
        <f t="shared" si="72"/>
        <v>ok</v>
      </c>
      <c r="AB330" s="75"/>
      <c r="AC330" s="79" t="str">
        <f t="array" ref="AC330">IFERROR(IF($C330="","",INDEX(구분표!$I$2:$I$1001,MATCH(1,(구분표!$B$2:$B$1001='15년일출'!$A330)*(구분표!$C$2:$C$1001='15년일출'!$B330)*(구분표!$A$2:$A$1001='15년일출'!$C330),0))),"@@")</f>
        <v>1702</v>
      </c>
    </row>
    <row r="331" spans="1:29" ht="40.5" hidden="1" customHeight="1">
      <c r="A331" s="87" t="str">
        <f>IFERROR(VLOOKUP('15년일출'!$C331,구분표!$A$2:$C$1001,2,FALSE),"")</f>
        <v>농정해양위원회</v>
      </c>
      <c r="B331" s="87" t="str">
        <f>IFERROR(VLOOKUP('15년일출'!$C331,구분표!$A$2:$C$1001,3,FALSE),"")</f>
        <v>축산산림국</v>
      </c>
      <c r="C331" s="186" t="s">
        <v>68</v>
      </c>
      <c r="D331" s="185" t="s">
        <v>589</v>
      </c>
      <c r="E331" s="185">
        <v>578</v>
      </c>
      <c r="F331" s="298" t="s">
        <v>1509</v>
      </c>
      <c r="G331" s="184">
        <v>150000</v>
      </c>
      <c r="H331" s="184"/>
      <c r="I331" s="184">
        <v>150000</v>
      </c>
      <c r="J331" s="73">
        <f t="shared" si="64"/>
        <v>300000</v>
      </c>
      <c r="K331" s="184"/>
      <c r="L331" s="184"/>
      <c r="M331" s="73">
        <f t="shared" si="65"/>
        <v>150000</v>
      </c>
      <c r="N331" s="74" t="str">
        <f t="shared" si="66"/>
        <v>-</v>
      </c>
      <c r="O331" s="239" t="s">
        <v>1473</v>
      </c>
      <c r="P331" s="75"/>
      <c r="Q331" s="206"/>
      <c r="R331" s="75"/>
      <c r="S331" s="78" t="str">
        <f t="shared" si="67"/>
        <v>국비</v>
      </c>
      <c r="T331" s="184">
        <f t="shared" si="62"/>
        <v>150000</v>
      </c>
      <c r="U331" s="184">
        <f t="shared" si="63"/>
        <v>0</v>
      </c>
      <c r="V331" s="77" t="str">
        <f t="shared" si="68"/>
        <v>ok</v>
      </c>
      <c r="W331" s="75"/>
      <c r="X331" s="76" t="str">
        <f t="shared" si="69"/>
        <v>국비</v>
      </c>
      <c r="Y331" s="184">
        <f t="shared" si="70"/>
        <v>0</v>
      </c>
      <c r="Z331" s="184">
        <f t="shared" si="71"/>
        <v>0</v>
      </c>
      <c r="AA331" s="77" t="str">
        <f t="shared" si="72"/>
        <v>ok</v>
      </c>
      <c r="AB331" s="75"/>
      <c r="AC331" s="79" t="str">
        <f t="array" ref="AC331">IFERROR(IF($C331="","",INDEX(구분표!$I$2:$I$1001,MATCH(1,(구분표!$B$2:$B$1001='15년일출'!$A331)*(구분표!$C$2:$C$1001='15년일출'!$B331)*(구분표!$A$2:$A$1001='15년일출'!$C331),0))),"@@")</f>
        <v>1702</v>
      </c>
    </row>
    <row r="332" spans="1:29" s="24" customFormat="1" ht="40.5" hidden="1" customHeight="1">
      <c r="A332" s="289" t="str">
        <f>IFERROR(VLOOKUP('15년일출'!$C332,구분표!$A$2:$C$1001,2,FALSE),"")</f>
        <v>농정해양위원회</v>
      </c>
      <c r="B332" s="289" t="str">
        <f>IFERROR(VLOOKUP('15년일출'!$C332,구분표!$A$2:$C$1001,3,FALSE),"")</f>
        <v>축산산림국</v>
      </c>
      <c r="C332" s="298" t="s">
        <v>68</v>
      </c>
      <c r="D332" s="297" t="s">
        <v>589</v>
      </c>
      <c r="E332" s="297">
        <v>578</v>
      </c>
      <c r="F332" s="298" t="s">
        <v>1510</v>
      </c>
      <c r="G332" s="184">
        <v>270000</v>
      </c>
      <c r="H332" s="184">
        <v>-16500</v>
      </c>
      <c r="I332" s="184"/>
      <c r="J332" s="73">
        <f t="shared" si="64"/>
        <v>253500</v>
      </c>
      <c r="K332" s="184"/>
      <c r="L332" s="184"/>
      <c r="M332" s="73">
        <f t="shared" si="65"/>
        <v>270000</v>
      </c>
      <c r="N332" s="74" t="str">
        <f t="shared" si="66"/>
        <v>동의필요</v>
      </c>
      <c r="O332" s="245" t="s">
        <v>1473</v>
      </c>
      <c r="P332" s="279"/>
      <c r="Q332" s="315"/>
      <c r="R332" s="279"/>
      <c r="S332" s="78" t="str">
        <f t="shared" si="67"/>
        <v>국비</v>
      </c>
      <c r="T332" s="184">
        <f t="shared" si="62"/>
        <v>-16500</v>
      </c>
      <c r="U332" s="184">
        <f t="shared" si="63"/>
        <v>0</v>
      </c>
      <c r="V332" s="77" t="str">
        <f t="shared" si="68"/>
        <v>ok</v>
      </c>
      <c r="W332" s="279"/>
      <c r="X332" s="76" t="str">
        <f t="shared" si="69"/>
        <v>국비</v>
      </c>
      <c r="Y332" s="184">
        <f t="shared" si="70"/>
        <v>0</v>
      </c>
      <c r="Z332" s="184">
        <f t="shared" si="71"/>
        <v>0</v>
      </c>
      <c r="AA332" s="77" t="str">
        <f t="shared" si="72"/>
        <v>ok</v>
      </c>
      <c r="AB332" s="279"/>
      <c r="AC332" s="79" t="str">
        <f t="array" ref="AC332">IFERROR(IF($C332="","",INDEX(구분표!$I$2:$I$1001,MATCH(1,(구분표!$B$2:$B$1001='15년일출'!$A332)*(구분표!$C$2:$C$1001='15년일출'!$B332)*(구분표!$A$2:$A$1001='15년일출'!$C332),0))),"@@")</f>
        <v>1702</v>
      </c>
    </row>
    <row r="333" spans="1:29" ht="40.5" hidden="1" customHeight="1">
      <c r="A333" s="87" t="str">
        <f>IFERROR(VLOOKUP('15년일출'!$C333,구분표!$A$2:$C$1001,2,FALSE),"")</f>
        <v>농정해양위원회</v>
      </c>
      <c r="B333" s="87" t="str">
        <f>IFERROR(VLOOKUP('15년일출'!$C333,구분표!$A$2:$C$1001,3,FALSE),"")</f>
        <v>축산산림국</v>
      </c>
      <c r="C333" s="186" t="s">
        <v>68</v>
      </c>
      <c r="D333" s="185" t="s">
        <v>593</v>
      </c>
      <c r="E333" s="185" t="s">
        <v>593</v>
      </c>
      <c r="F333" s="298" t="s">
        <v>1511</v>
      </c>
      <c r="G333" s="184"/>
      <c r="H333" s="194"/>
      <c r="I333" s="194">
        <v>300000</v>
      </c>
      <c r="J333" s="73">
        <f t="shared" si="64"/>
        <v>300000</v>
      </c>
      <c r="K333" s="304"/>
      <c r="L333" s="303"/>
      <c r="M333" s="73">
        <f t="shared" si="65"/>
        <v>0</v>
      </c>
      <c r="N333" s="74" t="str">
        <f t="shared" si="66"/>
        <v>-</v>
      </c>
      <c r="O333" s="244" t="s">
        <v>1473</v>
      </c>
      <c r="P333" s="75"/>
      <c r="Q333" s="206"/>
      <c r="R333" s="75"/>
      <c r="S333" s="78" t="str">
        <f t="shared" si="67"/>
        <v>국비</v>
      </c>
      <c r="T333" s="184">
        <f t="shared" si="62"/>
        <v>300000</v>
      </c>
      <c r="U333" s="184">
        <f t="shared" si="63"/>
        <v>0</v>
      </c>
      <c r="V333" s="77" t="str">
        <f t="shared" si="68"/>
        <v>ok</v>
      </c>
      <c r="W333" s="75"/>
      <c r="X333" s="76" t="str">
        <f t="shared" si="69"/>
        <v>국비</v>
      </c>
      <c r="Y333" s="184">
        <f t="shared" si="70"/>
        <v>0</v>
      </c>
      <c r="Z333" s="184">
        <f t="shared" si="71"/>
        <v>0</v>
      </c>
      <c r="AA333" s="77" t="str">
        <f t="shared" si="72"/>
        <v>ok</v>
      </c>
      <c r="AB333" s="75"/>
      <c r="AC333" s="79" t="str">
        <f t="array" ref="AC333">IFERROR(IF($C333="","",INDEX(구분표!$I$2:$I$1001,MATCH(1,(구분표!$B$2:$B$1001='15년일출'!$A333)*(구분표!$C$2:$C$1001='15년일출'!$B333)*(구분표!$A$2:$A$1001='15년일출'!$C333),0))),"@@")</f>
        <v>1702</v>
      </c>
    </row>
    <row r="334" spans="1:29" ht="40.5" hidden="1" customHeight="1">
      <c r="A334" s="87" t="str">
        <f>IFERROR(VLOOKUP('15년일출'!$C334,구분표!$A$2:$C$1001,2,FALSE),"")</f>
        <v>농정해양위원회</v>
      </c>
      <c r="B334" s="87" t="str">
        <f>IFERROR(VLOOKUP('15년일출'!$C334,구분표!$A$2:$C$1001,3,FALSE),"")</f>
        <v>축산산림국</v>
      </c>
      <c r="C334" s="186" t="s">
        <v>68</v>
      </c>
      <c r="D334" s="185" t="s">
        <v>589</v>
      </c>
      <c r="E334" s="185">
        <v>579</v>
      </c>
      <c r="F334" s="298" t="s">
        <v>1512</v>
      </c>
      <c r="G334" s="184">
        <v>85000</v>
      </c>
      <c r="H334" s="194"/>
      <c r="I334" s="194">
        <v>10000</v>
      </c>
      <c r="J334" s="73">
        <f t="shared" si="64"/>
        <v>95000</v>
      </c>
      <c r="K334" s="304"/>
      <c r="L334" s="303"/>
      <c r="M334" s="73">
        <f t="shared" si="65"/>
        <v>85000</v>
      </c>
      <c r="N334" s="74" t="str">
        <f t="shared" si="66"/>
        <v>-</v>
      </c>
      <c r="O334" s="244" t="s">
        <v>1473</v>
      </c>
      <c r="P334" s="75"/>
      <c r="Q334" s="206"/>
      <c r="R334" s="75"/>
      <c r="S334" s="78" t="str">
        <f t="shared" si="67"/>
        <v>국비</v>
      </c>
      <c r="T334" s="184">
        <f t="shared" si="62"/>
        <v>10000</v>
      </c>
      <c r="U334" s="184">
        <f t="shared" si="63"/>
        <v>0</v>
      </c>
      <c r="V334" s="77" t="str">
        <f t="shared" si="68"/>
        <v>ok</v>
      </c>
      <c r="W334" s="75"/>
      <c r="X334" s="76" t="str">
        <f t="shared" si="69"/>
        <v>국비</v>
      </c>
      <c r="Y334" s="184">
        <f t="shared" si="70"/>
        <v>0</v>
      </c>
      <c r="Z334" s="184">
        <f t="shared" si="71"/>
        <v>0</v>
      </c>
      <c r="AA334" s="77" t="str">
        <f t="shared" si="72"/>
        <v>ok</v>
      </c>
      <c r="AB334" s="75"/>
      <c r="AC334" s="79" t="str">
        <f t="array" ref="AC334">IFERROR(IF($C334="","",INDEX(구분표!$I$2:$I$1001,MATCH(1,(구분표!$B$2:$B$1001='15년일출'!$A334)*(구분표!$C$2:$C$1001='15년일출'!$B334)*(구분표!$A$2:$A$1001='15년일출'!$C334),0))),"@@")</f>
        <v>1702</v>
      </c>
    </row>
    <row r="335" spans="1:29" ht="40.5" hidden="1" customHeight="1">
      <c r="A335" s="87" t="str">
        <f>IFERROR(VLOOKUP('15년일출'!$C335,구분표!$A$2:$C$1001,2,FALSE),"")</f>
        <v>농정해양위원회</v>
      </c>
      <c r="B335" s="87" t="str">
        <f>IFERROR(VLOOKUP('15년일출'!$C335,구분표!$A$2:$C$1001,3,FALSE),"")</f>
        <v>축산산림국</v>
      </c>
      <c r="C335" s="186" t="s">
        <v>68</v>
      </c>
      <c r="D335" s="185" t="s">
        <v>593</v>
      </c>
      <c r="E335" s="185" t="s">
        <v>593</v>
      </c>
      <c r="F335" s="298" t="s">
        <v>1513</v>
      </c>
      <c r="G335" s="184"/>
      <c r="H335" s="194"/>
      <c r="I335" s="194">
        <v>30000</v>
      </c>
      <c r="J335" s="73">
        <f t="shared" si="64"/>
        <v>30000</v>
      </c>
      <c r="K335" s="304"/>
      <c r="L335" s="303"/>
      <c r="M335" s="73">
        <f t="shared" si="65"/>
        <v>0</v>
      </c>
      <c r="N335" s="74" t="str">
        <f t="shared" si="66"/>
        <v>-</v>
      </c>
      <c r="O335" s="244" t="s">
        <v>1473</v>
      </c>
      <c r="P335" s="75"/>
      <c r="Q335" s="206" t="s">
        <v>734</v>
      </c>
      <c r="R335" s="75"/>
      <c r="S335" s="78" t="str">
        <f t="shared" si="67"/>
        <v>국비</v>
      </c>
      <c r="T335" s="184">
        <v>15000</v>
      </c>
      <c r="U335" s="184">
        <v>15000</v>
      </c>
      <c r="V335" s="77" t="str">
        <f t="shared" si="68"/>
        <v>ok</v>
      </c>
      <c r="W335" s="75"/>
      <c r="X335" s="76" t="str">
        <f t="shared" si="69"/>
        <v>국비</v>
      </c>
      <c r="Y335" s="184" t="str">
        <f t="shared" si="70"/>
        <v>직접입력</v>
      </c>
      <c r="Z335" s="184" t="str">
        <f t="shared" si="71"/>
        <v>직접입력</v>
      </c>
      <c r="AA335" s="77" t="str">
        <f t="shared" si="72"/>
        <v>검토</v>
      </c>
      <c r="AB335" s="75"/>
      <c r="AC335" s="79" t="str">
        <f t="array" ref="AC335">IFERROR(IF($C335="","",INDEX(구분표!$I$2:$I$1001,MATCH(1,(구분표!$B$2:$B$1001='15년일출'!$A335)*(구분표!$C$2:$C$1001='15년일출'!$B335)*(구분표!$A$2:$A$1001='15년일출'!$C335),0))),"@@")</f>
        <v>1702</v>
      </c>
    </row>
    <row r="336" spans="1:29" ht="40.5" hidden="1" customHeight="1">
      <c r="A336" s="87" t="str">
        <f>IFERROR(VLOOKUP('15년일출'!$C336,구분표!$A$2:$C$1001,2,FALSE),"")</f>
        <v>농정해양위원회</v>
      </c>
      <c r="B336" s="87" t="str">
        <f>IFERROR(VLOOKUP('15년일출'!$C336,구분표!$A$2:$C$1001,3,FALSE),"")</f>
        <v>축산산림국</v>
      </c>
      <c r="C336" s="186" t="s">
        <v>68</v>
      </c>
      <c r="D336" s="185" t="s">
        <v>589</v>
      </c>
      <c r="E336" s="185">
        <v>580</v>
      </c>
      <c r="F336" s="298" t="s">
        <v>1887</v>
      </c>
      <c r="G336" s="184">
        <v>1230000</v>
      </c>
      <c r="H336" s="194"/>
      <c r="I336" s="194">
        <v>506000</v>
      </c>
      <c r="J336" s="73">
        <f t="shared" si="64"/>
        <v>1736000</v>
      </c>
      <c r="K336" s="304"/>
      <c r="L336" s="303"/>
      <c r="M336" s="73">
        <f t="shared" si="65"/>
        <v>1230000</v>
      </c>
      <c r="N336" s="74" t="str">
        <f t="shared" si="66"/>
        <v>-</v>
      </c>
      <c r="O336" s="244" t="s">
        <v>1484</v>
      </c>
      <c r="P336" s="75"/>
      <c r="Q336" s="206" t="s">
        <v>734</v>
      </c>
      <c r="R336" s="75"/>
      <c r="S336" s="78" t="str">
        <f t="shared" si="67"/>
        <v>기금</v>
      </c>
      <c r="T336" s="184">
        <v>303600</v>
      </c>
      <c r="U336" s="184">
        <v>202400</v>
      </c>
      <c r="V336" s="77" t="str">
        <f t="shared" si="68"/>
        <v>ok</v>
      </c>
      <c r="W336" s="75"/>
      <c r="X336" s="76" t="str">
        <f t="shared" si="69"/>
        <v>기금</v>
      </c>
      <c r="Y336" s="184" t="str">
        <f t="shared" si="70"/>
        <v>직접입력</v>
      </c>
      <c r="Z336" s="184" t="str">
        <f t="shared" si="71"/>
        <v>직접입력</v>
      </c>
      <c r="AA336" s="77" t="str">
        <f t="shared" si="72"/>
        <v>검토</v>
      </c>
      <c r="AB336" s="75"/>
      <c r="AC336" s="79" t="str">
        <f t="array" ref="AC336">IFERROR(IF($C336="","",INDEX(구분표!$I$2:$I$1001,MATCH(1,(구분표!$B$2:$B$1001='15년일출'!$A336)*(구분표!$C$2:$C$1001='15년일출'!$B336)*(구분표!$A$2:$A$1001='15년일출'!$C336),0))),"@@")</f>
        <v>1702</v>
      </c>
    </row>
    <row r="337" spans="1:29" ht="40.5" hidden="1" customHeight="1">
      <c r="A337" s="87" t="str">
        <f>IFERROR(VLOOKUP('15년일출'!$C337,구분표!$A$2:$C$1001,2,FALSE),"")</f>
        <v>농정해양위원회</v>
      </c>
      <c r="B337" s="87" t="str">
        <f>IFERROR(VLOOKUP('15년일출'!$C337,구분표!$A$2:$C$1001,3,FALSE),"")</f>
        <v>축산산림국</v>
      </c>
      <c r="C337" s="186" t="s">
        <v>68</v>
      </c>
      <c r="D337" s="185" t="s">
        <v>589</v>
      </c>
      <c r="E337" s="185">
        <v>580</v>
      </c>
      <c r="F337" s="298" t="s">
        <v>1888</v>
      </c>
      <c r="G337" s="184">
        <v>320000</v>
      </c>
      <c r="H337" s="194">
        <v>-38400</v>
      </c>
      <c r="I337" s="194"/>
      <c r="J337" s="73">
        <f t="shared" si="64"/>
        <v>281600</v>
      </c>
      <c r="K337" s="304"/>
      <c r="L337" s="303"/>
      <c r="M337" s="73">
        <f t="shared" si="65"/>
        <v>320000</v>
      </c>
      <c r="N337" s="74" t="str">
        <f t="shared" si="66"/>
        <v>동의필요</v>
      </c>
      <c r="O337" s="244" t="s">
        <v>1484</v>
      </c>
      <c r="P337" s="75"/>
      <c r="Q337" s="206"/>
      <c r="R337" s="75"/>
      <c r="S337" s="78" t="str">
        <f t="shared" si="67"/>
        <v>기금</v>
      </c>
      <c r="T337" s="184">
        <f t="shared" ref="T337:T339" si="73">IF($S337&lt;&gt;"도비",IF($Q337="국도비","직접입력",SUM($H337:$I337)),)</f>
        <v>-38400</v>
      </c>
      <c r="U337" s="184">
        <f t="shared" ref="U337:U339" si="74">IF($S337="도비",SUM($H337:$I337),IF($Q337="국도비","직접입력",SUM($H337:$I337)-$T337))</f>
        <v>0</v>
      </c>
      <c r="V337" s="77" t="str">
        <f t="shared" si="68"/>
        <v>ok</v>
      </c>
      <c r="W337" s="75"/>
      <c r="X337" s="76" t="str">
        <f t="shared" si="69"/>
        <v>기금</v>
      </c>
      <c r="Y337" s="184">
        <f t="shared" si="70"/>
        <v>0</v>
      </c>
      <c r="Z337" s="184">
        <f t="shared" si="71"/>
        <v>0</v>
      </c>
      <c r="AA337" s="77" t="str">
        <f t="shared" si="72"/>
        <v>ok</v>
      </c>
      <c r="AB337" s="75"/>
      <c r="AC337" s="79" t="str">
        <f t="array" ref="AC337">IFERROR(IF($C337="","",INDEX(구분표!$I$2:$I$1001,MATCH(1,(구분표!$B$2:$B$1001='15년일출'!$A337)*(구분표!$C$2:$C$1001='15년일출'!$B337)*(구분표!$A$2:$A$1001='15년일출'!$C337),0))),"@@")</f>
        <v>1702</v>
      </c>
    </row>
    <row r="338" spans="1:29" ht="40.5" hidden="1" customHeight="1">
      <c r="A338" s="87" t="str">
        <f>IFERROR(VLOOKUP('15년일출'!$C338,구분표!$A$2:$C$1001,2,FALSE),"")</f>
        <v>농정해양위원회</v>
      </c>
      <c r="B338" s="87" t="str">
        <f>IFERROR(VLOOKUP('15년일출'!$C338,구분표!$A$2:$C$1001,3,FALSE),"")</f>
        <v>축산산림국</v>
      </c>
      <c r="C338" s="186" t="s">
        <v>68</v>
      </c>
      <c r="D338" s="185" t="s">
        <v>593</v>
      </c>
      <c r="E338" s="185" t="s">
        <v>593</v>
      </c>
      <c r="F338" s="298" t="s">
        <v>1505</v>
      </c>
      <c r="G338" s="184"/>
      <c r="H338" s="194"/>
      <c r="I338" s="194">
        <v>600000</v>
      </c>
      <c r="J338" s="73">
        <f t="shared" si="64"/>
        <v>600000</v>
      </c>
      <c r="K338" s="304"/>
      <c r="L338" s="303"/>
      <c r="M338" s="73">
        <f t="shared" si="65"/>
        <v>0</v>
      </c>
      <c r="N338" s="74" t="str">
        <f t="shared" si="66"/>
        <v>-</v>
      </c>
      <c r="O338" s="244"/>
      <c r="P338" s="75"/>
      <c r="Q338" s="206"/>
      <c r="R338" s="75"/>
      <c r="S338" s="78" t="str">
        <f t="shared" si="67"/>
        <v>도비</v>
      </c>
      <c r="T338" s="184">
        <f t="shared" si="73"/>
        <v>0</v>
      </c>
      <c r="U338" s="184">
        <f t="shared" si="74"/>
        <v>600000</v>
      </c>
      <c r="V338" s="77" t="str">
        <f t="shared" si="68"/>
        <v>ok</v>
      </c>
      <c r="W338" s="75"/>
      <c r="X338" s="76" t="str">
        <f t="shared" si="69"/>
        <v>도비</v>
      </c>
      <c r="Y338" s="184">
        <f t="shared" si="70"/>
        <v>0</v>
      </c>
      <c r="Z338" s="184">
        <f t="shared" si="71"/>
        <v>0</v>
      </c>
      <c r="AA338" s="77" t="str">
        <f t="shared" si="72"/>
        <v>ok</v>
      </c>
      <c r="AB338" s="75"/>
      <c r="AC338" s="79" t="str">
        <f t="array" ref="AC338">IFERROR(IF($C338="","",INDEX(구분표!$I$2:$I$1001,MATCH(1,(구분표!$B$2:$B$1001='15년일출'!$A338)*(구분표!$C$2:$C$1001='15년일출'!$B338)*(구분표!$A$2:$A$1001='15년일출'!$C338),0))),"@@")</f>
        <v>1702</v>
      </c>
    </row>
    <row r="339" spans="1:29" ht="40.5" hidden="1" customHeight="1">
      <c r="A339" s="87" t="str">
        <f>IFERROR(VLOOKUP('15년일출'!$C339,구분표!$A$2:$C$1001,2,FALSE),"")</f>
        <v>농정해양위원회</v>
      </c>
      <c r="B339" s="87" t="str">
        <f>IFERROR(VLOOKUP('15년일출'!$C339,구분표!$A$2:$C$1001,3,FALSE),"")</f>
        <v>축산산림국</v>
      </c>
      <c r="C339" s="186" t="s">
        <v>68</v>
      </c>
      <c r="D339" s="185" t="s">
        <v>593</v>
      </c>
      <c r="E339" s="185" t="s">
        <v>593</v>
      </c>
      <c r="F339" s="298" t="s">
        <v>1482</v>
      </c>
      <c r="G339" s="184"/>
      <c r="H339" s="184"/>
      <c r="I339" s="184">
        <v>100000</v>
      </c>
      <c r="J339" s="73">
        <f t="shared" si="64"/>
        <v>100000</v>
      </c>
      <c r="K339" s="303"/>
      <c r="L339" s="303"/>
      <c r="M339" s="73">
        <f t="shared" si="65"/>
        <v>0</v>
      </c>
      <c r="N339" s="74" t="str">
        <f t="shared" si="66"/>
        <v>-</v>
      </c>
      <c r="O339" s="244"/>
      <c r="P339" s="75"/>
      <c r="Q339" s="206"/>
      <c r="R339" s="75"/>
      <c r="S339" s="78" t="str">
        <f t="shared" si="67"/>
        <v>도비</v>
      </c>
      <c r="T339" s="184">
        <f t="shared" si="73"/>
        <v>0</v>
      </c>
      <c r="U339" s="184">
        <f t="shared" si="74"/>
        <v>100000</v>
      </c>
      <c r="V339" s="77" t="str">
        <f t="shared" si="68"/>
        <v>ok</v>
      </c>
      <c r="W339" s="75"/>
      <c r="X339" s="76" t="str">
        <f t="shared" si="69"/>
        <v>도비</v>
      </c>
      <c r="Y339" s="184">
        <f t="shared" si="70"/>
        <v>0</v>
      </c>
      <c r="Z339" s="184">
        <f t="shared" si="71"/>
        <v>0</v>
      </c>
      <c r="AA339" s="77" t="str">
        <f t="shared" si="72"/>
        <v>ok</v>
      </c>
      <c r="AB339" s="75"/>
      <c r="AC339" s="79" t="str">
        <f t="array" ref="AC339">IFERROR(IF($C339="","",INDEX(구분표!$I$2:$I$1001,MATCH(1,(구분표!$B$2:$B$1001='15년일출'!$A339)*(구분표!$C$2:$C$1001='15년일출'!$B339)*(구분표!$A$2:$A$1001='15년일출'!$C339),0))),"@@")</f>
        <v>1702</v>
      </c>
    </row>
    <row r="340" spans="1:29" ht="40.5" hidden="1" customHeight="1">
      <c r="A340" s="87" t="str">
        <f>IFERROR(VLOOKUP('15년일출'!$C340,구분표!$A$2:$C$1001,2,FALSE),"")</f>
        <v>농정해양위원회</v>
      </c>
      <c r="B340" s="87" t="str">
        <f>IFERROR(VLOOKUP('15년일출'!$C340,구분표!$A$2:$C$1001,3,FALSE),"")</f>
        <v>축산산림국</v>
      </c>
      <c r="C340" s="186" t="s">
        <v>357</v>
      </c>
      <c r="D340" s="185" t="s">
        <v>589</v>
      </c>
      <c r="E340" s="185">
        <v>584</v>
      </c>
      <c r="F340" s="298" t="s">
        <v>1891</v>
      </c>
      <c r="G340" s="184">
        <v>360</v>
      </c>
      <c r="H340" s="184">
        <v>-3</v>
      </c>
      <c r="I340" s="184">
        <v>3</v>
      </c>
      <c r="J340" s="73">
        <f t="shared" si="64"/>
        <v>360</v>
      </c>
      <c r="K340" s="303"/>
      <c r="L340" s="303"/>
      <c r="M340" s="73">
        <f t="shared" si="65"/>
        <v>360</v>
      </c>
      <c r="N340" s="74" t="str">
        <f t="shared" si="66"/>
        <v>동의필요</v>
      </c>
      <c r="O340" s="244" t="s">
        <v>1485</v>
      </c>
      <c r="P340" s="75"/>
      <c r="Q340" s="206" t="s">
        <v>1802</v>
      </c>
      <c r="R340" s="75"/>
      <c r="S340" s="78" t="str">
        <f t="shared" si="67"/>
        <v>국비</v>
      </c>
      <c r="T340" s="184">
        <v>3</v>
      </c>
      <c r="U340" s="184">
        <v>-3</v>
      </c>
      <c r="V340" s="77" t="str">
        <f t="shared" si="68"/>
        <v>ok</v>
      </c>
      <c r="W340" s="75"/>
      <c r="X340" s="76" t="str">
        <f t="shared" si="69"/>
        <v>국비</v>
      </c>
      <c r="Y340" s="184" t="str">
        <f t="shared" si="70"/>
        <v>직접입력</v>
      </c>
      <c r="Z340" s="184" t="str">
        <f t="shared" si="71"/>
        <v>직접입력</v>
      </c>
      <c r="AA340" s="77" t="str">
        <f t="shared" si="72"/>
        <v>검토</v>
      </c>
      <c r="AB340" s="75"/>
      <c r="AC340" s="79" t="str">
        <f t="array" ref="AC340">IFERROR(IF($C340="","",INDEX(구분표!$I$2:$I$1001,MATCH(1,(구분표!$B$2:$B$1001='15년일출'!$A340)*(구분표!$C$2:$C$1001='15년일출'!$B340)*(구분표!$A$2:$A$1001='15년일출'!$C340),0))),"@@")</f>
        <v>1703</v>
      </c>
    </row>
    <row r="341" spans="1:29" ht="40.5" hidden="1" customHeight="1">
      <c r="A341" s="87" t="str">
        <f>IFERROR(VLOOKUP('15년일출'!$C341,구분표!$A$2:$C$1001,2,FALSE),"")</f>
        <v>농정해양위원회</v>
      </c>
      <c r="B341" s="87" t="str">
        <f>IFERROR(VLOOKUP('15년일출'!$C341,구분표!$A$2:$C$1001,3,FALSE),"")</f>
        <v>축산산림국</v>
      </c>
      <c r="C341" s="186" t="s">
        <v>357</v>
      </c>
      <c r="D341" s="185" t="s">
        <v>589</v>
      </c>
      <c r="E341" s="185">
        <v>584</v>
      </c>
      <c r="F341" s="298" t="s">
        <v>1892</v>
      </c>
      <c r="G341" s="184">
        <v>364</v>
      </c>
      <c r="H341" s="184">
        <v>-364</v>
      </c>
      <c r="I341" s="184"/>
      <c r="J341" s="73">
        <f t="shared" si="64"/>
        <v>0</v>
      </c>
      <c r="K341" s="184"/>
      <c r="L341" s="184"/>
      <c r="M341" s="73">
        <f t="shared" si="65"/>
        <v>364</v>
      </c>
      <c r="N341" s="74" t="str">
        <f t="shared" si="66"/>
        <v>동의필요</v>
      </c>
      <c r="O341" s="242" t="s">
        <v>1486</v>
      </c>
      <c r="P341" s="75"/>
      <c r="Q341" s="206" t="s">
        <v>734</v>
      </c>
      <c r="R341" s="75"/>
      <c r="S341" s="78" t="str">
        <f t="shared" si="67"/>
        <v>국비</v>
      </c>
      <c r="T341" s="184">
        <v>-255</v>
      </c>
      <c r="U341" s="184">
        <v>-109</v>
      </c>
      <c r="V341" s="77" t="str">
        <f t="shared" si="68"/>
        <v>ok</v>
      </c>
      <c r="W341" s="75"/>
      <c r="X341" s="76" t="str">
        <f t="shared" si="69"/>
        <v>국비</v>
      </c>
      <c r="Y341" s="184" t="str">
        <f t="shared" si="70"/>
        <v>직접입력</v>
      </c>
      <c r="Z341" s="184" t="str">
        <f t="shared" si="71"/>
        <v>직접입력</v>
      </c>
      <c r="AA341" s="77" t="str">
        <f t="shared" si="72"/>
        <v>검토</v>
      </c>
      <c r="AB341" s="75"/>
      <c r="AC341" s="79" t="str">
        <f t="array" ref="AC341">IFERROR(IF($C341="","",INDEX(구분표!$I$2:$I$1001,MATCH(1,(구분표!$B$2:$B$1001='15년일출'!$A341)*(구분표!$C$2:$C$1001='15년일출'!$B341)*(구분표!$A$2:$A$1001='15년일출'!$C341),0))),"@@")</f>
        <v>1703</v>
      </c>
    </row>
    <row r="342" spans="1:29" ht="40.5" hidden="1" customHeight="1">
      <c r="A342" s="87" t="str">
        <f>IFERROR(VLOOKUP('15년일출'!$C342,구분표!$A$2:$C$1001,2,FALSE),"")</f>
        <v>농정해양위원회</v>
      </c>
      <c r="B342" s="87" t="str">
        <f>IFERROR(VLOOKUP('15년일출'!$C342,구분표!$A$2:$C$1001,3,FALSE),"")</f>
        <v>축산산림국</v>
      </c>
      <c r="C342" s="186" t="s">
        <v>357</v>
      </c>
      <c r="D342" s="185" t="s">
        <v>593</v>
      </c>
      <c r="E342" s="185" t="s">
        <v>593</v>
      </c>
      <c r="F342" s="298" t="s">
        <v>1481</v>
      </c>
      <c r="G342" s="184"/>
      <c r="H342" s="184"/>
      <c r="I342" s="184">
        <v>1000000</v>
      </c>
      <c r="J342" s="73">
        <f t="shared" si="64"/>
        <v>1000000</v>
      </c>
      <c r="K342" s="184"/>
      <c r="L342" s="184"/>
      <c r="M342" s="73">
        <f t="shared" si="65"/>
        <v>0</v>
      </c>
      <c r="N342" s="74" t="str">
        <f t="shared" si="66"/>
        <v>-</v>
      </c>
      <c r="O342" s="245" t="s">
        <v>1498</v>
      </c>
      <c r="P342" s="75"/>
      <c r="Q342" s="206"/>
      <c r="R342" s="75"/>
      <c r="S342" s="78" t="str">
        <f t="shared" si="67"/>
        <v>도비</v>
      </c>
      <c r="T342" s="184">
        <f>IF($S342&lt;&gt;"도비",IF($Q342="국도비","직접입력",SUM($H342:$I342)),)</f>
        <v>0</v>
      </c>
      <c r="U342" s="184">
        <f>IF($S342="도비",SUM($H342:$I342),IF($Q342="국도비","직접입력",SUM($H342:$I342)-$T342))</f>
        <v>1000000</v>
      </c>
      <c r="V342" s="77" t="str">
        <f t="shared" si="68"/>
        <v>ok</v>
      </c>
      <c r="W342" s="75"/>
      <c r="X342" s="76" t="str">
        <f t="shared" si="69"/>
        <v>도비</v>
      </c>
      <c r="Y342" s="184">
        <f t="shared" si="70"/>
        <v>0</v>
      </c>
      <c r="Z342" s="184">
        <f t="shared" si="71"/>
        <v>0</v>
      </c>
      <c r="AA342" s="77" t="str">
        <f t="shared" si="72"/>
        <v>ok</v>
      </c>
      <c r="AB342" s="75"/>
      <c r="AC342" s="79" t="str">
        <f t="array" ref="AC342">IFERROR(IF($C342="","",INDEX(구분표!$I$2:$I$1001,MATCH(1,(구분표!$B$2:$B$1001='15년일출'!$A342)*(구분표!$C$2:$C$1001='15년일출'!$B342)*(구분표!$A$2:$A$1001='15년일출'!$C342),0))),"@@")</f>
        <v>1703</v>
      </c>
    </row>
    <row r="343" spans="1:29" ht="40.5" hidden="1" customHeight="1">
      <c r="A343" s="87" t="str">
        <f>IFERROR(VLOOKUP('15년일출'!$C343,구분표!$A$2:$C$1001,2,FALSE),"")</f>
        <v>농정해양위원회</v>
      </c>
      <c r="B343" s="87" t="str">
        <f>IFERROR(VLOOKUP('15년일출'!$C343,구분표!$A$2:$C$1001,3,FALSE),"")</f>
        <v>축산산림국</v>
      </c>
      <c r="C343" s="186" t="s">
        <v>359</v>
      </c>
      <c r="D343" s="185" t="s">
        <v>589</v>
      </c>
      <c r="E343" s="185">
        <v>595</v>
      </c>
      <c r="F343" s="298" t="s">
        <v>1514</v>
      </c>
      <c r="G343" s="184">
        <v>40541</v>
      </c>
      <c r="H343" s="184">
        <v>-541</v>
      </c>
      <c r="I343" s="184"/>
      <c r="J343" s="73">
        <f t="shared" si="64"/>
        <v>40000</v>
      </c>
      <c r="K343" s="184"/>
      <c r="L343" s="184"/>
      <c r="M343" s="73">
        <f t="shared" si="65"/>
        <v>40541</v>
      </c>
      <c r="N343" s="74" t="str">
        <f t="shared" si="66"/>
        <v>동의필요</v>
      </c>
      <c r="O343" s="242" t="s">
        <v>1487</v>
      </c>
      <c r="P343" s="75"/>
      <c r="Q343" s="206" t="s">
        <v>1801</v>
      </c>
      <c r="R343" s="75"/>
      <c r="S343" s="78" t="str">
        <f t="shared" si="67"/>
        <v>도비</v>
      </c>
      <c r="T343" s="184">
        <f>IF($S343&lt;&gt;"도비",IF($Q343="국도비","직접입력",SUM($H343:$I343)),)</f>
        <v>0</v>
      </c>
      <c r="U343" s="184">
        <f>IF($S343="도비",SUM($H343:$I343),IF($Q343="국도비","직접입력",SUM($H343:$I343)-$T343))</f>
        <v>-541</v>
      </c>
      <c r="V343" s="77" t="str">
        <f t="shared" si="68"/>
        <v>ok</v>
      </c>
      <c r="W343" s="75"/>
      <c r="X343" s="76" t="str">
        <f t="shared" si="69"/>
        <v>도비</v>
      </c>
      <c r="Y343" s="184">
        <f t="shared" si="70"/>
        <v>0</v>
      </c>
      <c r="Z343" s="184">
        <f t="shared" si="71"/>
        <v>0</v>
      </c>
      <c r="AA343" s="77" t="str">
        <f t="shared" si="72"/>
        <v>ok</v>
      </c>
      <c r="AB343" s="75"/>
      <c r="AC343" s="79" t="str">
        <f t="array" ref="AC343">IFERROR(IF($C343="","",INDEX(구분표!$I$2:$I$1001,MATCH(1,(구분표!$B$2:$B$1001='15년일출'!$A343)*(구분표!$C$2:$C$1001='15년일출'!$B343)*(구분표!$A$2:$A$1001='15년일출'!$C343),0))),"@@")</f>
        <v>1704</v>
      </c>
    </row>
    <row r="344" spans="1:29" ht="40.5" hidden="1" customHeight="1">
      <c r="A344" s="87" t="str">
        <f>IFERROR(VLOOKUP('15년일출'!$C344,구분표!$A$2:$C$1001,2,FALSE),"")</f>
        <v>농정해양위원회</v>
      </c>
      <c r="B344" s="87" t="str">
        <f>IFERROR(VLOOKUP('15년일출'!$C344,구분표!$A$2:$C$1001,3,FALSE),"")</f>
        <v>축산산림국</v>
      </c>
      <c r="C344" s="186" t="s">
        <v>359</v>
      </c>
      <c r="D344" s="185" t="s">
        <v>589</v>
      </c>
      <c r="E344" s="185">
        <v>595</v>
      </c>
      <c r="F344" s="298" t="s">
        <v>1893</v>
      </c>
      <c r="G344" s="184">
        <v>734730</v>
      </c>
      <c r="H344" s="184"/>
      <c r="I344" s="184">
        <v>253867</v>
      </c>
      <c r="J344" s="73">
        <f t="shared" si="64"/>
        <v>988597</v>
      </c>
      <c r="K344" s="184"/>
      <c r="L344" s="184"/>
      <c r="M344" s="73">
        <f t="shared" si="65"/>
        <v>734730</v>
      </c>
      <c r="N344" s="74" t="str">
        <f t="shared" si="66"/>
        <v>-</v>
      </c>
      <c r="O344" s="240" t="s">
        <v>1487</v>
      </c>
      <c r="P344" s="75"/>
      <c r="Q344" s="206" t="s">
        <v>734</v>
      </c>
      <c r="R344" s="75"/>
      <c r="S344" s="78" t="str">
        <f t="shared" si="67"/>
        <v>국비</v>
      </c>
      <c r="T344" s="184">
        <v>128729</v>
      </c>
      <c r="U344" s="184">
        <v>125138</v>
      </c>
      <c r="V344" s="77" t="str">
        <f t="shared" si="68"/>
        <v>ok</v>
      </c>
      <c r="W344" s="75"/>
      <c r="X344" s="76" t="str">
        <f t="shared" si="69"/>
        <v>국비</v>
      </c>
      <c r="Y344" s="184" t="str">
        <f t="shared" si="70"/>
        <v>직접입력</v>
      </c>
      <c r="Z344" s="184" t="str">
        <f t="shared" si="71"/>
        <v>직접입력</v>
      </c>
      <c r="AA344" s="77" t="str">
        <f t="shared" si="72"/>
        <v>검토</v>
      </c>
      <c r="AB344" s="75"/>
      <c r="AC344" s="79" t="str">
        <f t="array" ref="AC344">IFERROR(IF($C344="","",INDEX(구분표!$I$2:$I$1001,MATCH(1,(구분표!$B$2:$B$1001='15년일출'!$A344)*(구분표!$C$2:$C$1001='15년일출'!$B344)*(구분표!$A$2:$A$1001='15년일출'!$C344),0))),"@@")</f>
        <v>1704</v>
      </c>
    </row>
    <row r="345" spans="1:29" ht="40.5" hidden="1" customHeight="1">
      <c r="A345" s="87" t="str">
        <f>IFERROR(VLOOKUP('15년일출'!$C345,구분표!$A$2:$C$1001,2,FALSE),"")</f>
        <v>농정해양위원회</v>
      </c>
      <c r="B345" s="87" t="str">
        <f>IFERROR(VLOOKUP('15년일출'!$C345,구분표!$A$2:$C$1001,3,FALSE),"")</f>
        <v>축산산림국</v>
      </c>
      <c r="C345" s="186" t="s">
        <v>359</v>
      </c>
      <c r="D345" s="185" t="s">
        <v>589</v>
      </c>
      <c r="E345" s="185">
        <v>603</v>
      </c>
      <c r="F345" s="298" t="s">
        <v>1894</v>
      </c>
      <c r="G345" s="184">
        <v>11356</v>
      </c>
      <c r="H345" s="184"/>
      <c r="I345" s="184">
        <v>1</v>
      </c>
      <c r="J345" s="73">
        <f t="shared" si="64"/>
        <v>11357</v>
      </c>
      <c r="K345" s="184"/>
      <c r="L345" s="184"/>
      <c r="M345" s="73">
        <f t="shared" si="65"/>
        <v>11356</v>
      </c>
      <c r="N345" s="74" t="str">
        <f t="shared" si="66"/>
        <v>-</v>
      </c>
      <c r="O345" s="242" t="s">
        <v>1487</v>
      </c>
      <c r="P345" s="75"/>
      <c r="Q345" s="206" t="s">
        <v>1252</v>
      </c>
      <c r="R345" s="75"/>
      <c r="S345" s="78" t="str">
        <f t="shared" si="67"/>
        <v>도비</v>
      </c>
      <c r="T345" s="184">
        <f>IF($S345&lt;&gt;"도비",IF($Q345="국도비","직접입력",SUM($H345:$I345)),)</f>
        <v>0</v>
      </c>
      <c r="U345" s="184">
        <f>IF($S345="도비",SUM($H345:$I345),IF($Q345="국도비","직접입력",SUM($H345:$I345)-$T345))</f>
        <v>1</v>
      </c>
      <c r="V345" s="77" t="str">
        <f t="shared" si="68"/>
        <v>ok</v>
      </c>
      <c r="W345" s="75"/>
      <c r="X345" s="76" t="str">
        <f t="shared" si="69"/>
        <v>도비</v>
      </c>
      <c r="Y345" s="184">
        <f t="shared" si="70"/>
        <v>0</v>
      </c>
      <c r="Z345" s="184">
        <f t="shared" si="71"/>
        <v>0</v>
      </c>
      <c r="AA345" s="77" t="str">
        <f t="shared" si="72"/>
        <v>ok</v>
      </c>
      <c r="AB345" s="75"/>
      <c r="AC345" s="79" t="str">
        <f t="array" ref="AC345">IFERROR(IF($C345="","",INDEX(구분표!$I$2:$I$1001,MATCH(1,(구분표!$B$2:$B$1001='15년일출'!$A345)*(구분표!$C$2:$C$1001='15년일출'!$B345)*(구분표!$A$2:$A$1001='15년일출'!$C345),0))),"@@")</f>
        <v>1704</v>
      </c>
    </row>
    <row r="346" spans="1:29" ht="40.5" hidden="1" customHeight="1">
      <c r="A346" s="290" t="str">
        <f>IFERROR(VLOOKUP('15년일출'!$C346,구분표!$A$2:$C$1001,2,FALSE),"")</f>
        <v>농정해양위원회</v>
      </c>
      <c r="B346" s="290" t="str">
        <f>IFERROR(VLOOKUP('15년일출'!$C346,구분표!$A$2:$C$1001,3,FALSE),"")</f>
        <v>축산산림국</v>
      </c>
      <c r="C346" s="299" t="s">
        <v>359</v>
      </c>
      <c r="D346" s="300" t="s">
        <v>589</v>
      </c>
      <c r="E346" s="300">
        <v>604</v>
      </c>
      <c r="F346" s="299" t="s">
        <v>1895</v>
      </c>
      <c r="G346" s="188">
        <v>20000</v>
      </c>
      <c r="H346" s="195"/>
      <c r="I346" s="195">
        <v>8000</v>
      </c>
      <c r="J346" s="73">
        <f t="shared" si="64"/>
        <v>28000</v>
      </c>
      <c r="K346" s="195"/>
      <c r="L346" s="195"/>
      <c r="M346" s="73">
        <f t="shared" si="65"/>
        <v>20000</v>
      </c>
      <c r="N346" s="74" t="str">
        <f t="shared" si="66"/>
        <v>-</v>
      </c>
      <c r="O346" s="243" t="s">
        <v>1488</v>
      </c>
      <c r="P346" s="283"/>
      <c r="Q346" s="316" t="s">
        <v>734</v>
      </c>
      <c r="R346" s="283"/>
      <c r="S346" s="78" t="str">
        <f t="shared" si="67"/>
        <v>국비</v>
      </c>
      <c r="T346" s="184">
        <v>4000</v>
      </c>
      <c r="U346" s="184">
        <v>4000</v>
      </c>
      <c r="V346" s="77" t="str">
        <f t="shared" si="68"/>
        <v>ok</v>
      </c>
      <c r="W346" s="283"/>
      <c r="X346" s="76" t="str">
        <f t="shared" si="69"/>
        <v>국비</v>
      </c>
      <c r="Y346" s="184" t="str">
        <f t="shared" si="70"/>
        <v>직접입력</v>
      </c>
      <c r="Z346" s="184" t="str">
        <f t="shared" si="71"/>
        <v>직접입력</v>
      </c>
      <c r="AA346" s="77" t="str">
        <f t="shared" si="72"/>
        <v>검토</v>
      </c>
      <c r="AB346" s="283"/>
      <c r="AC346" s="79" t="str">
        <f t="array" ref="AC346">IFERROR(IF($C346="","",INDEX(구분표!$I$2:$I$1001,MATCH(1,(구분표!$B$2:$B$1001='15년일출'!$A346)*(구분표!$C$2:$C$1001='15년일출'!$B346)*(구분표!$A$2:$A$1001='15년일출'!$C346),0))),"@@")</f>
        <v>1704</v>
      </c>
    </row>
    <row r="347" spans="1:29" ht="40.5" hidden="1" customHeight="1">
      <c r="A347" s="87" t="str">
        <f>IFERROR(VLOOKUP('15년일출'!$C347,구분표!$A$2:$C$1001,2,FALSE),"")</f>
        <v>농정해양위원회</v>
      </c>
      <c r="B347" s="87" t="str">
        <f>IFERROR(VLOOKUP('15년일출'!$C347,구분표!$A$2:$C$1001,3,FALSE),"")</f>
        <v>축산산림국</v>
      </c>
      <c r="C347" s="186" t="s">
        <v>359</v>
      </c>
      <c r="D347" s="185" t="s">
        <v>589</v>
      </c>
      <c r="E347" s="185">
        <v>604</v>
      </c>
      <c r="F347" s="298" t="s">
        <v>1896</v>
      </c>
      <c r="G347" s="184">
        <v>27200</v>
      </c>
      <c r="H347" s="184"/>
      <c r="I347" s="184">
        <v>8800</v>
      </c>
      <c r="J347" s="73">
        <f t="shared" si="64"/>
        <v>36000</v>
      </c>
      <c r="K347" s="184"/>
      <c r="L347" s="184"/>
      <c r="M347" s="73">
        <f t="shared" si="65"/>
        <v>27200</v>
      </c>
      <c r="N347" s="74" t="str">
        <f t="shared" si="66"/>
        <v>-</v>
      </c>
      <c r="O347" s="241" t="s">
        <v>1488</v>
      </c>
      <c r="P347" s="75"/>
      <c r="Q347" s="206"/>
      <c r="R347" s="75"/>
      <c r="S347" s="78" t="str">
        <f t="shared" si="67"/>
        <v>국비</v>
      </c>
      <c r="T347" s="184">
        <f>IF($S347&lt;&gt;"도비",IF($Q347="국도비","직접입력",SUM($H347:$I347)),)</f>
        <v>8800</v>
      </c>
      <c r="U347" s="184">
        <f>IF($S347="도비",SUM($H347:$I347),IF($Q347="국도비","직접입력",SUM($H347:$I347)-$T347))</f>
        <v>0</v>
      </c>
      <c r="V347" s="77" t="str">
        <f t="shared" si="68"/>
        <v>ok</v>
      </c>
      <c r="W347" s="75"/>
      <c r="X347" s="76" t="str">
        <f t="shared" si="69"/>
        <v>국비</v>
      </c>
      <c r="Y347" s="184">
        <f t="shared" si="70"/>
        <v>0</v>
      </c>
      <c r="Z347" s="184">
        <f t="shared" si="71"/>
        <v>0</v>
      </c>
      <c r="AA347" s="77" t="str">
        <f t="shared" si="72"/>
        <v>ok</v>
      </c>
      <c r="AB347" s="75"/>
      <c r="AC347" s="79" t="str">
        <f t="array" ref="AC347">IFERROR(IF($C347="","",INDEX(구분표!$I$2:$I$1001,MATCH(1,(구분표!$B$2:$B$1001='15년일출'!$A347)*(구분표!$C$2:$C$1001='15년일출'!$B347)*(구분표!$A$2:$A$1001='15년일출'!$C347),0))),"@@")</f>
        <v>1704</v>
      </c>
    </row>
    <row r="348" spans="1:29" ht="40.5" hidden="1" customHeight="1">
      <c r="A348" s="87" t="str">
        <f>IFERROR(VLOOKUP('15년일출'!$C348,구분표!$A$2:$C$1001,2,FALSE),"")</f>
        <v>농정해양위원회</v>
      </c>
      <c r="B348" s="87" t="str">
        <f>IFERROR(VLOOKUP('15년일출'!$C348,구분표!$A$2:$C$1001,3,FALSE),"")</f>
        <v>축산산림국</v>
      </c>
      <c r="C348" s="186" t="s">
        <v>359</v>
      </c>
      <c r="D348" s="185" t="s">
        <v>589</v>
      </c>
      <c r="E348" s="185">
        <v>605</v>
      </c>
      <c r="F348" s="298" t="s">
        <v>1517</v>
      </c>
      <c r="G348" s="184">
        <v>48797</v>
      </c>
      <c r="H348" s="184"/>
      <c r="I348" s="184">
        <v>4347</v>
      </c>
      <c r="J348" s="73">
        <f t="shared" si="64"/>
        <v>53144</v>
      </c>
      <c r="K348" s="184"/>
      <c r="L348" s="184"/>
      <c r="M348" s="73">
        <f t="shared" si="65"/>
        <v>48797</v>
      </c>
      <c r="N348" s="74" t="str">
        <f t="shared" si="66"/>
        <v>-</v>
      </c>
      <c r="O348" s="240" t="s">
        <v>1489</v>
      </c>
      <c r="P348" s="75"/>
      <c r="Q348" s="206"/>
      <c r="R348" s="75"/>
      <c r="S348" s="78" t="str">
        <f t="shared" si="67"/>
        <v>도비</v>
      </c>
      <c r="T348" s="184">
        <f>IF($S348&lt;&gt;"도비",IF($Q348="국도비","직접입력",SUM($H348:$I348)),)</f>
        <v>0</v>
      </c>
      <c r="U348" s="184">
        <f>IF($S348="도비",SUM($H348:$I348),IF($Q348="국도비","직접입력",SUM($H348:$I348)-$T348))</f>
        <v>4347</v>
      </c>
      <c r="V348" s="77" t="str">
        <f t="shared" si="68"/>
        <v>ok</v>
      </c>
      <c r="W348" s="75"/>
      <c r="X348" s="76" t="str">
        <f t="shared" si="69"/>
        <v>도비</v>
      </c>
      <c r="Y348" s="184">
        <f t="shared" si="70"/>
        <v>0</v>
      </c>
      <c r="Z348" s="184">
        <f t="shared" si="71"/>
        <v>0</v>
      </c>
      <c r="AA348" s="77" t="str">
        <f t="shared" si="72"/>
        <v>ok</v>
      </c>
      <c r="AB348" s="75"/>
      <c r="AC348" s="79" t="str">
        <f t="array" ref="AC348">IFERROR(IF($C348="","",INDEX(구분표!$I$2:$I$1001,MATCH(1,(구분표!$B$2:$B$1001='15년일출'!$A348)*(구분표!$C$2:$C$1001='15년일출'!$B348)*(구분표!$A$2:$A$1001='15년일출'!$C348),0))),"@@")</f>
        <v>1704</v>
      </c>
    </row>
    <row r="349" spans="1:29" ht="40.5" hidden="1" customHeight="1">
      <c r="A349" s="87" t="str">
        <f>IFERROR(VLOOKUP('15년일출'!$C349,구분표!$A$2:$C$1001,2,FALSE),"")</f>
        <v>농정해양위원회</v>
      </c>
      <c r="B349" s="87" t="str">
        <f>IFERROR(VLOOKUP('15년일출'!$C349,구분표!$A$2:$C$1001,3,FALSE),"")</f>
        <v>축산산림국</v>
      </c>
      <c r="C349" s="186" t="s">
        <v>359</v>
      </c>
      <c r="D349" s="185" t="s">
        <v>589</v>
      </c>
      <c r="E349" s="185">
        <v>606</v>
      </c>
      <c r="F349" s="298" t="s">
        <v>1518</v>
      </c>
      <c r="G349" s="190">
        <v>8200</v>
      </c>
      <c r="H349" s="184"/>
      <c r="I349" s="184">
        <v>4300</v>
      </c>
      <c r="J349" s="73">
        <f t="shared" si="64"/>
        <v>12500</v>
      </c>
      <c r="K349" s="184"/>
      <c r="L349" s="184"/>
      <c r="M349" s="73">
        <f t="shared" si="65"/>
        <v>8200</v>
      </c>
      <c r="N349" s="74" t="str">
        <f t="shared" si="66"/>
        <v>-</v>
      </c>
      <c r="O349" s="239" t="s">
        <v>1489</v>
      </c>
      <c r="P349" s="75"/>
      <c r="Q349" s="206" t="s">
        <v>734</v>
      </c>
      <c r="R349" s="75"/>
      <c r="S349" s="78" t="str">
        <f t="shared" si="67"/>
        <v>기금</v>
      </c>
      <c r="T349" s="184">
        <v>2150</v>
      </c>
      <c r="U349" s="184">
        <v>2150</v>
      </c>
      <c r="V349" s="77" t="str">
        <f t="shared" si="68"/>
        <v>ok</v>
      </c>
      <c r="W349" s="75"/>
      <c r="X349" s="76" t="str">
        <f t="shared" si="69"/>
        <v>기금</v>
      </c>
      <c r="Y349" s="184" t="str">
        <f t="shared" si="70"/>
        <v>직접입력</v>
      </c>
      <c r="Z349" s="184" t="str">
        <f t="shared" si="71"/>
        <v>직접입력</v>
      </c>
      <c r="AA349" s="77" t="str">
        <f t="shared" si="72"/>
        <v>검토</v>
      </c>
      <c r="AB349" s="75"/>
      <c r="AC349" s="79" t="str">
        <f t="array" ref="AC349">IFERROR(IF($C349="","",INDEX(구분표!$I$2:$I$1001,MATCH(1,(구분표!$B$2:$B$1001='15년일출'!$A349)*(구분표!$C$2:$C$1001='15년일출'!$B349)*(구분표!$A$2:$A$1001='15년일출'!$C349),0))),"@@")</f>
        <v>1704</v>
      </c>
    </row>
    <row r="350" spans="1:29" ht="40.5" hidden="1" customHeight="1">
      <c r="A350" s="87" t="str">
        <f>IFERROR(VLOOKUP('15년일출'!$C350,구분표!$A$2:$C$1001,2,FALSE),"")</f>
        <v>농정해양위원회</v>
      </c>
      <c r="B350" s="87" t="str">
        <f>IFERROR(VLOOKUP('15년일출'!$C350,구분표!$A$2:$C$1001,3,FALSE),"")</f>
        <v>축산산림국</v>
      </c>
      <c r="C350" s="186" t="s">
        <v>359</v>
      </c>
      <c r="D350" s="185" t="s">
        <v>589</v>
      </c>
      <c r="E350" s="185">
        <v>606</v>
      </c>
      <c r="F350" s="298" t="s">
        <v>1519</v>
      </c>
      <c r="G350" s="184">
        <v>3000</v>
      </c>
      <c r="H350" s="184">
        <v>-1300</v>
      </c>
      <c r="I350" s="184"/>
      <c r="J350" s="73">
        <f t="shared" si="64"/>
        <v>1700</v>
      </c>
      <c r="K350" s="184"/>
      <c r="L350" s="184"/>
      <c r="M350" s="73">
        <f t="shared" si="65"/>
        <v>3000</v>
      </c>
      <c r="N350" s="74" t="str">
        <f t="shared" si="66"/>
        <v>동의필요</v>
      </c>
      <c r="O350" s="239" t="s">
        <v>1489</v>
      </c>
      <c r="P350" s="75"/>
      <c r="Q350" s="206" t="s">
        <v>734</v>
      </c>
      <c r="R350" s="75"/>
      <c r="S350" s="78" t="str">
        <f t="shared" si="67"/>
        <v>기금</v>
      </c>
      <c r="T350" s="184">
        <v>-650</v>
      </c>
      <c r="U350" s="184">
        <v>-650</v>
      </c>
      <c r="V350" s="77" t="str">
        <f t="shared" si="68"/>
        <v>ok</v>
      </c>
      <c r="W350" s="75"/>
      <c r="X350" s="76" t="str">
        <f t="shared" si="69"/>
        <v>기금</v>
      </c>
      <c r="Y350" s="184" t="str">
        <f t="shared" si="70"/>
        <v>직접입력</v>
      </c>
      <c r="Z350" s="184" t="str">
        <f t="shared" si="71"/>
        <v>직접입력</v>
      </c>
      <c r="AA350" s="77" t="str">
        <f t="shared" si="72"/>
        <v>검토</v>
      </c>
      <c r="AB350" s="75"/>
      <c r="AC350" s="79" t="str">
        <f t="array" ref="AC350">IFERROR(IF($C350="","",INDEX(구분표!$I$2:$I$1001,MATCH(1,(구분표!$B$2:$B$1001='15년일출'!$A350)*(구분표!$C$2:$C$1001='15년일출'!$B350)*(구분표!$A$2:$A$1001='15년일출'!$C350),0))),"@@")</f>
        <v>1704</v>
      </c>
    </row>
    <row r="351" spans="1:29" ht="40.5" hidden="1" customHeight="1">
      <c r="A351" s="87" t="str">
        <f>IFERROR(VLOOKUP('15년일출'!$C351,구분표!$A$2:$C$1001,2,FALSE),"")</f>
        <v>농정해양위원회</v>
      </c>
      <c r="B351" s="87" t="str">
        <f>IFERROR(VLOOKUP('15년일출'!$C351,구분표!$A$2:$C$1001,3,FALSE),"")</f>
        <v>축산산림국</v>
      </c>
      <c r="C351" s="186" t="s">
        <v>359</v>
      </c>
      <c r="D351" s="185" t="s">
        <v>589</v>
      </c>
      <c r="E351" s="185">
        <v>607</v>
      </c>
      <c r="F351" s="298" t="s">
        <v>1520</v>
      </c>
      <c r="G351" s="184">
        <v>5000</v>
      </c>
      <c r="H351" s="184">
        <v>-3000</v>
      </c>
      <c r="I351" s="184"/>
      <c r="J351" s="73">
        <f t="shared" si="64"/>
        <v>2000</v>
      </c>
      <c r="K351" s="184"/>
      <c r="L351" s="184"/>
      <c r="M351" s="73">
        <f t="shared" si="65"/>
        <v>5000</v>
      </c>
      <c r="N351" s="74" t="str">
        <f t="shared" si="66"/>
        <v>동의필요</v>
      </c>
      <c r="O351" s="239" t="s">
        <v>1489</v>
      </c>
      <c r="P351" s="75"/>
      <c r="Q351" s="206" t="s">
        <v>734</v>
      </c>
      <c r="R351" s="75"/>
      <c r="S351" s="78" t="str">
        <f t="shared" si="67"/>
        <v>기금</v>
      </c>
      <c r="T351" s="184">
        <v>-1500</v>
      </c>
      <c r="U351" s="184">
        <v>-1500</v>
      </c>
      <c r="V351" s="77" t="str">
        <f t="shared" si="68"/>
        <v>ok</v>
      </c>
      <c r="W351" s="75"/>
      <c r="X351" s="76" t="str">
        <f t="shared" si="69"/>
        <v>기금</v>
      </c>
      <c r="Y351" s="184" t="str">
        <f t="shared" si="70"/>
        <v>직접입력</v>
      </c>
      <c r="Z351" s="184" t="str">
        <f t="shared" si="71"/>
        <v>직접입력</v>
      </c>
      <c r="AA351" s="77" t="str">
        <f t="shared" si="72"/>
        <v>검토</v>
      </c>
      <c r="AB351" s="75"/>
      <c r="AC351" s="79" t="str">
        <f t="array" ref="AC351">IFERROR(IF($C351="","",INDEX(구분표!$I$2:$I$1001,MATCH(1,(구분표!$B$2:$B$1001='15년일출'!$A351)*(구분표!$C$2:$C$1001='15년일출'!$B351)*(구분표!$A$2:$A$1001='15년일출'!$C351),0))),"@@")</f>
        <v>1704</v>
      </c>
    </row>
    <row r="352" spans="1:29" ht="40.5" hidden="1" customHeight="1">
      <c r="A352" s="87" t="str">
        <f>IFERROR(VLOOKUP('15년일출'!$C352,구분표!$A$2:$C$1001,2,FALSE),"")</f>
        <v>농정해양위원회</v>
      </c>
      <c r="B352" s="87" t="str">
        <f>IFERROR(VLOOKUP('15년일출'!$C352,구분표!$A$2:$C$1001,3,FALSE),"")</f>
        <v>축산산림국</v>
      </c>
      <c r="C352" s="186" t="s">
        <v>359</v>
      </c>
      <c r="D352" s="185" t="s">
        <v>593</v>
      </c>
      <c r="E352" s="185" t="s">
        <v>593</v>
      </c>
      <c r="F352" s="298" t="s">
        <v>1480</v>
      </c>
      <c r="G352" s="184"/>
      <c r="H352" s="184"/>
      <c r="I352" s="184">
        <v>97000</v>
      </c>
      <c r="J352" s="73">
        <f t="shared" si="64"/>
        <v>97000</v>
      </c>
      <c r="K352" s="184"/>
      <c r="L352" s="184"/>
      <c r="M352" s="73">
        <f t="shared" si="65"/>
        <v>0</v>
      </c>
      <c r="N352" s="74" t="str">
        <f t="shared" si="66"/>
        <v>-</v>
      </c>
      <c r="O352" s="239" t="s">
        <v>1490</v>
      </c>
      <c r="P352" s="75"/>
      <c r="Q352" s="206"/>
      <c r="R352" s="75"/>
      <c r="S352" s="78" t="str">
        <f t="shared" si="67"/>
        <v>도비</v>
      </c>
      <c r="T352" s="184">
        <f t="shared" ref="T352:T356" si="75">IF($S352&lt;&gt;"도비",IF($Q352="국도비","직접입력",SUM($H352:$I352)),)</f>
        <v>0</v>
      </c>
      <c r="U352" s="184">
        <f t="shared" ref="U352:U356" si="76">IF($S352="도비",SUM($H352:$I352),IF($Q352="국도비","직접입력",SUM($H352:$I352)-$T352))</f>
        <v>97000</v>
      </c>
      <c r="V352" s="77" t="str">
        <f t="shared" si="68"/>
        <v>ok</v>
      </c>
      <c r="W352" s="75"/>
      <c r="X352" s="76" t="str">
        <f t="shared" si="69"/>
        <v>도비</v>
      </c>
      <c r="Y352" s="184">
        <f t="shared" si="70"/>
        <v>0</v>
      </c>
      <c r="Z352" s="184">
        <f t="shared" si="71"/>
        <v>0</v>
      </c>
      <c r="AA352" s="77" t="str">
        <f t="shared" si="72"/>
        <v>ok</v>
      </c>
      <c r="AB352" s="75"/>
      <c r="AC352" s="79" t="str">
        <f t="array" ref="AC352">IFERROR(IF($C352="","",INDEX(구분표!$I$2:$I$1001,MATCH(1,(구분표!$B$2:$B$1001='15년일출'!$A352)*(구분표!$C$2:$C$1001='15년일출'!$B352)*(구분표!$A$2:$A$1001='15년일출'!$C352),0))),"@@")</f>
        <v>1704</v>
      </c>
    </row>
    <row r="353" spans="1:29" ht="54" hidden="1">
      <c r="A353" s="87" t="str">
        <f>IFERROR(VLOOKUP('15년일출'!$C353,구분표!$A$2:$C$1001,2,FALSE),"")</f>
        <v>농정해양위원회</v>
      </c>
      <c r="B353" s="87" t="str">
        <f>IFERROR(VLOOKUP('15년일출'!$C353,구분표!$A$2:$C$1001,3,FALSE),"")</f>
        <v>축산산림국</v>
      </c>
      <c r="C353" s="186" t="s">
        <v>359</v>
      </c>
      <c r="D353" s="185" t="s">
        <v>589</v>
      </c>
      <c r="E353" s="185">
        <v>605</v>
      </c>
      <c r="F353" s="298" t="s">
        <v>1897</v>
      </c>
      <c r="G353" s="184">
        <v>10000</v>
      </c>
      <c r="H353" s="184"/>
      <c r="I353" s="184">
        <v>118000</v>
      </c>
      <c r="J353" s="73">
        <f t="shared" si="64"/>
        <v>128000</v>
      </c>
      <c r="K353" s="184"/>
      <c r="L353" s="184"/>
      <c r="M353" s="73">
        <f t="shared" si="65"/>
        <v>10000</v>
      </c>
      <c r="N353" s="74" t="str">
        <f t="shared" si="66"/>
        <v>-</v>
      </c>
      <c r="O353" s="239"/>
      <c r="P353" s="75"/>
      <c r="Q353" s="206"/>
      <c r="R353" s="75"/>
      <c r="S353" s="78" t="str">
        <f t="shared" si="67"/>
        <v>도비</v>
      </c>
      <c r="T353" s="184">
        <f t="shared" si="75"/>
        <v>0</v>
      </c>
      <c r="U353" s="184">
        <f t="shared" si="76"/>
        <v>118000</v>
      </c>
      <c r="V353" s="77" t="str">
        <f t="shared" si="68"/>
        <v>ok</v>
      </c>
      <c r="W353" s="75"/>
      <c r="X353" s="76" t="str">
        <f t="shared" si="69"/>
        <v>도비</v>
      </c>
      <c r="Y353" s="184">
        <f t="shared" si="70"/>
        <v>0</v>
      </c>
      <c r="Z353" s="184">
        <f t="shared" si="71"/>
        <v>0</v>
      </c>
      <c r="AA353" s="77" t="str">
        <f t="shared" si="72"/>
        <v>ok</v>
      </c>
      <c r="AB353" s="75"/>
      <c r="AC353" s="79" t="str">
        <f t="array" ref="AC353">IFERROR(IF($C353="","",INDEX(구분표!$I$2:$I$1001,MATCH(1,(구분표!$B$2:$B$1001='15년일출'!$A353)*(구분표!$C$2:$C$1001='15년일출'!$B353)*(구분표!$A$2:$A$1001='15년일출'!$C353),0))),"@@")</f>
        <v>1704</v>
      </c>
    </row>
    <row r="354" spans="1:29" ht="40.5" hidden="1" customHeight="1">
      <c r="A354" s="87" t="str">
        <f>IFERROR(VLOOKUP('15년일출'!$C354,구분표!$A$2:$C$1001,2,FALSE),"")</f>
        <v>농정해양위원회</v>
      </c>
      <c r="B354" s="87" t="str">
        <f>IFERROR(VLOOKUP('15년일출'!$C354,구분표!$A$2:$C$1001,3,FALSE),"")</f>
        <v>축산산림국</v>
      </c>
      <c r="C354" s="186" t="s">
        <v>359</v>
      </c>
      <c r="D354" s="185" t="s">
        <v>589</v>
      </c>
      <c r="E354" s="185">
        <v>599</v>
      </c>
      <c r="F354" s="298" t="s">
        <v>1532</v>
      </c>
      <c r="G354" s="184">
        <v>30787</v>
      </c>
      <c r="H354" s="184"/>
      <c r="I354" s="184">
        <v>173810</v>
      </c>
      <c r="J354" s="73">
        <f t="shared" si="64"/>
        <v>204597</v>
      </c>
      <c r="K354" s="184"/>
      <c r="L354" s="184"/>
      <c r="M354" s="73">
        <f t="shared" si="65"/>
        <v>30787</v>
      </c>
      <c r="N354" s="74" t="str">
        <f t="shared" si="66"/>
        <v>-</v>
      </c>
      <c r="O354" s="239" t="s">
        <v>1496</v>
      </c>
      <c r="P354" s="75"/>
      <c r="Q354" s="206"/>
      <c r="R354" s="75"/>
      <c r="S354" s="78" t="str">
        <f t="shared" si="67"/>
        <v>도비</v>
      </c>
      <c r="T354" s="184">
        <f t="shared" si="75"/>
        <v>0</v>
      </c>
      <c r="U354" s="184">
        <f t="shared" si="76"/>
        <v>173810</v>
      </c>
      <c r="V354" s="77" t="str">
        <f t="shared" si="68"/>
        <v>ok</v>
      </c>
      <c r="W354" s="75"/>
      <c r="X354" s="76" t="str">
        <f t="shared" si="69"/>
        <v>도비</v>
      </c>
      <c r="Y354" s="184">
        <f t="shared" si="70"/>
        <v>0</v>
      </c>
      <c r="Z354" s="184">
        <f t="shared" si="71"/>
        <v>0</v>
      </c>
      <c r="AA354" s="77" t="str">
        <f t="shared" si="72"/>
        <v>ok</v>
      </c>
      <c r="AB354" s="75"/>
      <c r="AC354" s="79" t="str">
        <f t="array" ref="AC354">IFERROR(IF($C354="","",INDEX(구분표!$I$2:$I$1001,MATCH(1,(구분표!$B$2:$B$1001='15년일출'!$A354)*(구분표!$C$2:$C$1001='15년일출'!$B354)*(구분표!$A$2:$A$1001='15년일출'!$C354),0))),"@@")</f>
        <v>1704</v>
      </c>
    </row>
    <row r="355" spans="1:29" ht="40.5" hidden="1" customHeight="1">
      <c r="A355" s="87" t="str">
        <f>IFERROR(VLOOKUP('15년일출'!$C355,구분표!$A$2:$C$1001,2,FALSE),"")</f>
        <v>농정해양위원회</v>
      </c>
      <c r="B355" s="87" t="str">
        <f>IFERROR(VLOOKUP('15년일출'!$C355,구분표!$A$2:$C$1001,3,FALSE),"")</f>
        <v>축산산림국</v>
      </c>
      <c r="C355" s="186" t="s">
        <v>359</v>
      </c>
      <c r="D355" s="185" t="s">
        <v>589</v>
      </c>
      <c r="E355" s="185">
        <v>599</v>
      </c>
      <c r="F355" s="298" t="s">
        <v>1533</v>
      </c>
      <c r="G355" s="184">
        <v>85000</v>
      </c>
      <c r="H355" s="184"/>
      <c r="I355" s="184">
        <v>107000</v>
      </c>
      <c r="J355" s="73">
        <f t="shared" si="64"/>
        <v>192000</v>
      </c>
      <c r="K355" s="184"/>
      <c r="L355" s="184"/>
      <c r="M355" s="73">
        <f t="shared" si="65"/>
        <v>85000</v>
      </c>
      <c r="N355" s="74" t="str">
        <f t="shared" si="66"/>
        <v>-</v>
      </c>
      <c r="O355" s="239" t="s">
        <v>1497</v>
      </c>
      <c r="P355" s="75"/>
      <c r="Q355" s="206"/>
      <c r="R355" s="75"/>
      <c r="S355" s="78" t="str">
        <f t="shared" si="67"/>
        <v>도비</v>
      </c>
      <c r="T355" s="184">
        <f t="shared" si="75"/>
        <v>0</v>
      </c>
      <c r="U355" s="184">
        <f t="shared" si="76"/>
        <v>107000</v>
      </c>
      <c r="V355" s="77" t="str">
        <f t="shared" si="68"/>
        <v>ok</v>
      </c>
      <c r="W355" s="75"/>
      <c r="X355" s="76" t="str">
        <f t="shared" si="69"/>
        <v>도비</v>
      </c>
      <c r="Y355" s="184">
        <f t="shared" si="70"/>
        <v>0</v>
      </c>
      <c r="Z355" s="184">
        <f t="shared" si="71"/>
        <v>0</v>
      </c>
      <c r="AA355" s="77" t="str">
        <f t="shared" si="72"/>
        <v>ok</v>
      </c>
      <c r="AB355" s="75"/>
      <c r="AC355" s="79" t="str">
        <f t="array" ref="AC355">IFERROR(IF($C355="","",INDEX(구분표!$I$2:$I$1001,MATCH(1,(구분표!$B$2:$B$1001='15년일출'!$A355)*(구분표!$C$2:$C$1001='15년일출'!$B355)*(구분표!$A$2:$A$1001='15년일출'!$C355),0))),"@@")</f>
        <v>1704</v>
      </c>
    </row>
    <row r="356" spans="1:29" ht="40.5" hidden="1" customHeight="1">
      <c r="A356" s="87" t="str">
        <f>IFERROR(VLOOKUP('15년일출'!$C356,구분표!$A$2:$C$1001,2,FALSE),"")</f>
        <v>농정해양위원회</v>
      </c>
      <c r="B356" s="87" t="str">
        <f>IFERROR(VLOOKUP('15년일출'!$C356,구분표!$A$2:$C$1001,3,FALSE),"")</f>
        <v>축산산림국</v>
      </c>
      <c r="C356" s="186" t="s">
        <v>359</v>
      </c>
      <c r="D356" s="185" t="s">
        <v>589</v>
      </c>
      <c r="E356" s="185">
        <v>597</v>
      </c>
      <c r="F356" s="298" t="s">
        <v>1898</v>
      </c>
      <c r="G356" s="184">
        <v>821842</v>
      </c>
      <c r="H356" s="184"/>
      <c r="I356" s="184">
        <v>607800</v>
      </c>
      <c r="J356" s="73">
        <f t="shared" si="64"/>
        <v>1429642</v>
      </c>
      <c r="K356" s="184"/>
      <c r="L356" s="184"/>
      <c r="M356" s="73">
        <f t="shared" si="65"/>
        <v>821842</v>
      </c>
      <c r="N356" s="74" t="str">
        <f t="shared" si="66"/>
        <v>-</v>
      </c>
      <c r="O356" s="241" t="s">
        <v>1504</v>
      </c>
      <c r="P356" s="75"/>
      <c r="Q356" s="206"/>
      <c r="R356" s="75"/>
      <c r="S356" s="78" t="str">
        <f t="shared" si="67"/>
        <v>도비</v>
      </c>
      <c r="T356" s="184">
        <f t="shared" si="75"/>
        <v>0</v>
      </c>
      <c r="U356" s="184">
        <f t="shared" si="76"/>
        <v>607800</v>
      </c>
      <c r="V356" s="77" t="str">
        <f t="shared" si="68"/>
        <v>ok</v>
      </c>
      <c r="W356" s="75"/>
      <c r="X356" s="76" t="str">
        <f t="shared" si="69"/>
        <v>도비</v>
      </c>
      <c r="Y356" s="184">
        <f t="shared" si="70"/>
        <v>0</v>
      </c>
      <c r="Z356" s="184">
        <f t="shared" si="71"/>
        <v>0</v>
      </c>
      <c r="AA356" s="77" t="str">
        <f t="shared" si="72"/>
        <v>ok</v>
      </c>
      <c r="AB356" s="75"/>
      <c r="AC356" s="79" t="str">
        <f t="array" ref="AC356">IFERROR(IF($C356="","",INDEX(구분표!$I$2:$I$1001,MATCH(1,(구분표!$B$2:$B$1001='15년일출'!$A356)*(구분표!$C$2:$C$1001='15년일출'!$B356)*(구분표!$A$2:$A$1001='15년일출'!$C356),0))),"@@")</f>
        <v>1704</v>
      </c>
    </row>
    <row r="357" spans="1:29" ht="40.5" hidden="1" customHeight="1">
      <c r="A357" s="87" t="str">
        <f>IFERROR(VLOOKUP('15년일출'!$C357,구분표!$A$2:$C$1001,2,FALSE),"")</f>
        <v>농정해양위원회</v>
      </c>
      <c r="B357" s="87" t="str">
        <f>IFERROR(VLOOKUP('15년일출'!$C357,구분표!$A$2:$C$1001,3,FALSE),"")</f>
        <v>축산산림국</v>
      </c>
      <c r="C357" s="186" t="s">
        <v>360</v>
      </c>
      <c r="D357" s="185" t="s">
        <v>589</v>
      </c>
      <c r="E357" s="185">
        <v>610</v>
      </c>
      <c r="F357" s="298" t="s">
        <v>1899</v>
      </c>
      <c r="G357" s="184">
        <v>388645</v>
      </c>
      <c r="H357" s="184"/>
      <c r="I357" s="184">
        <v>143558</v>
      </c>
      <c r="J357" s="73">
        <f t="shared" si="64"/>
        <v>532203</v>
      </c>
      <c r="K357" s="184"/>
      <c r="L357" s="184"/>
      <c r="M357" s="73">
        <f t="shared" si="65"/>
        <v>388645</v>
      </c>
      <c r="N357" s="74" t="str">
        <f t="shared" si="66"/>
        <v>-</v>
      </c>
      <c r="O357" s="239" t="s">
        <v>1487</v>
      </c>
      <c r="P357" s="75"/>
      <c r="Q357" s="206" t="s">
        <v>1802</v>
      </c>
      <c r="R357" s="75"/>
      <c r="S357" s="78" t="str">
        <f t="shared" si="67"/>
        <v>국비</v>
      </c>
      <c r="T357" s="184">
        <v>71779</v>
      </c>
      <c r="U357" s="184">
        <v>71779</v>
      </c>
      <c r="V357" s="77" t="str">
        <f t="shared" si="68"/>
        <v>ok</v>
      </c>
      <c r="W357" s="75"/>
      <c r="X357" s="76" t="str">
        <f t="shared" si="69"/>
        <v>국비</v>
      </c>
      <c r="Y357" s="184" t="str">
        <f t="shared" si="70"/>
        <v>직접입력</v>
      </c>
      <c r="Z357" s="184" t="str">
        <f t="shared" si="71"/>
        <v>직접입력</v>
      </c>
      <c r="AA357" s="77" t="str">
        <f t="shared" si="72"/>
        <v>검토</v>
      </c>
      <c r="AB357" s="75"/>
      <c r="AC357" s="79" t="str">
        <f t="array" ref="AC357">IFERROR(IF($C357="","",INDEX(구분표!$I$2:$I$1001,MATCH(1,(구분표!$B$2:$B$1001='15년일출'!$A357)*(구분표!$C$2:$C$1001='15년일출'!$B357)*(구분표!$A$2:$A$1001='15년일출'!$C357),0))),"@@")</f>
        <v>1705</v>
      </c>
    </row>
    <row r="358" spans="1:29" ht="40.5" hidden="1" customHeight="1">
      <c r="A358" s="87" t="str">
        <f>IFERROR(VLOOKUP('15년일출'!$C358,구분표!$A$2:$C$1001,2,FALSE),"")</f>
        <v>농정해양위원회</v>
      </c>
      <c r="B358" s="87" t="str">
        <f>IFERROR(VLOOKUP('15년일출'!$C358,구분표!$A$2:$C$1001,3,FALSE),"")</f>
        <v>축산산림국</v>
      </c>
      <c r="C358" s="186" t="s">
        <v>360</v>
      </c>
      <c r="D358" s="185" t="s">
        <v>589</v>
      </c>
      <c r="E358" s="185">
        <v>611</v>
      </c>
      <c r="F358" s="298" t="s">
        <v>1521</v>
      </c>
      <c r="G358" s="187">
        <v>130000</v>
      </c>
      <c r="H358" s="184">
        <v>-30000</v>
      </c>
      <c r="I358" s="184"/>
      <c r="J358" s="73">
        <f t="shared" si="64"/>
        <v>100000</v>
      </c>
      <c r="K358" s="184"/>
      <c r="L358" s="184"/>
      <c r="M358" s="73">
        <f t="shared" si="65"/>
        <v>130000</v>
      </c>
      <c r="N358" s="74" t="str">
        <f t="shared" si="66"/>
        <v>동의필요</v>
      </c>
      <c r="O358" s="239" t="s">
        <v>1487</v>
      </c>
      <c r="P358" s="75"/>
      <c r="Q358" s="315" t="s">
        <v>1802</v>
      </c>
      <c r="R358" s="75"/>
      <c r="S358" s="78" t="str">
        <f t="shared" si="67"/>
        <v>국비</v>
      </c>
      <c r="T358" s="184">
        <v>-15000</v>
      </c>
      <c r="U358" s="184">
        <v>-15000</v>
      </c>
      <c r="V358" s="77" t="str">
        <f t="shared" si="68"/>
        <v>ok</v>
      </c>
      <c r="W358" s="75"/>
      <c r="X358" s="76" t="str">
        <f t="shared" si="69"/>
        <v>국비</v>
      </c>
      <c r="Y358" s="184" t="str">
        <f t="shared" si="70"/>
        <v>직접입력</v>
      </c>
      <c r="Z358" s="184" t="str">
        <f t="shared" si="71"/>
        <v>직접입력</v>
      </c>
      <c r="AA358" s="77" t="str">
        <f t="shared" si="72"/>
        <v>검토</v>
      </c>
      <c r="AB358" s="75"/>
      <c r="AC358" s="79" t="str">
        <f t="array" ref="AC358">IFERROR(IF($C358="","",INDEX(구분표!$I$2:$I$1001,MATCH(1,(구분표!$B$2:$B$1001='15년일출'!$A358)*(구분표!$C$2:$C$1001='15년일출'!$B358)*(구분표!$A$2:$A$1001='15년일출'!$C358),0))),"@@")</f>
        <v>1705</v>
      </c>
    </row>
    <row r="359" spans="1:29" s="24" customFormat="1" ht="40.5" hidden="1" customHeight="1">
      <c r="A359" s="289" t="str">
        <f>IFERROR(VLOOKUP('15년일출'!$C359,구분표!$A$2:$C$1001,2,FALSE),"")</f>
        <v>농정해양위원회</v>
      </c>
      <c r="B359" s="289" t="str">
        <f>IFERROR(VLOOKUP('15년일출'!$C359,구분표!$A$2:$C$1001,3,FALSE),"")</f>
        <v>축산산림국</v>
      </c>
      <c r="C359" s="298" t="s">
        <v>360</v>
      </c>
      <c r="D359" s="297" t="s">
        <v>589</v>
      </c>
      <c r="E359" s="297">
        <v>613</v>
      </c>
      <c r="F359" s="298" t="s">
        <v>1522</v>
      </c>
      <c r="G359" s="190">
        <v>25000</v>
      </c>
      <c r="H359" s="184">
        <v>-25000</v>
      </c>
      <c r="I359" s="184"/>
      <c r="J359" s="73">
        <f t="shared" si="64"/>
        <v>0</v>
      </c>
      <c r="K359" s="184"/>
      <c r="L359" s="184"/>
      <c r="M359" s="73">
        <f t="shared" si="65"/>
        <v>25000</v>
      </c>
      <c r="N359" s="74" t="str">
        <f t="shared" si="66"/>
        <v>동의필요</v>
      </c>
      <c r="O359" s="241" t="s">
        <v>1488</v>
      </c>
      <c r="P359" s="279"/>
      <c r="Q359" s="315" t="s">
        <v>734</v>
      </c>
      <c r="R359" s="279"/>
      <c r="S359" s="78" t="str">
        <f t="shared" si="67"/>
        <v>국비</v>
      </c>
      <c r="T359" s="184">
        <v>-10000</v>
      </c>
      <c r="U359" s="184">
        <v>-15000</v>
      </c>
      <c r="V359" s="77" t="str">
        <f t="shared" si="68"/>
        <v>ok</v>
      </c>
      <c r="W359" s="279"/>
      <c r="X359" s="76" t="str">
        <f t="shared" si="69"/>
        <v>국비</v>
      </c>
      <c r="Y359" s="184" t="str">
        <f t="shared" si="70"/>
        <v>직접입력</v>
      </c>
      <c r="Z359" s="184" t="str">
        <f t="shared" si="71"/>
        <v>직접입력</v>
      </c>
      <c r="AA359" s="77" t="str">
        <f t="shared" si="72"/>
        <v>검토</v>
      </c>
      <c r="AB359" s="279"/>
      <c r="AC359" s="79" t="str">
        <f t="array" ref="AC359">IFERROR(IF($C359="","",INDEX(구분표!$I$2:$I$1001,MATCH(1,(구분표!$B$2:$B$1001='15년일출'!$A359)*(구분표!$C$2:$C$1001='15년일출'!$B359)*(구분표!$A$2:$A$1001='15년일출'!$C359),0))),"@@")</f>
        <v>1705</v>
      </c>
    </row>
    <row r="360" spans="1:29" ht="40.5" hidden="1" customHeight="1">
      <c r="A360" s="87" t="str">
        <f>IFERROR(VLOOKUP('15년일출'!$C360,구분표!$A$2:$C$1001,2,FALSE),"")</f>
        <v>농정해양위원회</v>
      </c>
      <c r="B360" s="87" t="str">
        <f>IFERROR(VLOOKUP('15년일출'!$C360,구분표!$A$2:$C$1001,3,FALSE),"")</f>
        <v>축산산림국</v>
      </c>
      <c r="C360" s="186" t="s">
        <v>360</v>
      </c>
      <c r="D360" s="185" t="s">
        <v>589</v>
      </c>
      <c r="E360" s="185">
        <v>614</v>
      </c>
      <c r="F360" s="298" t="s">
        <v>1515</v>
      </c>
      <c r="G360" s="184">
        <v>12100</v>
      </c>
      <c r="H360" s="184">
        <v>-900</v>
      </c>
      <c r="I360" s="184"/>
      <c r="J360" s="73">
        <f t="shared" si="64"/>
        <v>11200</v>
      </c>
      <c r="K360" s="184"/>
      <c r="L360" s="184"/>
      <c r="M360" s="73">
        <f t="shared" si="65"/>
        <v>12100</v>
      </c>
      <c r="N360" s="74" t="str">
        <f t="shared" si="66"/>
        <v>동의필요</v>
      </c>
      <c r="O360" s="239" t="s">
        <v>1488</v>
      </c>
      <c r="P360" s="75"/>
      <c r="Q360" s="206" t="s">
        <v>734</v>
      </c>
      <c r="R360" s="75"/>
      <c r="S360" s="78" t="str">
        <f t="shared" si="67"/>
        <v>국비</v>
      </c>
      <c r="T360" s="184">
        <v>-450</v>
      </c>
      <c r="U360" s="184">
        <v>-450</v>
      </c>
      <c r="V360" s="77" t="str">
        <f t="shared" si="68"/>
        <v>ok</v>
      </c>
      <c r="W360" s="75"/>
      <c r="X360" s="76" t="str">
        <f t="shared" si="69"/>
        <v>국비</v>
      </c>
      <c r="Y360" s="184" t="str">
        <f t="shared" si="70"/>
        <v>직접입력</v>
      </c>
      <c r="Z360" s="184" t="str">
        <f t="shared" si="71"/>
        <v>직접입력</v>
      </c>
      <c r="AA360" s="77" t="str">
        <f t="shared" si="72"/>
        <v>검토</v>
      </c>
      <c r="AB360" s="75"/>
      <c r="AC360" s="79" t="str">
        <f t="array" ref="AC360">IFERROR(IF($C360="","",INDEX(구분표!$I$2:$I$1001,MATCH(1,(구분표!$B$2:$B$1001='15년일출'!$A360)*(구분표!$C$2:$C$1001='15년일출'!$B360)*(구분표!$A$2:$A$1001='15년일출'!$C360),0))),"@@")</f>
        <v>1705</v>
      </c>
    </row>
    <row r="361" spans="1:29" ht="40.5" hidden="1" customHeight="1">
      <c r="A361" s="87" t="str">
        <f>IFERROR(VLOOKUP('15년일출'!$C361,구분표!$A$2:$C$1001,2,FALSE),"")</f>
        <v>농정해양위원회</v>
      </c>
      <c r="B361" s="87" t="str">
        <f>IFERROR(VLOOKUP('15년일출'!$C361,구분표!$A$2:$C$1001,3,FALSE),"")</f>
        <v>축산산림국</v>
      </c>
      <c r="C361" s="186" t="s">
        <v>360</v>
      </c>
      <c r="D361" s="185" t="s">
        <v>589</v>
      </c>
      <c r="E361" s="185">
        <v>614</v>
      </c>
      <c r="F361" s="298" t="s">
        <v>1516</v>
      </c>
      <c r="G361" s="184">
        <v>16500</v>
      </c>
      <c r="H361" s="184">
        <v>-800</v>
      </c>
      <c r="I361" s="184"/>
      <c r="J361" s="73">
        <f t="shared" si="64"/>
        <v>15700</v>
      </c>
      <c r="K361" s="184"/>
      <c r="L361" s="184"/>
      <c r="M361" s="73">
        <f t="shared" si="65"/>
        <v>16500</v>
      </c>
      <c r="N361" s="74" t="str">
        <f t="shared" si="66"/>
        <v>동의필요</v>
      </c>
      <c r="O361" s="241" t="s">
        <v>1488</v>
      </c>
      <c r="P361" s="75"/>
      <c r="Q361" s="206"/>
      <c r="R361" s="75"/>
      <c r="S361" s="78" t="str">
        <f t="shared" si="67"/>
        <v>국비</v>
      </c>
      <c r="T361" s="184">
        <f t="shared" ref="T361" si="77">IF($S361&lt;&gt;"도비",IF($Q361="국도비","직접입력",SUM($H361:$I361)),)</f>
        <v>-800</v>
      </c>
      <c r="U361" s="184">
        <f t="shared" ref="U361" si="78">IF($S361="도비",SUM($H361:$I361),IF($Q361="국도비","직접입력",SUM($H361:$I361)-$T361))</f>
        <v>0</v>
      </c>
      <c r="V361" s="77" t="str">
        <f t="shared" si="68"/>
        <v>ok</v>
      </c>
      <c r="W361" s="75"/>
      <c r="X361" s="76" t="str">
        <f t="shared" si="69"/>
        <v>국비</v>
      </c>
      <c r="Y361" s="184">
        <f t="shared" si="70"/>
        <v>0</v>
      </c>
      <c r="Z361" s="184">
        <f t="shared" si="71"/>
        <v>0</v>
      </c>
      <c r="AA361" s="77" t="str">
        <f t="shared" si="72"/>
        <v>ok</v>
      </c>
      <c r="AB361" s="75"/>
      <c r="AC361" s="79" t="str">
        <f t="array" ref="AC361">IFERROR(IF($C361="","",INDEX(구분표!$I$2:$I$1001,MATCH(1,(구분표!$B$2:$B$1001='15년일출'!$A361)*(구분표!$C$2:$C$1001='15년일출'!$B361)*(구분표!$A$2:$A$1001='15년일출'!$C361),0))),"@@")</f>
        <v>1705</v>
      </c>
    </row>
    <row r="362" spans="1:29" ht="40.5" hidden="1" customHeight="1">
      <c r="A362" s="87" t="str">
        <f>IFERROR(VLOOKUP('15년일출'!$C362,구분표!$A$2:$C$1001,2,FALSE),"")</f>
        <v>농정해양위원회</v>
      </c>
      <c r="B362" s="87" t="str">
        <f>IFERROR(VLOOKUP('15년일출'!$C362,구분표!$A$2:$C$1001,3,FALSE),"")</f>
        <v>축산산림국</v>
      </c>
      <c r="C362" s="186" t="s">
        <v>360</v>
      </c>
      <c r="D362" s="185" t="s">
        <v>589</v>
      </c>
      <c r="E362" s="185">
        <v>614</v>
      </c>
      <c r="F362" s="298" t="s">
        <v>1523</v>
      </c>
      <c r="G362" s="184">
        <v>100000</v>
      </c>
      <c r="H362" s="184">
        <v>-100000</v>
      </c>
      <c r="I362" s="184"/>
      <c r="J362" s="73">
        <f t="shared" si="64"/>
        <v>0</v>
      </c>
      <c r="K362" s="184"/>
      <c r="L362" s="184"/>
      <c r="M362" s="73">
        <f t="shared" si="65"/>
        <v>100000</v>
      </c>
      <c r="N362" s="74" t="str">
        <f t="shared" si="66"/>
        <v>동의필요</v>
      </c>
      <c r="O362" s="241" t="s">
        <v>1488</v>
      </c>
      <c r="P362" s="75"/>
      <c r="Q362" s="206" t="s">
        <v>734</v>
      </c>
      <c r="R362" s="75"/>
      <c r="S362" s="78" t="str">
        <f t="shared" si="67"/>
        <v>국비</v>
      </c>
      <c r="T362" s="184">
        <v>-50000</v>
      </c>
      <c r="U362" s="184">
        <v>-50000</v>
      </c>
      <c r="V362" s="77" t="str">
        <f t="shared" si="68"/>
        <v>ok</v>
      </c>
      <c r="W362" s="75"/>
      <c r="X362" s="76" t="str">
        <f t="shared" si="69"/>
        <v>국비</v>
      </c>
      <c r="Y362" s="184" t="str">
        <f t="shared" si="70"/>
        <v>직접입력</v>
      </c>
      <c r="Z362" s="184" t="str">
        <f t="shared" si="71"/>
        <v>직접입력</v>
      </c>
      <c r="AA362" s="77" t="str">
        <f t="shared" si="72"/>
        <v>검토</v>
      </c>
      <c r="AB362" s="75"/>
      <c r="AC362" s="79" t="str">
        <f t="array" ref="AC362">IFERROR(IF($C362="","",INDEX(구분표!$I$2:$I$1001,MATCH(1,(구분표!$B$2:$B$1001='15년일출'!$A362)*(구분표!$C$2:$C$1001='15년일출'!$B362)*(구분표!$A$2:$A$1001='15년일출'!$C362),0))),"@@")</f>
        <v>1705</v>
      </c>
    </row>
    <row r="363" spans="1:29" ht="40.5" hidden="1" customHeight="1">
      <c r="A363" s="87" t="str">
        <f>IFERROR(VLOOKUP('15년일출'!$C363,구분표!$A$2:$C$1001,2,FALSE),"")</f>
        <v>농정해양위원회</v>
      </c>
      <c r="B363" s="87" t="str">
        <f>IFERROR(VLOOKUP('15년일출'!$C363,구분표!$A$2:$C$1001,3,FALSE),"")</f>
        <v>축산산림국</v>
      </c>
      <c r="C363" s="186" t="s">
        <v>360</v>
      </c>
      <c r="D363" s="185" t="s">
        <v>593</v>
      </c>
      <c r="E363" s="185" t="s">
        <v>593</v>
      </c>
      <c r="F363" s="298" t="s">
        <v>1524</v>
      </c>
      <c r="G363" s="184"/>
      <c r="H363" s="184"/>
      <c r="I363" s="184">
        <v>14000</v>
      </c>
      <c r="J363" s="73">
        <f t="shared" si="64"/>
        <v>14000</v>
      </c>
      <c r="K363" s="184"/>
      <c r="L363" s="184"/>
      <c r="M363" s="73">
        <f t="shared" si="65"/>
        <v>0</v>
      </c>
      <c r="N363" s="74" t="str">
        <f t="shared" si="66"/>
        <v>-</v>
      </c>
      <c r="O363" s="241" t="s">
        <v>1488</v>
      </c>
      <c r="P363" s="75"/>
      <c r="Q363" s="206" t="s">
        <v>734</v>
      </c>
      <c r="R363" s="75"/>
      <c r="S363" s="78" t="str">
        <f t="shared" si="67"/>
        <v>국비</v>
      </c>
      <c r="T363" s="184">
        <v>7000</v>
      </c>
      <c r="U363" s="184">
        <v>7000</v>
      </c>
      <c r="V363" s="77" t="str">
        <f t="shared" si="68"/>
        <v>ok</v>
      </c>
      <c r="W363" s="75"/>
      <c r="X363" s="76" t="str">
        <f t="shared" si="69"/>
        <v>국비</v>
      </c>
      <c r="Y363" s="184" t="str">
        <f t="shared" si="70"/>
        <v>직접입력</v>
      </c>
      <c r="Z363" s="184" t="str">
        <f t="shared" si="71"/>
        <v>직접입력</v>
      </c>
      <c r="AA363" s="77" t="str">
        <f t="shared" si="72"/>
        <v>검토</v>
      </c>
      <c r="AB363" s="75"/>
      <c r="AC363" s="79" t="str">
        <f t="array" ref="AC363">IFERROR(IF($C363="","",INDEX(구분표!$I$2:$I$1001,MATCH(1,(구분표!$B$2:$B$1001='15년일출'!$A363)*(구분표!$C$2:$C$1001='15년일출'!$B363)*(구분표!$A$2:$A$1001='15년일출'!$C363),0))),"@@")</f>
        <v>1705</v>
      </c>
    </row>
    <row r="364" spans="1:29" ht="40.5" hidden="1" customHeight="1">
      <c r="A364" s="87" t="str">
        <f>IFERROR(VLOOKUP('15년일출'!$C364,구분표!$A$2:$C$1001,2,FALSE),"")</f>
        <v>농정해양위원회</v>
      </c>
      <c r="B364" s="87" t="str">
        <f>IFERROR(VLOOKUP('15년일출'!$C364,구분표!$A$2:$C$1001,3,FALSE),"")</f>
        <v>축산산림국</v>
      </c>
      <c r="C364" s="186" t="s">
        <v>360</v>
      </c>
      <c r="D364" s="185" t="s">
        <v>589</v>
      </c>
      <c r="E364" s="185">
        <v>615</v>
      </c>
      <c r="F364" s="298" t="s">
        <v>1525</v>
      </c>
      <c r="G364" s="184">
        <v>8361</v>
      </c>
      <c r="H364" s="184">
        <v>-8361</v>
      </c>
      <c r="I364" s="184"/>
      <c r="J364" s="73">
        <f t="shared" si="64"/>
        <v>0</v>
      </c>
      <c r="K364" s="184"/>
      <c r="L364" s="184"/>
      <c r="M364" s="73">
        <f t="shared" si="65"/>
        <v>8361</v>
      </c>
      <c r="N364" s="74" t="str">
        <f t="shared" si="66"/>
        <v>동의필요</v>
      </c>
      <c r="O364" s="239" t="s">
        <v>1488</v>
      </c>
      <c r="P364" s="75"/>
      <c r="Q364" s="206"/>
      <c r="R364" s="75"/>
      <c r="S364" s="78" t="str">
        <f t="shared" si="67"/>
        <v>도비</v>
      </c>
      <c r="T364" s="184">
        <f t="shared" ref="T364:T370" si="79">IF($S364&lt;&gt;"도비",IF($Q364="국도비","직접입력",SUM($H364:$I364)),)</f>
        <v>0</v>
      </c>
      <c r="U364" s="184">
        <f t="shared" ref="U364:U370" si="80">IF($S364="도비",SUM($H364:$I364),IF($Q364="국도비","직접입력",SUM($H364:$I364)-$T364))</f>
        <v>-8361</v>
      </c>
      <c r="V364" s="77" t="str">
        <f t="shared" si="68"/>
        <v>ok</v>
      </c>
      <c r="W364" s="75"/>
      <c r="X364" s="76" t="str">
        <f t="shared" si="69"/>
        <v>도비</v>
      </c>
      <c r="Y364" s="184">
        <f t="shared" si="70"/>
        <v>0</v>
      </c>
      <c r="Z364" s="184">
        <f t="shared" si="71"/>
        <v>0</v>
      </c>
      <c r="AA364" s="77" t="str">
        <f t="shared" si="72"/>
        <v>ok</v>
      </c>
      <c r="AB364" s="75"/>
      <c r="AC364" s="79" t="str">
        <f t="array" ref="AC364">IFERROR(IF($C364="","",INDEX(구분표!$I$2:$I$1001,MATCH(1,(구분표!$B$2:$B$1001='15년일출'!$A364)*(구분표!$C$2:$C$1001='15년일출'!$B364)*(구분표!$A$2:$A$1001='15년일출'!$C364),0))),"@@")</f>
        <v>1705</v>
      </c>
    </row>
    <row r="365" spans="1:29" ht="40.5" hidden="1" customHeight="1">
      <c r="A365" s="87" t="str">
        <f>IFERROR(VLOOKUP('15년일출'!$C365,구분표!$A$2:$C$1001,2,FALSE),"")</f>
        <v>농정해양위원회</v>
      </c>
      <c r="B365" s="87" t="str">
        <f>IFERROR(VLOOKUP('15년일출'!$C365,구분표!$A$2:$C$1001,3,FALSE),"")</f>
        <v>축산산림국</v>
      </c>
      <c r="C365" s="186" t="s">
        <v>360</v>
      </c>
      <c r="D365" s="185" t="s">
        <v>593</v>
      </c>
      <c r="E365" s="185" t="s">
        <v>593</v>
      </c>
      <c r="F365" s="298" t="s">
        <v>1483</v>
      </c>
      <c r="G365" s="184"/>
      <c r="H365" s="184"/>
      <c r="I365" s="184">
        <v>60000</v>
      </c>
      <c r="J365" s="73">
        <f t="shared" si="64"/>
        <v>60000</v>
      </c>
      <c r="K365" s="184"/>
      <c r="L365" s="184"/>
      <c r="M365" s="73">
        <f t="shared" si="65"/>
        <v>0</v>
      </c>
      <c r="N365" s="74" t="str">
        <f t="shared" si="66"/>
        <v>-</v>
      </c>
      <c r="O365" s="242"/>
      <c r="P365" s="75"/>
      <c r="Q365" s="206"/>
      <c r="R365" s="75"/>
      <c r="S365" s="78" t="str">
        <f t="shared" si="67"/>
        <v>도비</v>
      </c>
      <c r="T365" s="184">
        <f t="shared" si="79"/>
        <v>0</v>
      </c>
      <c r="U365" s="184">
        <f t="shared" si="80"/>
        <v>60000</v>
      </c>
      <c r="V365" s="77" t="str">
        <f t="shared" si="68"/>
        <v>ok</v>
      </c>
      <c r="W365" s="75"/>
      <c r="X365" s="76" t="str">
        <f t="shared" si="69"/>
        <v>도비</v>
      </c>
      <c r="Y365" s="184">
        <f t="shared" si="70"/>
        <v>0</v>
      </c>
      <c r="Z365" s="184">
        <f t="shared" si="71"/>
        <v>0</v>
      </c>
      <c r="AA365" s="77" t="str">
        <f t="shared" si="72"/>
        <v>ok</v>
      </c>
      <c r="AB365" s="75"/>
      <c r="AC365" s="79" t="str">
        <f t="array" ref="AC365">IFERROR(IF($C365="","",INDEX(구분표!$I$2:$I$1001,MATCH(1,(구분표!$B$2:$B$1001='15년일출'!$A365)*(구분표!$C$2:$C$1001='15년일출'!$B365)*(구분표!$A$2:$A$1001='15년일출'!$C365),0))),"@@")</f>
        <v>1705</v>
      </c>
    </row>
    <row r="366" spans="1:29" ht="40.5" hidden="1" customHeight="1">
      <c r="A366" s="87" t="str">
        <f>IFERROR(VLOOKUP('15년일출'!$C366,구분표!$A$2:$C$1001,2,FALSE),"")</f>
        <v>농정해양위원회</v>
      </c>
      <c r="B366" s="87" t="str">
        <f>IFERROR(VLOOKUP('15년일출'!$C366,구분표!$A$2:$C$1001,3,FALSE),"")</f>
        <v>축산산림국</v>
      </c>
      <c r="C366" s="186" t="s">
        <v>360</v>
      </c>
      <c r="D366" s="185" t="s">
        <v>589</v>
      </c>
      <c r="E366" s="185">
        <v>611</v>
      </c>
      <c r="F366" s="298" t="s">
        <v>1901</v>
      </c>
      <c r="G366" s="184">
        <v>40000</v>
      </c>
      <c r="H366" s="184"/>
      <c r="I366" s="184">
        <v>40000</v>
      </c>
      <c r="J366" s="73">
        <f t="shared" si="64"/>
        <v>80000</v>
      </c>
      <c r="K366" s="184"/>
      <c r="L366" s="184"/>
      <c r="M366" s="73">
        <f t="shared" si="65"/>
        <v>40000</v>
      </c>
      <c r="N366" s="74" t="str">
        <f t="shared" si="66"/>
        <v>-</v>
      </c>
      <c r="O366" s="242" t="s">
        <v>1900</v>
      </c>
      <c r="P366" s="75"/>
      <c r="Q366" s="206"/>
      <c r="R366" s="75"/>
      <c r="S366" s="78" t="str">
        <f t="shared" si="67"/>
        <v>도비</v>
      </c>
      <c r="T366" s="184">
        <f t="shared" si="79"/>
        <v>0</v>
      </c>
      <c r="U366" s="184">
        <f t="shared" si="80"/>
        <v>40000</v>
      </c>
      <c r="V366" s="77" t="str">
        <f t="shared" si="68"/>
        <v>ok</v>
      </c>
      <c r="W366" s="75"/>
      <c r="X366" s="76" t="str">
        <f t="shared" si="69"/>
        <v>도비</v>
      </c>
      <c r="Y366" s="184">
        <f t="shared" si="70"/>
        <v>0</v>
      </c>
      <c r="Z366" s="184">
        <f t="shared" si="71"/>
        <v>0</v>
      </c>
      <c r="AA366" s="77" t="str">
        <f t="shared" si="72"/>
        <v>ok</v>
      </c>
      <c r="AB366" s="75"/>
      <c r="AC366" s="79" t="str">
        <f t="array" ref="AC366">IFERROR(IF($C366="","",INDEX(구분표!$I$2:$I$1001,MATCH(1,(구분표!$B$2:$B$1001='15년일출'!$A366)*(구분표!$C$2:$C$1001='15년일출'!$B366)*(구분표!$A$2:$A$1001='15년일출'!$C366),0))),"@@")</f>
        <v>1705</v>
      </c>
    </row>
    <row r="367" spans="1:29" ht="40.5" hidden="1" customHeight="1">
      <c r="A367" s="87" t="str">
        <f>IFERROR(VLOOKUP('15년일출'!$C367,구분표!$A$2:$C$1001,2,FALSE),"")</f>
        <v>농정해양위원회</v>
      </c>
      <c r="B367" s="87" t="str">
        <f>IFERROR(VLOOKUP('15년일출'!$C367,구분표!$A$2:$C$1001,3,FALSE),"")</f>
        <v>축산산림국</v>
      </c>
      <c r="C367" s="186" t="s">
        <v>361</v>
      </c>
      <c r="D367" s="185" t="s">
        <v>589</v>
      </c>
      <c r="E367" s="185">
        <v>621</v>
      </c>
      <c r="F367" s="298" t="s">
        <v>1526</v>
      </c>
      <c r="G367" s="184">
        <v>10584</v>
      </c>
      <c r="H367" s="184">
        <v>-2000</v>
      </c>
      <c r="I367" s="184"/>
      <c r="J367" s="73">
        <f t="shared" si="64"/>
        <v>8584</v>
      </c>
      <c r="K367" s="184"/>
      <c r="L367" s="184"/>
      <c r="M367" s="73">
        <f t="shared" si="65"/>
        <v>10584</v>
      </c>
      <c r="N367" s="74" t="str">
        <f t="shared" si="66"/>
        <v>동의필요</v>
      </c>
      <c r="O367" s="239" t="s">
        <v>1491</v>
      </c>
      <c r="P367" s="75"/>
      <c r="Q367" s="206" t="s">
        <v>1252</v>
      </c>
      <c r="R367" s="75"/>
      <c r="S367" s="78" t="str">
        <f t="shared" si="67"/>
        <v>도비</v>
      </c>
      <c r="T367" s="184">
        <f t="shared" si="79"/>
        <v>0</v>
      </c>
      <c r="U367" s="184">
        <f t="shared" si="80"/>
        <v>-2000</v>
      </c>
      <c r="V367" s="77" t="str">
        <f t="shared" si="68"/>
        <v>ok</v>
      </c>
      <c r="W367" s="75"/>
      <c r="X367" s="76" t="str">
        <f t="shared" si="69"/>
        <v>도비</v>
      </c>
      <c r="Y367" s="184">
        <f t="shared" si="70"/>
        <v>0</v>
      </c>
      <c r="Z367" s="184">
        <f t="shared" si="71"/>
        <v>0</v>
      </c>
      <c r="AA367" s="77" t="str">
        <f t="shared" si="72"/>
        <v>ok</v>
      </c>
      <c r="AB367" s="75"/>
      <c r="AC367" s="79" t="str">
        <f t="array" ref="AC367">IFERROR(IF($C367="","",INDEX(구분표!$I$2:$I$1001,MATCH(1,(구분표!$B$2:$B$1001='15년일출'!$A367)*(구분표!$C$2:$C$1001='15년일출'!$B367)*(구분표!$A$2:$A$1001='15년일출'!$C367),0))),"@@")</f>
        <v>1706</v>
      </c>
    </row>
    <row r="368" spans="1:29" ht="40.5" hidden="1" customHeight="1">
      <c r="A368" s="87" t="str">
        <f>IFERROR(VLOOKUP('15년일출'!$C368,구분표!$A$2:$C$1001,2,FALSE),"")</f>
        <v>농정해양위원회</v>
      </c>
      <c r="B368" s="87" t="str">
        <f>IFERROR(VLOOKUP('15년일출'!$C368,구분표!$A$2:$C$1001,3,FALSE),"")</f>
        <v>축산산림국</v>
      </c>
      <c r="C368" s="186" t="s">
        <v>361</v>
      </c>
      <c r="D368" s="185" t="s">
        <v>589</v>
      </c>
      <c r="E368" s="185">
        <v>623</v>
      </c>
      <c r="F368" s="298" t="s">
        <v>1527</v>
      </c>
      <c r="G368" s="184">
        <v>48201</v>
      </c>
      <c r="H368" s="184"/>
      <c r="I368" s="184">
        <v>25037</v>
      </c>
      <c r="J368" s="73">
        <f t="shared" si="64"/>
        <v>73238</v>
      </c>
      <c r="K368" s="184"/>
      <c r="L368" s="184"/>
      <c r="M368" s="73">
        <f t="shared" si="65"/>
        <v>48201</v>
      </c>
      <c r="N368" s="74" t="str">
        <f t="shared" si="66"/>
        <v>-</v>
      </c>
      <c r="O368" s="239" t="s">
        <v>1492</v>
      </c>
      <c r="P368" s="75"/>
      <c r="Q368" s="206" t="s">
        <v>594</v>
      </c>
      <c r="R368" s="75"/>
      <c r="S368" s="78" t="str">
        <f t="shared" si="67"/>
        <v>도비</v>
      </c>
      <c r="T368" s="184">
        <f t="shared" si="79"/>
        <v>0</v>
      </c>
      <c r="U368" s="184">
        <f t="shared" si="80"/>
        <v>25037</v>
      </c>
      <c r="V368" s="77" t="str">
        <f t="shared" si="68"/>
        <v>ok</v>
      </c>
      <c r="W368" s="75"/>
      <c r="X368" s="76" t="str">
        <f t="shared" si="69"/>
        <v>도비</v>
      </c>
      <c r="Y368" s="184">
        <f t="shared" si="70"/>
        <v>0</v>
      </c>
      <c r="Z368" s="184">
        <f t="shared" si="71"/>
        <v>0</v>
      </c>
      <c r="AA368" s="77" t="str">
        <f t="shared" si="72"/>
        <v>ok</v>
      </c>
      <c r="AB368" s="75"/>
      <c r="AC368" s="79" t="str">
        <f t="array" ref="AC368">IFERROR(IF($C368="","",INDEX(구분표!$I$2:$I$1001,MATCH(1,(구분표!$B$2:$B$1001='15년일출'!$A368)*(구분표!$C$2:$C$1001='15년일출'!$B368)*(구분표!$A$2:$A$1001='15년일출'!$C368),0))),"@@")</f>
        <v>1706</v>
      </c>
    </row>
    <row r="369" spans="1:29" ht="40.5" hidden="1" customHeight="1">
      <c r="A369" s="87" t="str">
        <f>IFERROR(VLOOKUP('15년일출'!$C369,구분표!$A$2:$C$1001,2,FALSE),"")</f>
        <v>농정해양위원회</v>
      </c>
      <c r="B369" s="87" t="str">
        <f>IFERROR(VLOOKUP('15년일출'!$C369,구분표!$A$2:$C$1001,3,FALSE),"")</f>
        <v>축산산림국</v>
      </c>
      <c r="C369" s="186" t="s">
        <v>361</v>
      </c>
      <c r="D369" s="185" t="s">
        <v>589</v>
      </c>
      <c r="E369" s="185">
        <v>623</v>
      </c>
      <c r="F369" s="298" t="s">
        <v>1528</v>
      </c>
      <c r="G369" s="184">
        <v>1429</v>
      </c>
      <c r="H369" s="184"/>
      <c r="I369" s="184">
        <v>740</v>
      </c>
      <c r="J369" s="73">
        <f t="shared" si="64"/>
        <v>2169</v>
      </c>
      <c r="K369" s="184"/>
      <c r="L369" s="184"/>
      <c r="M369" s="73">
        <f t="shared" si="65"/>
        <v>1429</v>
      </c>
      <c r="N369" s="74" t="str">
        <f t="shared" si="66"/>
        <v>-</v>
      </c>
      <c r="O369" s="239" t="s">
        <v>1493</v>
      </c>
      <c r="P369" s="75"/>
      <c r="Q369" s="206" t="s">
        <v>594</v>
      </c>
      <c r="R369" s="75"/>
      <c r="S369" s="78" t="str">
        <f t="shared" si="67"/>
        <v>도비</v>
      </c>
      <c r="T369" s="184">
        <f t="shared" si="79"/>
        <v>0</v>
      </c>
      <c r="U369" s="184">
        <f t="shared" si="80"/>
        <v>740</v>
      </c>
      <c r="V369" s="77" t="str">
        <f t="shared" si="68"/>
        <v>ok</v>
      </c>
      <c r="W369" s="75"/>
      <c r="X369" s="76" t="str">
        <f t="shared" si="69"/>
        <v>도비</v>
      </c>
      <c r="Y369" s="184">
        <f t="shared" si="70"/>
        <v>0</v>
      </c>
      <c r="Z369" s="184">
        <f t="shared" si="71"/>
        <v>0</v>
      </c>
      <c r="AA369" s="77" t="str">
        <f t="shared" si="72"/>
        <v>ok</v>
      </c>
      <c r="AB369" s="75"/>
      <c r="AC369" s="79" t="str">
        <f t="array" ref="AC369">IFERROR(IF($C369="","",INDEX(구분표!$I$2:$I$1001,MATCH(1,(구분표!$B$2:$B$1001='15년일출'!$A369)*(구분표!$C$2:$C$1001='15년일출'!$B369)*(구분표!$A$2:$A$1001='15년일출'!$C369),0))),"@@")</f>
        <v>1706</v>
      </c>
    </row>
    <row r="370" spans="1:29" ht="40.5" hidden="1" customHeight="1">
      <c r="A370" s="87" t="str">
        <f>IFERROR(VLOOKUP('15년일출'!$C370,구분표!$A$2:$C$1001,2,FALSE),"")</f>
        <v>농정해양위원회</v>
      </c>
      <c r="B370" s="87" t="str">
        <f>IFERROR(VLOOKUP('15년일출'!$C370,구분표!$A$2:$C$1001,3,FALSE),"")</f>
        <v>축산산림국</v>
      </c>
      <c r="C370" s="186" t="s">
        <v>361</v>
      </c>
      <c r="D370" s="185" t="s">
        <v>589</v>
      </c>
      <c r="E370" s="185">
        <v>623</v>
      </c>
      <c r="F370" s="298" t="s">
        <v>1529</v>
      </c>
      <c r="G370" s="184">
        <v>451</v>
      </c>
      <c r="H370" s="184"/>
      <c r="I370" s="184">
        <v>234</v>
      </c>
      <c r="J370" s="73">
        <f t="shared" si="64"/>
        <v>685</v>
      </c>
      <c r="K370" s="184"/>
      <c r="L370" s="184"/>
      <c r="M370" s="73">
        <f t="shared" si="65"/>
        <v>451</v>
      </c>
      <c r="N370" s="74" t="str">
        <f t="shared" si="66"/>
        <v>-</v>
      </c>
      <c r="O370" s="245" t="s">
        <v>1494</v>
      </c>
      <c r="P370" s="75"/>
      <c r="Q370" s="206" t="s">
        <v>594</v>
      </c>
      <c r="R370" s="75"/>
      <c r="S370" s="78" t="str">
        <f t="shared" si="67"/>
        <v>도비</v>
      </c>
      <c r="T370" s="184">
        <f t="shared" si="79"/>
        <v>0</v>
      </c>
      <c r="U370" s="184">
        <f t="shared" si="80"/>
        <v>234</v>
      </c>
      <c r="V370" s="77" t="str">
        <f t="shared" si="68"/>
        <v>ok</v>
      </c>
      <c r="W370" s="75"/>
      <c r="X370" s="76" t="str">
        <f t="shared" si="69"/>
        <v>도비</v>
      </c>
      <c r="Y370" s="184">
        <f t="shared" si="70"/>
        <v>0</v>
      </c>
      <c r="Z370" s="184">
        <f t="shared" si="71"/>
        <v>0</v>
      </c>
      <c r="AA370" s="77" t="str">
        <f t="shared" si="72"/>
        <v>ok</v>
      </c>
      <c r="AB370" s="75"/>
      <c r="AC370" s="79" t="str">
        <f t="array" ref="AC370">IFERROR(IF($C370="","",INDEX(구분표!$I$2:$I$1001,MATCH(1,(구분표!$B$2:$B$1001='15년일출'!$A370)*(구분표!$C$2:$C$1001='15년일출'!$B370)*(구분표!$A$2:$A$1001='15년일출'!$C370),0))),"@@")</f>
        <v>1706</v>
      </c>
    </row>
    <row r="371" spans="1:29" ht="40.5" hidden="1" customHeight="1">
      <c r="A371" s="87" t="str">
        <f>IFERROR(VLOOKUP('15년일출'!$C371,구분표!$A$2:$C$1001,2,FALSE),"")</f>
        <v>농정해양위원회</v>
      </c>
      <c r="B371" s="87" t="str">
        <f>IFERROR(VLOOKUP('15년일출'!$C371,구분표!$A$2:$C$1001,3,FALSE),"")</f>
        <v>축산산림국</v>
      </c>
      <c r="C371" s="186" t="s">
        <v>361</v>
      </c>
      <c r="D371" s="185" t="s">
        <v>589</v>
      </c>
      <c r="E371" s="185">
        <v>630</v>
      </c>
      <c r="F371" s="298" t="s">
        <v>1530</v>
      </c>
      <c r="G371" s="184">
        <v>32144</v>
      </c>
      <c r="H371" s="184"/>
      <c r="I371" s="184">
        <v>961</v>
      </c>
      <c r="J371" s="73">
        <f t="shared" si="64"/>
        <v>33105</v>
      </c>
      <c r="K371" s="184"/>
      <c r="L371" s="184"/>
      <c r="M371" s="73">
        <f t="shared" si="65"/>
        <v>32144</v>
      </c>
      <c r="N371" s="74" t="str">
        <f t="shared" si="66"/>
        <v>-</v>
      </c>
      <c r="O371" s="241" t="s">
        <v>1495</v>
      </c>
      <c r="P371" s="75"/>
      <c r="Q371" s="206" t="s">
        <v>734</v>
      </c>
      <c r="R371" s="75"/>
      <c r="S371" s="78" t="str">
        <f t="shared" si="67"/>
        <v>국비</v>
      </c>
      <c r="T371" s="184">
        <v>480</v>
      </c>
      <c r="U371" s="184">
        <v>481</v>
      </c>
      <c r="V371" s="77" t="str">
        <f t="shared" si="68"/>
        <v>ok</v>
      </c>
      <c r="W371" s="75"/>
      <c r="X371" s="76" t="str">
        <f t="shared" si="69"/>
        <v>국비</v>
      </c>
      <c r="Y371" s="184" t="str">
        <f t="shared" si="70"/>
        <v>직접입력</v>
      </c>
      <c r="Z371" s="184" t="str">
        <f t="shared" si="71"/>
        <v>직접입력</v>
      </c>
      <c r="AA371" s="77" t="str">
        <f t="shared" si="72"/>
        <v>검토</v>
      </c>
      <c r="AB371" s="75"/>
      <c r="AC371" s="79" t="str">
        <f t="array" ref="AC371">IFERROR(IF($C371="","",INDEX(구분표!$I$2:$I$1001,MATCH(1,(구분표!$B$2:$B$1001='15년일출'!$A371)*(구분표!$C$2:$C$1001='15년일출'!$B371)*(구분표!$A$2:$A$1001='15년일출'!$C371),0))),"@@")</f>
        <v>1706</v>
      </c>
    </row>
    <row r="372" spans="1:29" ht="40.5" hidden="1" customHeight="1">
      <c r="A372" s="87" t="str">
        <f>IFERROR(VLOOKUP('15년일출'!$C372,구분표!$A$2:$C$1001,2,FALSE),"")</f>
        <v>농정해양위원회</v>
      </c>
      <c r="B372" s="87" t="str">
        <f>IFERROR(VLOOKUP('15년일출'!$C372,구분표!$A$2:$C$1001,3,FALSE),"")</f>
        <v>축산산림국</v>
      </c>
      <c r="C372" s="186" t="s">
        <v>361</v>
      </c>
      <c r="D372" s="185" t="s">
        <v>593</v>
      </c>
      <c r="E372" s="185" t="s">
        <v>593</v>
      </c>
      <c r="F372" s="298" t="s">
        <v>1531</v>
      </c>
      <c r="G372" s="184"/>
      <c r="H372" s="184"/>
      <c r="I372" s="184">
        <v>16400</v>
      </c>
      <c r="J372" s="73">
        <f t="shared" si="64"/>
        <v>16400</v>
      </c>
      <c r="K372" s="184"/>
      <c r="L372" s="184"/>
      <c r="M372" s="73">
        <f t="shared" si="65"/>
        <v>0</v>
      </c>
      <c r="N372" s="74" t="str">
        <f t="shared" si="66"/>
        <v>-</v>
      </c>
      <c r="O372" s="239" t="s">
        <v>1495</v>
      </c>
      <c r="P372" s="75"/>
      <c r="Q372" s="206" t="s">
        <v>734</v>
      </c>
      <c r="R372" s="75"/>
      <c r="S372" s="78" t="str">
        <f t="shared" si="67"/>
        <v>국비</v>
      </c>
      <c r="T372" s="184">
        <v>8200</v>
      </c>
      <c r="U372" s="184">
        <v>8200</v>
      </c>
      <c r="V372" s="77" t="str">
        <f t="shared" si="68"/>
        <v>ok</v>
      </c>
      <c r="W372" s="75"/>
      <c r="X372" s="76" t="str">
        <f t="shared" si="69"/>
        <v>국비</v>
      </c>
      <c r="Y372" s="184" t="str">
        <f t="shared" si="70"/>
        <v>직접입력</v>
      </c>
      <c r="Z372" s="184" t="str">
        <f t="shared" si="71"/>
        <v>직접입력</v>
      </c>
      <c r="AA372" s="77" t="str">
        <f t="shared" si="72"/>
        <v>검토</v>
      </c>
      <c r="AB372" s="75"/>
      <c r="AC372" s="79" t="str">
        <f t="array" ref="AC372">IFERROR(IF($C372="","",INDEX(구분표!$I$2:$I$1001,MATCH(1,(구분표!$B$2:$B$1001='15년일출'!$A372)*(구분표!$C$2:$C$1001='15년일출'!$B372)*(구분표!$A$2:$A$1001='15년일출'!$C372),0))),"@@")</f>
        <v>1706</v>
      </c>
    </row>
    <row r="373" spans="1:29" ht="40.5" hidden="1" customHeight="1">
      <c r="A373" s="87" t="str">
        <f>IFERROR(VLOOKUP('15년일출'!$C373,구분표!$A$2:$C$1001,2,FALSE),"")</f>
        <v>농정해양위원회</v>
      </c>
      <c r="B373" s="87" t="str">
        <f>IFERROR(VLOOKUP('15년일출'!$C373,구분표!$A$2:$C$1001,3,FALSE),"")</f>
        <v>축산산림국</v>
      </c>
      <c r="C373" s="186" t="s">
        <v>361</v>
      </c>
      <c r="D373" s="185" t="s">
        <v>589</v>
      </c>
      <c r="E373" s="185">
        <v>635</v>
      </c>
      <c r="F373" s="298" t="s">
        <v>1902</v>
      </c>
      <c r="G373" s="184">
        <v>36000</v>
      </c>
      <c r="H373" s="184"/>
      <c r="I373" s="184">
        <v>500000</v>
      </c>
      <c r="J373" s="73">
        <f t="shared" si="64"/>
        <v>536000</v>
      </c>
      <c r="K373" s="184"/>
      <c r="L373" s="184"/>
      <c r="M373" s="73">
        <f t="shared" si="65"/>
        <v>36000</v>
      </c>
      <c r="N373" s="74" t="str">
        <f t="shared" si="66"/>
        <v>-</v>
      </c>
      <c r="O373" s="240"/>
      <c r="P373" s="75"/>
      <c r="Q373" s="206"/>
      <c r="R373" s="75"/>
      <c r="S373" s="78" t="str">
        <f t="shared" si="67"/>
        <v>도비</v>
      </c>
      <c r="T373" s="184">
        <f t="shared" ref="T373:T409" si="81">IF($S373&lt;&gt;"도비",IF($Q373="국도비","직접입력",SUM($H373:$I373)),)</f>
        <v>0</v>
      </c>
      <c r="U373" s="184">
        <f t="shared" ref="U373:U409" si="82">IF($S373="도비",SUM($H373:$I373),IF($Q373="국도비","직접입력",SUM($H373:$I373)-$T373))</f>
        <v>500000</v>
      </c>
      <c r="V373" s="77" t="str">
        <f t="shared" si="68"/>
        <v>ok</v>
      </c>
      <c r="W373" s="75"/>
      <c r="X373" s="76" t="str">
        <f t="shared" si="69"/>
        <v>도비</v>
      </c>
      <c r="Y373" s="184">
        <f t="shared" si="70"/>
        <v>0</v>
      </c>
      <c r="Z373" s="184">
        <f t="shared" si="71"/>
        <v>0</v>
      </c>
      <c r="AA373" s="77" t="str">
        <f t="shared" si="72"/>
        <v>ok</v>
      </c>
      <c r="AB373" s="75"/>
      <c r="AC373" s="79" t="str">
        <f t="array" ref="AC373">IFERROR(IF($C373="","",INDEX(구분표!$I$2:$I$1001,MATCH(1,(구분표!$B$2:$B$1001='15년일출'!$A373)*(구분표!$C$2:$C$1001='15년일출'!$B373)*(구분표!$A$2:$A$1001='15년일출'!$C373),0))),"@@")</f>
        <v>1706</v>
      </c>
    </row>
    <row r="374" spans="1:29" ht="40.5" hidden="1" customHeight="1">
      <c r="A374" s="87" t="str">
        <f>IFERROR(VLOOKUP('15년일출'!$C374,구분표!$A$2:$C$1001,2,FALSE),"")</f>
        <v>농정해양위원회</v>
      </c>
      <c r="B374" s="87" t="str">
        <f>IFERROR(VLOOKUP('15년일출'!$C374,구분표!$A$2:$C$1001,3,FALSE),"")</f>
        <v>축산산림국</v>
      </c>
      <c r="C374" s="186" t="s">
        <v>361</v>
      </c>
      <c r="D374" s="185" t="s">
        <v>589</v>
      </c>
      <c r="E374" s="185">
        <v>633</v>
      </c>
      <c r="F374" s="298" t="s">
        <v>1903</v>
      </c>
      <c r="G374" s="184">
        <v>879267</v>
      </c>
      <c r="H374" s="184"/>
      <c r="I374" s="184">
        <v>156207</v>
      </c>
      <c r="J374" s="73">
        <f t="shared" si="64"/>
        <v>1035474</v>
      </c>
      <c r="K374" s="184"/>
      <c r="L374" s="184"/>
      <c r="M374" s="73">
        <f t="shared" si="65"/>
        <v>879267</v>
      </c>
      <c r="N374" s="74" t="str">
        <f t="shared" si="66"/>
        <v>-</v>
      </c>
      <c r="O374" s="242" t="s">
        <v>1502</v>
      </c>
      <c r="P374" s="75"/>
      <c r="Q374" s="206"/>
      <c r="R374" s="75"/>
      <c r="S374" s="78" t="str">
        <f t="shared" si="67"/>
        <v>도비</v>
      </c>
      <c r="T374" s="184">
        <f t="shared" si="81"/>
        <v>0</v>
      </c>
      <c r="U374" s="184">
        <f t="shared" si="82"/>
        <v>156207</v>
      </c>
      <c r="V374" s="77" t="str">
        <f t="shared" si="68"/>
        <v>ok</v>
      </c>
      <c r="W374" s="75"/>
      <c r="X374" s="76" t="str">
        <f t="shared" si="69"/>
        <v>도비</v>
      </c>
      <c r="Y374" s="184">
        <f t="shared" si="70"/>
        <v>0</v>
      </c>
      <c r="Z374" s="184">
        <f t="shared" si="71"/>
        <v>0</v>
      </c>
      <c r="AA374" s="77" t="str">
        <f t="shared" si="72"/>
        <v>ok</v>
      </c>
      <c r="AB374" s="75"/>
      <c r="AC374" s="79" t="str">
        <f t="array" ref="AC374">IFERROR(IF($C374="","",INDEX(구분표!$I$2:$I$1001,MATCH(1,(구분표!$B$2:$B$1001='15년일출'!$A374)*(구분표!$C$2:$C$1001='15년일출'!$B374)*(구분표!$A$2:$A$1001='15년일출'!$C374),0))),"@@")</f>
        <v>1706</v>
      </c>
    </row>
    <row r="375" spans="1:29" ht="40.5" hidden="1" customHeight="1">
      <c r="A375" s="87" t="str">
        <f>IFERROR(VLOOKUP('15년일출'!$C375,구분표!$A$2:$C$1001,2,FALSE),"")</f>
        <v>농정해양위원회</v>
      </c>
      <c r="B375" s="87" t="str">
        <f>IFERROR(VLOOKUP('15년일출'!$C375,구분표!$A$2:$C$1001,3,FALSE),"")</f>
        <v>축산산림국</v>
      </c>
      <c r="C375" s="186" t="s">
        <v>361</v>
      </c>
      <c r="D375" s="185" t="s">
        <v>589</v>
      </c>
      <c r="E375" s="185">
        <v>627</v>
      </c>
      <c r="F375" s="298" t="s">
        <v>1904</v>
      </c>
      <c r="G375" s="188">
        <v>333720</v>
      </c>
      <c r="H375" s="184"/>
      <c r="I375" s="184">
        <v>400000</v>
      </c>
      <c r="J375" s="73">
        <f t="shared" si="64"/>
        <v>733720</v>
      </c>
      <c r="K375" s="184"/>
      <c r="L375" s="184"/>
      <c r="M375" s="73">
        <f t="shared" si="65"/>
        <v>333720</v>
      </c>
      <c r="N375" s="74" t="str">
        <f t="shared" si="66"/>
        <v>-</v>
      </c>
      <c r="O375" s="237" t="s">
        <v>1503</v>
      </c>
      <c r="P375" s="75"/>
      <c r="Q375" s="206"/>
      <c r="R375" s="75"/>
      <c r="S375" s="78" t="str">
        <f t="shared" si="67"/>
        <v>도비</v>
      </c>
      <c r="T375" s="184">
        <f t="shared" si="81"/>
        <v>0</v>
      </c>
      <c r="U375" s="184">
        <f t="shared" si="82"/>
        <v>400000</v>
      </c>
      <c r="V375" s="77" t="str">
        <f t="shared" si="68"/>
        <v>ok</v>
      </c>
      <c r="W375" s="75"/>
      <c r="X375" s="76" t="str">
        <f t="shared" si="69"/>
        <v>도비</v>
      </c>
      <c r="Y375" s="184">
        <f t="shared" si="70"/>
        <v>0</v>
      </c>
      <c r="Z375" s="184">
        <f t="shared" si="71"/>
        <v>0</v>
      </c>
      <c r="AA375" s="77" t="str">
        <f t="shared" si="72"/>
        <v>ok</v>
      </c>
      <c r="AB375" s="75"/>
      <c r="AC375" s="79" t="str">
        <f t="array" ref="AC375">IFERROR(IF($C375="","",INDEX(구분표!$I$2:$I$1001,MATCH(1,(구분표!$B$2:$B$1001='15년일출'!$A375)*(구분표!$C$2:$C$1001='15년일출'!$B375)*(구분표!$A$2:$A$1001='15년일출'!$C375),0))),"@@")</f>
        <v>1706</v>
      </c>
    </row>
    <row r="376" spans="1:29" ht="40.5" hidden="1" customHeight="1">
      <c r="A376" s="290" t="str">
        <f>IFERROR(VLOOKUP('15년일출'!$C376,구분표!$A$2:$C$1001,2,FALSE),"")</f>
        <v>농정해양위원회</v>
      </c>
      <c r="B376" s="290" t="str">
        <f>IFERROR(VLOOKUP('15년일출'!$C376,구분표!$A$2:$C$1001,3,FALSE),"")</f>
        <v>축산산림국</v>
      </c>
      <c r="C376" s="299" t="s">
        <v>361</v>
      </c>
      <c r="D376" s="300" t="s">
        <v>589</v>
      </c>
      <c r="E376" s="300">
        <v>625</v>
      </c>
      <c r="F376" s="299" t="s">
        <v>1906</v>
      </c>
      <c r="G376" s="188">
        <v>30000</v>
      </c>
      <c r="H376" s="195"/>
      <c r="I376" s="195">
        <v>244000</v>
      </c>
      <c r="J376" s="73">
        <f t="shared" si="64"/>
        <v>274000</v>
      </c>
      <c r="K376" s="195"/>
      <c r="L376" s="195"/>
      <c r="M376" s="73">
        <f t="shared" si="65"/>
        <v>30000</v>
      </c>
      <c r="N376" s="74" t="str">
        <f t="shared" si="66"/>
        <v>-</v>
      </c>
      <c r="O376" s="243" t="s">
        <v>1905</v>
      </c>
      <c r="P376" s="283"/>
      <c r="Q376" s="316"/>
      <c r="R376" s="283"/>
      <c r="S376" s="78" t="str">
        <f t="shared" si="67"/>
        <v>도비</v>
      </c>
      <c r="T376" s="184">
        <f t="shared" si="81"/>
        <v>0</v>
      </c>
      <c r="U376" s="184">
        <f t="shared" si="82"/>
        <v>244000</v>
      </c>
      <c r="V376" s="77" t="str">
        <f t="shared" si="68"/>
        <v>ok</v>
      </c>
      <c r="W376" s="283"/>
      <c r="X376" s="76" t="str">
        <f t="shared" si="69"/>
        <v>도비</v>
      </c>
      <c r="Y376" s="184">
        <f t="shared" si="70"/>
        <v>0</v>
      </c>
      <c r="Z376" s="184">
        <f t="shared" si="71"/>
        <v>0</v>
      </c>
      <c r="AA376" s="77" t="str">
        <f t="shared" si="72"/>
        <v>ok</v>
      </c>
      <c r="AB376" s="283"/>
      <c r="AC376" s="79" t="str">
        <f t="array" ref="AC376">IFERROR(IF($C376="","",INDEX(구분표!$I$2:$I$1001,MATCH(1,(구분표!$B$2:$B$1001='15년일출'!$A376)*(구분표!$C$2:$C$1001='15년일출'!$B376)*(구분표!$A$2:$A$1001='15년일출'!$C376),0))),"@@")</f>
        <v>1706</v>
      </c>
    </row>
    <row r="377" spans="1:29" ht="40.5" hidden="1" customHeight="1">
      <c r="A377" s="87" t="str">
        <f>IFERROR(VLOOKUP('15년일출'!$C377,구분표!$A$2:$C$1001,2,FALSE),"")</f>
        <v>농정해양위원회</v>
      </c>
      <c r="B377" s="87" t="str">
        <f>IFERROR(VLOOKUP('15년일출'!$C377,구분표!$A$2:$C$1001,3,FALSE),"")</f>
        <v>농업기술원</v>
      </c>
      <c r="C377" s="186" t="s">
        <v>1408</v>
      </c>
      <c r="D377" s="185" t="s">
        <v>593</v>
      </c>
      <c r="E377" s="185" t="s">
        <v>593</v>
      </c>
      <c r="F377" s="298" t="s">
        <v>1409</v>
      </c>
      <c r="G377" s="184"/>
      <c r="H377" s="184"/>
      <c r="I377" s="184">
        <v>100000</v>
      </c>
      <c r="J377" s="73">
        <f t="shared" si="64"/>
        <v>100000</v>
      </c>
      <c r="K377" s="184"/>
      <c r="L377" s="184"/>
      <c r="M377" s="73">
        <f t="shared" si="65"/>
        <v>0</v>
      </c>
      <c r="N377" s="74" t="str">
        <f t="shared" si="66"/>
        <v>-</v>
      </c>
      <c r="O377" s="239" t="s">
        <v>1446</v>
      </c>
      <c r="P377" s="75"/>
      <c r="Q377" s="206"/>
      <c r="R377" s="75"/>
      <c r="S377" s="78" t="str">
        <f t="shared" si="67"/>
        <v>도비</v>
      </c>
      <c r="T377" s="184">
        <f t="shared" si="81"/>
        <v>0</v>
      </c>
      <c r="U377" s="184">
        <f t="shared" si="82"/>
        <v>100000</v>
      </c>
      <c r="V377" s="77" t="str">
        <f t="shared" si="68"/>
        <v>ok</v>
      </c>
      <c r="W377" s="75"/>
      <c r="X377" s="76" t="str">
        <f t="shared" si="69"/>
        <v>도비</v>
      </c>
      <c r="Y377" s="184">
        <f t="shared" si="70"/>
        <v>0</v>
      </c>
      <c r="Z377" s="184">
        <f t="shared" si="71"/>
        <v>0</v>
      </c>
      <c r="AA377" s="77" t="str">
        <f t="shared" si="72"/>
        <v>ok</v>
      </c>
      <c r="AB377" s="75"/>
      <c r="AC377" s="79" t="str">
        <f t="array" ref="AC377">IFERROR(IF($C377="","",INDEX(구분표!$I$2:$I$1001,MATCH(1,(구분표!$B$2:$B$1001='15년일출'!$A377)*(구분표!$C$2:$C$1001='15년일출'!$B377)*(구분표!$A$2:$A$1001='15년일출'!$C377),0))),"@@")</f>
        <v>1802</v>
      </c>
    </row>
    <row r="378" spans="1:29" ht="40.5" hidden="1" customHeight="1">
      <c r="A378" s="87" t="str">
        <f>IFERROR(VLOOKUP('15년일출'!$C378,구분표!$A$2:$C$1001,2,FALSE),"")</f>
        <v>농정해양위원회</v>
      </c>
      <c r="B378" s="87" t="str">
        <f>IFERROR(VLOOKUP('15년일출'!$C378,구분표!$A$2:$C$1001,3,FALSE),"")</f>
        <v>농업기술원</v>
      </c>
      <c r="C378" s="186" t="s">
        <v>1408</v>
      </c>
      <c r="D378" s="185" t="s">
        <v>593</v>
      </c>
      <c r="E378" s="185" t="s">
        <v>593</v>
      </c>
      <c r="F378" s="298" t="s">
        <v>1420</v>
      </c>
      <c r="G378" s="184"/>
      <c r="H378" s="184"/>
      <c r="I378" s="184">
        <v>24000</v>
      </c>
      <c r="J378" s="73">
        <f t="shared" si="64"/>
        <v>24000</v>
      </c>
      <c r="K378" s="184"/>
      <c r="L378" s="184"/>
      <c r="M378" s="73">
        <f t="shared" si="65"/>
        <v>0</v>
      </c>
      <c r="N378" s="74" t="str">
        <f t="shared" si="66"/>
        <v>-</v>
      </c>
      <c r="O378" s="241" t="s">
        <v>1452</v>
      </c>
      <c r="P378" s="75"/>
      <c r="Q378" s="206"/>
      <c r="R378" s="75"/>
      <c r="S378" s="78" t="str">
        <f t="shared" si="67"/>
        <v>도비</v>
      </c>
      <c r="T378" s="184">
        <f t="shared" si="81"/>
        <v>0</v>
      </c>
      <c r="U378" s="184">
        <f t="shared" si="82"/>
        <v>24000</v>
      </c>
      <c r="V378" s="77" t="str">
        <f t="shared" si="68"/>
        <v>ok</v>
      </c>
      <c r="W378" s="75"/>
      <c r="X378" s="76" t="str">
        <f t="shared" si="69"/>
        <v>도비</v>
      </c>
      <c r="Y378" s="184">
        <f t="shared" si="70"/>
        <v>0</v>
      </c>
      <c r="Z378" s="184">
        <f t="shared" si="71"/>
        <v>0</v>
      </c>
      <c r="AA378" s="77" t="str">
        <f t="shared" si="72"/>
        <v>ok</v>
      </c>
      <c r="AB378" s="75"/>
      <c r="AC378" s="79" t="str">
        <f t="array" ref="AC378">IFERROR(IF($C378="","",INDEX(구분표!$I$2:$I$1001,MATCH(1,(구분표!$B$2:$B$1001='15년일출'!$A378)*(구분표!$C$2:$C$1001='15년일출'!$B378)*(구분표!$A$2:$A$1001='15년일출'!$C378),0))),"@@")</f>
        <v>1802</v>
      </c>
    </row>
    <row r="379" spans="1:29" ht="40.5" hidden="1" customHeight="1">
      <c r="A379" s="87" t="str">
        <f>IFERROR(VLOOKUP('15년일출'!$C379,구분표!$A$2:$C$1001,2,FALSE),"")</f>
        <v>농정해양위원회</v>
      </c>
      <c r="B379" s="87" t="str">
        <f>IFERROR(VLOOKUP('15년일출'!$C379,구분표!$A$2:$C$1001,3,FALSE),"")</f>
        <v>농업기술원</v>
      </c>
      <c r="C379" s="186" t="s">
        <v>1408</v>
      </c>
      <c r="D379" s="185" t="s">
        <v>593</v>
      </c>
      <c r="E379" s="185" t="s">
        <v>593</v>
      </c>
      <c r="F379" s="298" t="s">
        <v>1421</v>
      </c>
      <c r="G379" s="184"/>
      <c r="H379" s="184"/>
      <c r="I379" s="184">
        <v>3000</v>
      </c>
      <c r="J379" s="73">
        <f t="shared" si="64"/>
        <v>3000</v>
      </c>
      <c r="K379" s="184"/>
      <c r="L379" s="184"/>
      <c r="M379" s="73">
        <f t="shared" si="65"/>
        <v>0</v>
      </c>
      <c r="N379" s="74" t="str">
        <f t="shared" si="66"/>
        <v>-</v>
      </c>
      <c r="O379" s="239" t="s">
        <v>1453</v>
      </c>
      <c r="P379" s="75"/>
      <c r="Q379" s="206"/>
      <c r="R379" s="75"/>
      <c r="S379" s="78" t="str">
        <f t="shared" si="67"/>
        <v>도비</v>
      </c>
      <c r="T379" s="184">
        <f t="shared" si="81"/>
        <v>0</v>
      </c>
      <c r="U379" s="184">
        <f t="shared" si="82"/>
        <v>3000</v>
      </c>
      <c r="V379" s="77" t="str">
        <f t="shared" si="68"/>
        <v>ok</v>
      </c>
      <c r="W379" s="75"/>
      <c r="X379" s="76" t="str">
        <f t="shared" si="69"/>
        <v>도비</v>
      </c>
      <c r="Y379" s="184">
        <f t="shared" si="70"/>
        <v>0</v>
      </c>
      <c r="Z379" s="184">
        <f t="shared" si="71"/>
        <v>0</v>
      </c>
      <c r="AA379" s="77" t="str">
        <f t="shared" si="72"/>
        <v>ok</v>
      </c>
      <c r="AB379" s="75"/>
      <c r="AC379" s="79" t="str">
        <f t="array" ref="AC379">IFERROR(IF($C379="","",INDEX(구분표!$I$2:$I$1001,MATCH(1,(구분표!$B$2:$B$1001='15년일출'!$A379)*(구분표!$C$2:$C$1001='15년일출'!$B379)*(구분표!$A$2:$A$1001='15년일출'!$C379),0))),"@@")</f>
        <v>1802</v>
      </c>
    </row>
    <row r="380" spans="1:29" ht="40.5" hidden="1" customHeight="1">
      <c r="A380" s="87" t="str">
        <f>IFERROR(VLOOKUP('15년일출'!$C380,구분표!$A$2:$C$1001,2,FALSE),"")</f>
        <v>농정해양위원회</v>
      </c>
      <c r="B380" s="87" t="str">
        <f>IFERROR(VLOOKUP('15년일출'!$C380,구분표!$A$2:$C$1001,3,FALSE),"")</f>
        <v>농업기술원</v>
      </c>
      <c r="C380" s="186" t="s">
        <v>1408</v>
      </c>
      <c r="D380" s="185" t="s">
        <v>593</v>
      </c>
      <c r="E380" s="185" t="s">
        <v>593</v>
      </c>
      <c r="F380" s="298" t="s">
        <v>1422</v>
      </c>
      <c r="G380" s="184"/>
      <c r="H380" s="184"/>
      <c r="I380" s="184">
        <v>3000</v>
      </c>
      <c r="J380" s="73">
        <f t="shared" si="64"/>
        <v>3000</v>
      </c>
      <c r="K380" s="184"/>
      <c r="L380" s="184"/>
      <c r="M380" s="73">
        <f t="shared" si="65"/>
        <v>0</v>
      </c>
      <c r="N380" s="74" t="str">
        <f t="shared" si="66"/>
        <v>-</v>
      </c>
      <c r="O380" s="239" t="s">
        <v>1454</v>
      </c>
      <c r="P380" s="75"/>
      <c r="Q380" s="206"/>
      <c r="R380" s="75"/>
      <c r="S380" s="78" t="str">
        <f t="shared" si="67"/>
        <v>도비</v>
      </c>
      <c r="T380" s="184">
        <f t="shared" si="81"/>
        <v>0</v>
      </c>
      <c r="U380" s="184">
        <f t="shared" si="82"/>
        <v>3000</v>
      </c>
      <c r="V380" s="77" t="str">
        <f t="shared" si="68"/>
        <v>ok</v>
      </c>
      <c r="W380" s="75"/>
      <c r="X380" s="76" t="str">
        <f t="shared" si="69"/>
        <v>도비</v>
      </c>
      <c r="Y380" s="184">
        <f t="shared" si="70"/>
        <v>0</v>
      </c>
      <c r="Z380" s="184">
        <f t="shared" si="71"/>
        <v>0</v>
      </c>
      <c r="AA380" s="77" t="str">
        <f t="shared" si="72"/>
        <v>ok</v>
      </c>
      <c r="AB380" s="75"/>
      <c r="AC380" s="79" t="str">
        <f t="array" ref="AC380">IFERROR(IF($C380="","",INDEX(구분표!$I$2:$I$1001,MATCH(1,(구분표!$B$2:$B$1001='15년일출'!$A380)*(구분표!$C$2:$C$1001='15년일출'!$B380)*(구분표!$A$2:$A$1001='15년일출'!$C380),0))),"@@")</f>
        <v>1802</v>
      </c>
    </row>
    <row r="381" spans="1:29" ht="40.5" hidden="1" customHeight="1">
      <c r="A381" s="87" t="str">
        <f>IFERROR(VLOOKUP('15년일출'!$C381,구분표!$A$2:$C$1001,2,FALSE),"")</f>
        <v>농정해양위원회</v>
      </c>
      <c r="B381" s="87" t="str">
        <f>IFERROR(VLOOKUP('15년일출'!$C381,구분표!$A$2:$C$1001,3,FALSE),"")</f>
        <v>농업기술원</v>
      </c>
      <c r="C381" s="186" t="s">
        <v>1408</v>
      </c>
      <c r="D381" s="185" t="s">
        <v>593</v>
      </c>
      <c r="E381" s="185" t="s">
        <v>593</v>
      </c>
      <c r="F381" s="298" t="s">
        <v>1423</v>
      </c>
      <c r="G381" s="184"/>
      <c r="H381" s="184"/>
      <c r="I381" s="184">
        <v>420000</v>
      </c>
      <c r="J381" s="73">
        <f t="shared" si="64"/>
        <v>420000</v>
      </c>
      <c r="K381" s="184"/>
      <c r="L381" s="184"/>
      <c r="M381" s="73">
        <f t="shared" si="65"/>
        <v>0</v>
      </c>
      <c r="N381" s="74" t="str">
        <f t="shared" si="66"/>
        <v>-</v>
      </c>
      <c r="O381" s="239" t="s">
        <v>1446</v>
      </c>
      <c r="P381" s="75"/>
      <c r="Q381" s="206"/>
      <c r="R381" s="75"/>
      <c r="S381" s="78" t="str">
        <f t="shared" si="67"/>
        <v>도비</v>
      </c>
      <c r="T381" s="184">
        <f t="shared" si="81"/>
        <v>0</v>
      </c>
      <c r="U381" s="184">
        <f t="shared" si="82"/>
        <v>420000</v>
      </c>
      <c r="V381" s="77" t="str">
        <f t="shared" si="68"/>
        <v>ok</v>
      </c>
      <c r="W381" s="75"/>
      <c r="X381" s="76" t="str">
        <f t="shared" si="69"/>
        <v>도비</v>
      </c>
      <c r="Y381" s="184">
        <f t="shared" si="70"/>
        <v>0</v>
      </c>
      <c r="Z381" s="184">
        <f t="shared" si="71"/>
        <v>0</v>
      </c>
      <c r="AA381" s="77" t="str">
        <f t="shared" si="72"/>
        <v>ok</v>
      </c>
      <c r="AB381" s="75"/>
      <c r="AC381" s="79" t="str">
        <f t="array" ref="AC381">IFERROR(IF($C381="","",INDEX(구분표!$I$2:$I$1001,MATCH(1,(구분표!$B$2:$B$1001='15년일출'!$A381)*(구분표!$C$2:$C$1001='15년일출'!$B381)*(구분표!$A$2:$A$1001='15년일출'!$C381),0))),"@@")</f>
        <v>1802</v>
      </c>
    </row>
    <row r="382" spans="1:29" ht="40.5" hidden="1" customHeight="1">
      <c r="A382" s="87" t="str">
        <f>IFERROR(VLOOKUP('15년일출'!$C382,구분표!$A$2:$C$1001,2,FALSE),"")</f>
        <v>농정해양위원회</v>
      </c>
      <c r="B382" s="87" t="str">
        <f>IFERROR(VLOOKUP('15년일출'!$C382,구분표!$A$2:$C$1001,3,FALSE),"")</f>
        <v>농업기술원</v>
      </c>
      <c r="C382" s="186" t="s">
        <v>1408</v>
      </c>
      <c r="D382" s="185" t="s">
        <v>593</v>
      </c>
      <c r="E382" s="185" t="s">
        <v>593</v>
      </c>
      <c r="F382" s="298" t="s">
        <v>1424</v>
      </c>
      <c r="G382" s="184"/>
      <c r="H382" s="184"/>
      <c r="I382" s="184">
        <v>38820</v>
      </c>
      <c r="J382" s="73">
        <f t="shared" si="64"/>
        <v>38820</v>
      </c>
      <c r="K382" s="184"/>
      <c r="L382" s="184"/>
      <c r="M382" s="73">
        <f t="shared" si="65"/>
        <v>0</v>
      </c>
      <c r="N382" s="74" t="str">
        <f t="shared" si="66"/>
        <v>-</v>
      </c>
      <c r="O382" s="239" t="s">
        <v>1452</v>
      </c>
      <c r="P382" s="75"/>
      <c r="Q382" s="206"/>
      <c r="R382" s="75"/>
      <c r="S382" s="78" t="str">
        <f t="shared" si="67"/>
        <v>도비</v>
      </c>
      <c r="T382" s="184">
        <f t="shared" si="81"/>
        <v>0</v>
      </c>
      <c r="U382" s="184">
        <f t="shared" si="82"/>
        <v>38820</v>
      </c>
      <c r="V382" s="77" t="str">
        <f t="shared" si="68"/>
        <v>ok</v>
      </c>
      <c r="W382" s="75"/>
      <c r="X382" s="76" t="str">
        <f t="shared" si="69"/>
        <v>도비</v>
      </c>
      <c r="Y382" s="184">
        <f t="shared" si="70"/>
        <v>0</v>
      </c>
      <c r="Z382" s="184">
        <f t="shared" si="71"/>
        <v>0</v>
      </c>
      <c r="AA382" s="77" t="str">
        <f t="shared" si="72"/>
        <v>ok</v>
      </c>
      <c r="AB382" s="75"/>
      <c r="AC382" s="79" t="str">
        <f t="array" ref="AC382">IFERROR(IF($C382="","",INDEX(구분표!$I$2:$I$1001,MATCH(1,(구분표!$B$2:$B$1001='15년일출'!$A382)*(구분표!$C$2:$C$1001='15년일출'!$B382)*(구분표!$A$2:$A$1001='15년일출'!$C382),0))),"@@")</f>
        <v>1802</v>
      </c>
    </row>
    <row r="383" spans="1:29" ht="40.5" hidden="1" customHeight="1">
      <c r="A383" s="87" t="str">
        <f>IFERROR(VLOOKUP('15년일출'!$C383,구분표!$A$2:$C$1001,2,FALSE),"")</f>
        <v>농정해양위원회</v>
      </c>
      <c r="B383" s="87" t="str">
        <f>IFERROR(VLOOKUP('15년일출'!$C383,구분표!$A$2:$C$1001,3,FALSE),"")</f>
        <v>농업기술원</v>
      </c>
      <c r="C383" s="186" t="s">
        <v>1408</v>
      </c>
      <c r="D383" s="185" t="s">
        <v>593</v>
      </c>
      <c r="E383" s="185" t="s">
        <v>593</v>
      </c>
      <c r="F383" s="298" t="s">
        <v>1424</v>
      </c>
      <c r="G383" s="184"/>
      <c r="H383" s="184"/>
      <c r="I383" s="184">
        <v>10000</v>
      </c>
      <c r="J383" s="73">
        <f t="shared" si="64"/>
        <v>10000</v>
      </c>
      <c r="K383" s="184"/>
      <c r="L383" s="184"/>
      <c r="M383" s="73">
        <f t="shared" si="65"/>
        <v>0</v>
      </c>
      <c r="N383" s="74" t="str">
        <f t="shared" si="66"/>
        <v>-</v>
      </c>
      <c r="O383" s="245" t="s">
        <v>1455</v>
      </c>
      <c r="P383" s="75"/>
      <c r="Q383" s="206"/>
      <c r="R383" s="75"/>
      <c r="S383" s="78" t="str">
        <f t="shared" si="67"/>
        <v>도비</v>
      </c>
      <c r="T383" s="184">
        <f t="shared" si="81"/>
        <v>0</v>
      </c>
      <c r="U383" s="184">
        <f t="shared" si="82"/>
        <v>10000</v>
      </c>
      <c r="V383" s="77" t="str">
        <f t="shared" si="68"/>
        <v>ok</v>
      </c>
      <c r="W383" s="75"/>
      <c r="X383" s="76" t="str">
        <f t="shared" si="69"/>
        <v>도비</v>
      </c>
      <c r="Y383" s="184">
        <f t="shared" si="70"/>
        <v>0</v>
      </c>
      <c r="Z383" s="184">
        <f t="shared" si="71"/>
        <v>0</v>
      </c>
      <c r="AA383" s="77" t="str">
        <f t="shared" si="72"/>
        <v>ok</v>
      </c>
      <c r="AB383" s="75"/>
      <c r="AC383" s="79" t="str">
        <f t="array" ref="AC383">IFERROR(IF($C383="","",INDEX(구분표!$I$2:$I$1001,MATCH(1,(구분표!$B$2:$B$1001='15년일출'!$A383)*(구분표!$C$2:$C$1001='15년일출'!$B383)*(구분표!$A$2:$A$1001='15년일출'!$C383),0))),"@@")</f>
        <v>1802</v>
      </c>
    </row>
    <row r="384" spans="1:29" ht="40.5" hidden="1" customHeight="1">
      <c r="A384" s="87" t="str">
        <f>IFERROR(VLOOKUP('15년일출'!$C384,구분표!$A$2:$C$1001,2,FALSE),"")</f>
        <v>농정해양위원회</v>
      </c>
      <c r="B384" s="87" t="str">
        <f>IFERROR(VLOOKUP('15년일출'!$C384,구분표!$A$2:$C$1001,3,FALSE),"")</f>
        <v>농업기술원</v>
      </c>
      <c r="C384" s="186" t="s">
        <v>1408</v>
      </c>
      <c r="D384" s="185" t="s">
        <v>593</v>
      </c>
      <c r="E384" s="185" t="s">
        <v>593</v>
      </c>
      <c r="F384" s="298" t="s">
        <v>1424</v>
      </c>
      <c r="G384" s="184"/>
      <c r="H384" s="194"/>
      <c r="I384" s="194">
        <v>18000</v>
      </c>
      <c r="J384" s="73">
        <f t="shared" si="64"/>
        <v>18000</v>
      </c>
      <c r="K384" s="304"/>
      <c r="L384" s="303"/>
      <c r="M384" s="73">
        <f t="shared" si="65"/>
        <v>0</v>
      </c>
      <c r="N384" s="74" t="str">
        <f t="shared" si="66"/>
        <v>-</v>
      </c>
      <c r="O384" s="244" t="s">
        <v>1453</v>
      </c>
      <c r="P384" s="75"/>
      <c r="Q384" s="206"/>
      <c r="R384" s="75"/>
      <c r="S384" s="78" t="str">
        <f t="shared" si="67"/>
        <v>도비</v>
      </c>
      <c r="T384" s="184">
        <f t="shared" si="81"/>
        <v>0</v>
      </c>
      <c r="U384" s="184">
        <f t="shared" si="82"/>
        <v>18000</v>
      </c>
      <c r="V384" s="77" t="str">
        <f t="shared" si="68"/>
        <v>ok</v>
      </c>
      <c r="W384" s="75"/>
      <c r="X384" s="76" t="str">
        <f t="shared" si="69"/>
        <v>도비</v>
      </c>
      <c r="Y384" s="184">
        <f t="shared" si="70"/>
        <v>0</v>
      </c>
      <c r="Z384" s="184">
        <f t="shared" si="71"/>
        <v>0</v>
      </c>
      <c r="AA384" s="77" t="str">
        <f t="shared" si="72"/>
        <v>ok</v>
      </c>
      <c r="AB384" s="75"/>
      <c r="AC384" s="79" t="str">
        <f t="array" ref="AC384">IFERROR(IF($C384="","",INDEX(구분표!$I$2:$I$1001,MATCH(1,(구분표!$B$2:$B$1001='15년일출'!$A384)*(구분표!$C$2:$C$1001='15년일출'!$B384)*(구분표!$A$2:$A$1001='15년일출'!$C384),0))),"@@")</f>
        <v>1802</v>
      </c>
    </row>
    <row r="385" spans="1:29" ht="40.5" hidden="1" customHeight="1">
      <c r="A385" s="87" t="str">
        <f>IFERROR(VLOOKUP('15년일출'!$C385,구분표!$A$2:$C$1001,2,FALSE),"")</f>
        <v>농정해양위원회</v>
      </c>
      <c r="B385" s="87" t="str">
        <f>IFERROR(VLOOKUP('15년일출'!$C385,구분표!$A$2:$C$1001,3,FALSE),"")</f>
        <v>농업기술원</v>
      </c>
      <c r="C385" s="186" t="s">
        <v>1408</v>
      </c>
      <c r="D385" s="185" t="s">
        <v>593</v>
      </c>
      <c r="E385" s="185" t="s">
        <v>593</v>
      </c>
      <c r="F385" s="298" t="s">
        <v>1424</v>
      </c>
      <c r="G385" s="184"/>
      <c r="H385" s="194"/>
      <c r="I385" s="194">
        <v>24080</v>
      </c>
      <c r="J385" s="73">
        <f t="shared" si="64"/>
        <v>24080</v>
      </c>
      <c r="K385" s="304"/>
      <c r="L385" s="303"/>
      <c r="M385" s="73">
        <f t="shared" si="65"/>
        <v>0</v>
      </c>
      <c r="N385" s="74" t="str">
        <f t="shared" si="66"/>
        <v>-</v>
      </c>
      <c r="O385" s="244" t="s">
        <v>1456</v>
      </c>
      <c r="P385" s="75"/>
      <c r="Q385" s="206"/>
      <c r="R385" s="75"/>
      <c r="S385" s="78" t="str">
        <f t="shared" si="67"/>
        <v>도비</v>
      </c>
      <c r="T385" s="184">
        <f t="shared" si="81"/>
        <v>0</v>
      </c>
      <c r="U385" s="184">
        <f t="shared" si="82"/>
        <v>24080</v>
      </c>
      <c r="V385" s="77" t="str">
        <f t="shared" si="68"/>
        <v>ok</v>
      </c>
      <c r="W385" s="75"/>
      <c r="X385" s="76" t="str">
        <f t="shared" si="69"/>
        <v>도비</v>
      </c>
      <c r="Y385" s="184">
        <f t="shared" si="70"/>
        <v>0</v>
      </c>
      <c r="Z385" s="184">
        <f t="shared" si="71"/>
        <v>0</v>
      </c>
      <c r="AA385" s="77" t="str">
        <f t="shared" si="72"/>
        <v>ok</v>
      </c>
      <c r="AB385" s="75"/>
      <c r="AC385" s="79" t="str">
        <f t="array" ref="AC385">IFERROR(IF($C385="","",INDEX(구분표!$I$2:$I$1001,MATCH(1,(구분표!$B$2:$B$1001='15년일출'!$A385)*(구분표!$C$2:$C$1001='15년일출'!$B385)*(구분표!$A$2:$A$1001='15년일출'!$C385),0))),"@@")</f>
        <v>1802</v>
      </c>
    </row>
    <row r="386" spans="1:29" ht="40.5" hidden="1" customHeight="1">
      <c r="A386" s="87" t="str">
        <f>IFERROR(VLOOKUP('15년일출'!$C386,구분표!$A$2:$C$1001,2,FALSE),"")</f>
        <v>농정해양위원회</v>
      </c>
      <c r="B386" s="87" t="str">
        <f>IFERROR(VLOOKUP('15년일출'!$C386,구분표!$A$2:$C$1001,3,FALSE),"")</f>
        <v>농업기술원</v>
      </c>
      <c r="C386" s="186" t="s">
        <v>1408</v>
      </c>
      <c r="D386" s="185" t="s">
        <v>593</v>
      </c>
      <c r="E386" s="185" t="s">
        <v>593</v>
      </c>
      <c r="F386" s="298" t="s">
        <v>1424</v>
      </c>
      <c r="G386" s="184"/>
      <c r="H386" s="194"/>
      <c r="I386" s="194">
        <v>52100</v>
      </c>
      <c r="J386" s="73">
        <f t="shared" si="64"/>
        <v>52100</v>
      </c>
      <c r="K386" s="304"/>
      <c r="L386" s="303"/>
      <c r="M386" s="73">
        <f t="shared" si="65"/>
        <v>0</v>
      </c>
      <c r="N386" s="74" t="str">
        <f t="shared" si="66"/>
        <v>-</v>
      </c>
      <c r="O386" s="244" t="s">
        <v>1457</v>
      </c>
      <c r="P386" s="75"/>
      <c r="Q386" s="206"/>
      <c r="R386" s="75"/>
      <c r="S386" s="78" t="str">
        <f t="shared" si="67"/>
        <v>도비</v>
      </c>
      <c r="T386" s="184">
        <f t="shared" si="81"/>
        <v>0</v>
      </c>
      <c r="U386" s="184">
        <f t="shared" si="82"/>
        <v>52100</v>
      </c>
      <c r="V386" s="77" t="str">
        <f t="shared" si="68"/>
        <v>ok</v>
      </c>
      <c r="W386" s="75"/>
      <c r="X386" s="76" t="str">
        <f t="shared" si="69"/>
        <v>도비</v>
      </c>
      <c r="Y386" s="184">
        <f t="shared" si="70"/>
        <v>0</v>
      </c>
      <c r="Z386" s="184">
        <f t="shared" si="71"/>
        <v>0</v>
      </c>
      <c r="AA386" s="77" t="str">
        <f t="shared" si="72"/>
        <v>ok</v>
      </c>
      <c r="AB386" s="75"/>
      <c r="AC386" s="79" t="str">
        <f t="array" ref="AC386">IFERROR(IF($C386="","",INDEX(구분표!$I$2:$I$1001,MATCH(1,(구분표!$B$2:$B$1001='15년일출'!$A386)*(구분표!$C$2:$C$1001='15년일출'!$B386)*(구분표!$A$2:$A$1001='15년일출'!$C386),0))),"@@")</f>
        <v>1802</v>
      </c>
    </row>
    <row r="387" spans="1:29" ht="40.5" hidden="1" customHeight="1">
      <c r="A387" s="87" t="str">
        <f>IFERROR(VLOOKUP('15년일출'!$C387,구분표!$A$2:$C$1001,2,FALSE),"")</f>
        <v>농정해양위원회</v>
      </c>
      <c r="B387" s="87" t="str">
        <f>IFERROR(VLOOKUP('15년일출'!$C387,구분표!$A$2:$C$1001,3,FALSE),"")</f>
        <v>농업기술원</v>
      </c>
      <c r="C387" s="186" t="s">
        <v>1408</v>
      </c>
      <c r="D387" s="185" t="s">
        <v>593</v>
      </c>
      <c r="E387" s="185" t="s">
        <v>593</v>
      </c>
      <c r="F387" s="298" t="s">
        <v>1424</v>
      </c>
      <c r="G387" s="184"/>
      <c r="H387" s="194"/>
      <c r="I387" s="194">
        <v>145000</v>
      </c>
      <c r="J387" s="73">
        <f t="shared" si="64"/>
        <v>145000</v>
      </c>
      <c r="K387" s="304"/>
      <c r="L387" s="303"/>
      <c r="M387" s="73">
        <f t="shared" si="65"/>
        <v>0</v>
      </c>
      <c r="N387" s="74" t="str">
        <f t="shared" si="66"/>
        <v>-</v>
      </c>
      <c r="O387" s="244" t="s">
        <v>1458</v>
      </c>
      <c r="P387" s="75"/>
      <c r="Q387" s="206"/>
      <c r="R387" s="75"/>
      <c r="S387" s="78" t="str">
        <f t="shared" si="67"/>
        <v>도비</v>
      </c>
      <c r="T387" s="184">
        <f t="shared" si="81"/>
        <v>0</v>
      </c>
      <c r="U387" s="184">
        <f t="shared" si="82"/>
        <v>145000</v>
      </c>
      <c r="V387" s="77" t="str">
        <f t="shared" si="68"/>
        <v>ok</v>
      </c>
      <c r="W387" s="75"/>
      <c r="X387" s="76" t="str">
        <f t="shared" si="69"/>
        <v>도비</v>
      </c>
      <c r="Y387" s="184">
        <f t="shared" si="70"/>
        <v>0</v>
      </c>
      <c r="Z387" s="184">
        <f t="shared" si="71"/>
        <v>0</v>
      </c>
      <c r="AA387" s="77" t="str">
        <f t="shared" si="72"/>
        <v>ok</v>
      </c>
      <c r="AB387" s="75"/>
      <c r="AC387" s="79" t="str">
        <f t="array" ref="AC387">IFERROR(IF($C387="","",INDEX(구분표!$I$2:$I$1001,MATCH(1,(구분표!$B$2:$B$1001='15년일출'!$A387)*(구분표!$C$2:$C$1001='15년일출'!$B387)*(구분표!$A$2:$A$1001='15년일출'!$C387),0))),"@@")</f>
        <v>1802</v>
      </c>
    </row>
    <row r="388" spans="1:29" ht="40.5" hidden="1" customHeight="1">
      <c r="A388" s="87" t="str">
        <f>IFERROR(VLOOKUP('15년일출'!$C388,구분표!$A$2:$C$1001,2,FALSE),"")</f>
        <v>농정해양위원회</v>
      </c>
      <c r="B388" s="87" t="str">
        <f>IFERROR(VLOOKUP('15년일출'!$C388,구분표!$A$2:$C$1001,3,FALSE),"")</f>
        <v>농업기술원</v>
      </c>
      <c r="C388" s="186" t="s">
        <v>1408</v>
      </c>
      <c r="D388" s="185" t="s">
        <v>593</v>
      </c>
      <c r="E388" s="185" t="s">
        <v>593</v>
      </c>
      <c r="F388" s="298" t="s">
        <v>1424</v>
      </c>
      <c r="G388" s="184"/>
      <c r="H388" s="194"/>
      <c r="I388" s="194">
        <v>200000</v>
      </c>
      <c r="J388" s="73">
        <f t="shared" si="64"/>
        <v>200000</v>
      </c>
      <c r="K388" s="304"/>
      <c r="L388" s="303"/>
      <c r="M388" s="73">
        <f t="shared" si="65"/>
        <v>0</v>
      </c>
      <c r="N388" s="74" t="str">
        <f t="shared" si="66"/>
        <v>-</v>
      </c>
      <c r="O388" s="244" t="s">
        <v>1459</v>
      </c>
      <c r="P388" s="75"/>
      <c r="Q388" s="206"/>
      <c r="R388" s="75"/>
      <c r="S388" s="78" t="str">
        <f t="shared" si="67"/>
        <v>도비</v>
      </c>
      <c r="T388" s="184">
        <f t="shared" si="81"/>
        <v>0</v>
      </c>
      <c r="U388" s="184">
        <f t="shared" si="82"/>
        <v>200000</v>
      </c>
      <c r="V388" s="77" t="str">
        <f t="shared" si="68"/>
        <v>ok</v>
      </c>
      <c r="W388" s="75"/>
      <c r="X388" s="76" t="str">
        <f t="shared" si="69"/>
        <v>도비</v>
      </c>
      <c r="Y388" s="184">
        <f t="shared" si="70"/>
        <v>0</v>
      </c>
      <c r="Z388" s="184">
        <f t="shared" si="71"/>
        <v>0</v>
      </c>
      <c r="AA388" s="77" t="str">
        <f t="shared" si="72"/>
        <v>ok</v>
      </c>
      <c r="AB388" s="75"/>
      <c r="AC388" s="79" t="str">
        <f t="array" ref="AC388">IFERROR(IF($C388="","",INDEX(구분표!$I$2:$I$1001,MATCH(1,(구분표!$B$2:$B$1001='15년일출'!$A388)*(구분표!$C$2:$C$1001='15년일출'!$B388)*(구분표!$A$2:$A$1001='15년일출'!$C388),0))),"@@")</f>
        <v>1802</v>
      </c>
    </row>
    <row r="389" spans="1:29" s="24" customFormat="1" ht="40.5" hidden="1" customHeight="1">
      <c r="A389" s="289" t="str">
        <f>IFERROR(VLOOKUP('15년일출'!$C389,구분표!$A$2:$C$1001,2,FALSE),"")</f>
        <v>농정해양위원회</v>
      </c>
      <c r="B389" s="289" t="str">
        <f>IFERROR(VLOOKUP('15년일출'!$C389,구분표!$A$2:$C$1001,3,FALSE),"")</f>
        <v>농업기술원</v>
      </c>
      <c r="C389" s="298" t="s">
        <v>1428</v>
      </c>
      <c r="D389" s="297" t="s">
        <v>593</v>
      </c>
      <c r="E389" s="297" t="s">
        <v>593</v>
      </c>
      <c r="F389" s="298" t="s">
        <v>1429</v>
      </c>
      <c r="G389" s="184"/>
      <c r="H389" s="184"/>
      <c r="I389" s="184">
        <v>35000</v>
      </c>
      <c r="J389" s="73">
        <f t="shared" si="64"/>
        <v>35000</v>
      </c>
      <c r="K389" s="184"/>
      <c r="L389" s="184"/>
      <c r="M389" s="73">
        <f t="shared" si="65"/>
        <v>0</v>
      </c>
      <c r="N389" s="74" t="str">
        <f t="shared" si="66"/>
        <v>-</v>
      </c>
      <c r="O389" s="242" t="s">
        <v>1462</v>
      </c>
      <c r="P389" s="279"/>
      <c r="Q389" s="315"/>
      <c r="R389" s="279"/>
      <c r="S389" s="78" t="str">
        <f t="shared" si="67"/>
        <v>도비</v>
      </c>
      <c r="T389" s="184">
        <f t="shared" si="81"/>
        <v>0</v>
      </c>
      <c r="U389" s="184">
        <f t="shared" si="82"/>
        <v>35000</v>
      </c>
      <c r="V389" s="77" t="str">
        <f t="shared" si="68"/>
        <v>ok</v>
      </c>
      <c r="W389" s="279"/>
      <c r="X389" s="76" t="str">
        <f t="shared" si="69"/>
        <v>도비</v>
      </c>
      <c r="Y389" s="184">
        <f t="shared" si="70"/>
        <v>0</v>
      </c>
      <c r="Z389" s="184">
        <f t="shared" si="71"/>
        <v>0</v>
      </c>
      <c r="AA389" s="77" t="str">
        <f t="shared" si="72"/>
        <v>ok</v>
      </c>
      <c r="AB389" s="279"/>
      <c r="AC389" s="79" t="str">
        <f t="array" ref="AC389">IFERROR(IF($C389="","",INDEX(구분표!$I$2:$I$1001,MATCH(1,(구분표!$B$2:$B$1001='15년일출'!$A389)*(구분표!$C$2:$C$1001='15년일출'!$B389)*(구분표!$A$2:$A$1001='15년일출'!$C389),0))),"@@")</f>
        <v>1803</v>
      </c>
    </row>
    <row r="390" spans="1:29" ht="40.5" hidden="1" customHeight="1">
      <c r="A390" s="87" t="str">
        <f>IFERROR(VLOOKUP('15년일출'!$C390,구분표!$A$2:$C$1001,2,FALSE),"")</f>
        <v>농정해양위원회</v>
      </c>
      <c r="B390" s="87" t="str">
        <f>IFERROR(VLOOKUP('15년일출'!$C390,구분표!$A$2:$C$1001,3,FALSE),"")</f>
        <v>농업기술원</v>
      </c>
      <c r="C390" s="186" t="s">
        <v>1428</v>
      </c>
      <c r="D390" s="185" t="s">
        <v>593</v>
      </c>
      <c r="E390" s="185" t="s">
        <v>593</v>
      </c>
      <c r="F390" s="298" t="s">
        <v>1430</v>
      </c>
      <c r="G390" s="188"/>
      <c r="H390" s="184"/>
      <c r="I390" s="184">
        <v>24000</v>
      </c>
      <c r="J390" s="73">
        <f t="shared" ref="J390:J453" si="83">SUM(G390+H390+I390)</f>
        <v>24000</v>
      </c>
      <c r="K390" s="184"/>
      <c r="L390" s="184"/>
      <c r="M390" s="73">
        <f t="shared" ref="M390:M453" si="84">SUM(G390+K390+L390)</f>
        <v>0</v>
      </c>
      <c r="N390" s="74" t="str">
        <f t="shared" ref="N390:N453" si="85">IF(H390-K390&lt;0,"동의필요","-")</f>
        <v>-</v>
      </c>
      <c r="O390" s="237" t="s">
        <v>1463</v>
      </c>
      <c r="P390" s="75"/>
      <c r="Q390" s="206"/>
      <c r="R390" s="75"/>
      <c r="S390" s="78" t="str">
        <f t="shared" ref="S390:S453" si="86">IF($Q390="도비","도비",IF(COUNT(FIND("국비/",$F390)),"국비",IF(COUNT(FIND("지특/",$F390)),"지특",IF(COUNT(FIND("기금/",$F390)),"기금",IF(COUNT(FIND("교부세/",$F390)),"특교",IF(COUNT(FIND("자체/",$F390)),"도비",""))))))</f>
        <v>도비</v>
      </c>
      <c r="T390" s="184">
        <f t="shared" si="81"/>
        <v>0</v>
      </c>
      <c r="U390" s="184">
        <f t="shared" si="82"/>
        <v>24000</v>
      </c>
      <c r="V390" s="77" t="str">
        <f t="shared" ref="V390:V453" si="87">IFERROR(IF(($H390+$I390)=($T390+$U390),"ok","검토"),"검토")</f>
        <v>ok</v>
      </c>
      <c r="W390" s="75"/>
      <c r="X390" s="76" t="str">
        <f t="shared" ref="X390:X453" si="88">$S390</f>
        <v>도비</v>
      </c>
      <c r="Y390" s="184">
        <f t="shared" ref="Y390:Y453" si="89">IF($X390&lt;&gt;"도비",IF($Q390="국도비","직접입력",SUM($K390:$L390)),)</f>
        <v>0</v>
      </c>
      <c r="Z390" s="184">
        <f t="shared" ref="Z390:Z453" si="90">IF($X390="도비",SUM($K390:$L390),IF($Q390="국도비","직접입력",SUM($K390:$L390)-$Y390))</f>
        <v>0</v>
      </c>
      <c r="AA390" s="77" t="str">
        <f t="shared" ref="AA390:AA453" si="91">IFERROR(IF(($K390+$L390)=($Y390+$Z390),"ok","검토"),"검토")</f>
        <v>ok</v>
      </c>
      <c r="AB390" s="75"/>
      <c r="AC390" s="79" t="str">
        <f t="array" ref="AC390">IFERROR(IF($C390="","",INDEX(구분표!$I$2:$I$1001,MATCH(1,(구분표!$B$2:$B$1001='15년일출'!$A390)*(구분표!$C$2:$C$1001='15년일출'!$B390)*(구분표!$A$2:$A$1001='15년일출'!$C390),0))),"@@")</f>
        <v>1803</v>
      </c>
    </row>
    <row r="391" spans="1:29" ht="40.5" hidden="1" customHeight="1">
      <c r="A391" s="290" t="str">
        <f>IFERROR(VLOOKUP('15년일출'!$C391,구분표!$A$2:$C$1001,2,FALSE),"")</f>
        <v>농정해양위원회</v>
      </c>
      <c r="B391" s="290" t="str">
        <f>IFERROR(VLOOKUP('15년일출'!$C391,구분표!$A$2:$C$1001,3,FALSE),"")</f>
        <v>농업기술원</v>
      </c>
      <c r="C391" s="299" t="s">
        <v>1428</v>
      </c>
      <c r="D391" s="185" t="s">
        <v>593</v>
      </c>
      <c r="E391" s="185" t="s">
        <v>593</v>
      </c>
      <c r="F391" s="299" t="s">
        <v>1431</v>
      </c>
      <c r="G391" s="188"/>
      <c r="H391" s="195"/>
      <c r="I391" s="195">
        <v>30000</v>
      </c>
      <c r="J391" s="73">
        <f t="shared" si="83"/>
        <v>30000</v>
      </c>
      <c r="K391" s="195"/>
      <c r="L391" s="195"/>
      <c r="M391" s="73">
        <f t="shared" si="84"/>
        <v>0</v>
      </c>
      <c r="N391" s="74" t="str">
        <f t="shared" si="85"/>
        <v>-</v>
      </c>
      <c r="O391" s="243" t="s">
        <v>1455</v>
      </c>
      <c r="P391" s="283"/>
      <c r="Q391" s="206"/>
      <c r="R391" s="283"/>
      <c r="S391" s="78" t="str">
        <f t="shared" si="86"/>
        <v>도비</v>
      </c>
      <c r="T391" s="184">
        <f t="shared" si="81"/>
        <v>0</v>
      </c>
      <c r="U391" s="184">
        <f t="shared" si="82"/>
        <v>30000</v>
      </c>
      <c r="V391" s="77" t="str">
        <f t="shared" si="87"/>
        <v>ok</v>
      </c>
      <c r="W391" s="283"/>
      <c r="X391" s="76" t="str">
        <f t="shared" si="88"/>
        <v>도비</v>
      </c>
      <c r="Y391" s="184">
        <f t="shared" si="89"/>
        <v>0</v>
      </c>
      <c r="Z391" s="184">
        <f t="shared" si="90"/>
        <v>0</v>
      </c>
      <c r="AA391" s="77" t="str">
        <f t="shared" si="91"/>
        <v>ok</v>
      </c>
      <c r="AB391" s="283"/>
      <c r="AC391" s="79" t="str">
        <f t="array" ref="AC391">IFERROR(IF($C391="","",INDEX(구분표!$I$2:$I$1001,MATCH(1,(구분표!$B$2:$B$1001='15년일출'!$A391)*(구분표!$C$2:$C$1001='15년일출'!$B391)*(구분표!$A$2:$A$1001='15년일출'!$C391),0))),"@@")</f>
        <v>1803</v>
      </c>
    </row>
    <row r="392" spans="1:29" ht="40.5" hidden="1" customHeight="1">
      <c r="A392" s="87" t="str">
        <f>IFERROR(VLOOKUP('15년일출'!$C392,구분표!$A$2:$C$1001,2,FALSE),"")</f>
        <v>농정해양위원회</v>
      </c>
      <c r="B392" s="87" t="str">
        <f>IFERROR(VLOOKUP('15년일출'!$C392,구분표!$A$2:$C$1001,3,FALSE),"")</f>
        <v>농업기술원</v>
      </c>
      <c r="C392" s="186" t="s">
        <v>1428</v>
      </c>
      <c r="D392" s="185" t="s">
        <v>593</v>
      </c>
      <c r="E392" s="185" t="s">
        <v>593</v>
      </c>
      <c r="F392" s="298" t="s">
        <v>1432</v>
      </c>
      <c r="G392" s="184"/>
      <c r="H392" s="184"/>
      <c r="I392" s="184">
        <v>11000</v>
      </c>
      <c r="J392" s="73">
        <f t="shared" si="83"/>
        <v>11000</v>
      </c>
      <c r="K392" s="184"/>
      <c r="L392" s="184"/>
      <c r="M392" s="73">
        <f t="shared" si="84"/>
        <v>0</v>
      </c>
      <c r="N392" s="74" t="str">
        <f t="shared" si="85"/>
        <v>-</v>
      </c>
      <c r="O392" s="241" t="s">
        <v>1464</v>
      </c>
      <c r="P392" s="75"/>
      <c r="Q392" s="206"/>
      <c r="R392" s="75"/>
      <c r="S392" s="78" t="str">
        <f t="shared" si="86"/>
        <v>도비</v>
      </c>
      <c r="T392" s="184">
        <f t="shared" si="81"/>
        <v>0</v>
      </c>
      <c r="U392" s="184">
        <f t="shared" si="82"/>
        <v>11000</v>
      </c>
      <c r="V392" s="77" t="str">
        <f t="shared" si="87"/>
        <v>ok</v>
      </c>
      <c r="W392" s="75"/>
      <c r="X392" s="76" t="str">
        <f t="shared" si="88"/>
        <v>도비</v>
      </c>
      <c r="Y392" s="184">
        <f t="shared" si="89"/>
        <v>0</v>
      </c>
      <c r="Z392" s="184">
        <f t="shared" si="90"/>
        <v>0</v>
      </c>
      <c r="AA392" s="77" t="str">
        <f t="shared" si="91"/>
        <v>ok</v>
      </c>
      <c r="AB392" s="75"/>
      <c r="AC392" s="79" t="str">
        <f t="array" ref="AC392">IFERROR(IF($C392="","",INDEX(구분표!$I$2:$I$1001,MATCH(1,(구분표!$B$2:$B$1001='15년일출'!$A392)*(구분표!$C$2:$C$1001='15년일출'!$B392)*(구분표!$A$2:$A$1001='15년일출'!$C392),0))),"@@")</f>
        <v>1803</v>
      </c>
    </row>
    <row r="393" spans="1:29" ht="40.5" hidden="1" customHeight="1">
      <c r="A393" s="87" t="str">
        <f>IFERROR(VLOOKUP('15년일출'!$C393,구분표!$A$2:$C$1001,2,FALSE),"")</f>
        <v>농정해양위원회</v>
      </c>
      <c r="B393" s="87" t="str">
        <f>IFERROR(VLOOKUP('15년일출'!$C393,구분표!$A$2:$C$1001,3,FALSE),"")</f>
        <v>농업기술원</v>
      </c>
      <c r="C393" s="186" t="s">
        <v>1414</v>
      </c>
      <c r="D393" s="185" t="s">
        <v>589</v>
      </c>
      <c r="E393" s="185">
        <v>678</v>
      </c>
      <c r="F393" s="298" t="s">
        <v>1415</v>
      </c>
      <c r="G393" s="187">
        <v>58500</v>
      </c>
      <c r="H393" s="184"/>
      <c r="I393" s="184">
        <v>96000</v>
      </c>
      <c r="J393" s="73">
        <f t="shared" si="83"/>
        <v>154500</v>
      </c>
      <c r="K393" s="184"/>
      <c r="L393" s="184"/>
      <c r="M393" s="73">
        <f t="shared" si="84"/>
        <v>58500</v>
      </c>
      <c r="N393" s="74" t="str">
        <f t="shared" si="85"/>
        <v>-</v>
      </c>
      <c r="O393" s="239" t="s">
        <v>1450</v>
      </c>
      <c r="P393" s="75"/>
      <c r="Q393" s="206"/>
      <c r="R393" s="75"/>
      <c r="S393" s="78" t="str">
        <f t="shared" si="86"/>
        <v>도비</v>
      </c>
      <c r="T393" s="184">
        <f t="shared" si="81"/>
        <v>0</v>
      </c>
      <c r="U393" s="184">
        <f t="shared" si="82"/>
        <v>96000</v>
      </c>
      <c r="V393" s="77" t="str">
        <f t="shared" si="87"/>
        <v>ok</v>
      </c>
      <c r="W393" s="75"/>
      <c r="X393" s="76" t="str">
        <f t="shared" si="88"/>
        <v>도비</v>
      </c>
      <c r="Y393" s="184">
        <f t="shared" si="89"/>
        <v>0</v>
      </c>
      <c r="Z393" s="184">
        <f t="shared" si="90"/>
        <v>0</v>
      </c>
      <c r="AA393" s="77" t="str">
        <f t="shared" si="91"/>
        <v>ok</v>
      </c>
      <c r="AB393" s="75"/>
      <c r="AC393" s="79" t="str">
        <f t="array" ref="AC393">IFERROR(IF($C393="","",INDEX(구분표!$I$2:$I$1001,MATCH(1,(구분표!$B$2:$B$1001='15년일출'!$A393)*(구분표!$C$2:$C$1001='15년일출'!$B393)*(구분표!$A$2:$A$1001='15년일출'!$C393),0))),"@@")</f>
        <v>1805</v>
      </c>
    </row>
    <row r="394" spans="1:29" ht="40.5" hidden="1" customHeight="1">
      <c r="A394" s="87" t="str">
        <f>IFERROR(VLOOKUP('15년일출'!$C394,구분표!$A$2:$C$1001,2,FALSE),"")</f>
        <v>농정해양위원회</v>
      </c>
      <c r="B394" s="87" t="str">
        <f>IFERROR(VLOOKUP('15년일출'!$C394,구분표!$A$2:$C$1001,3,FALSE),"")</f>
        <v>농업기술원</v>
      </c>
      <c r="C394" s="186" t="s">
        <v>1414</v>
      </c>
      <c r="D394" s="185" t="s">
        <v>593</v>
      </c>
      <c r="E394" s="185" t="s">
        <v>593</v>
      </c>
      <c r="F394" s="298" t="s">
        <v>1417</v>
      </c>
      <c r="G394" s="184"/>
      <c r="H394" s="184"/>
      <c r="I394" s="184">
        <v>60000</v>
      </c>
      <c r="J394" s="73">
        <f t="shared" si="83"/>
        <v>60000</v>
      </c>
      <c r="K394" s="184"/>
      <c r="L394" s="184"/>
      <c r="M394" s="73">
        <f t="shared" si="84"/>
        <v>0</v>
      </c>
      <c r="N394" s="74" t="str">
        <f t="shared" si="85"/>
        <v>-</v>
      </c>
      <c r="O394" s="239" t="s">
        <v>1444</v>
      </c>
      <c r="P394" s="75"/>
      <c r="Q394" s="206"/>
      <c r="R394" s="75"/>
      <c r="S394" s="78" t="str">
        <f t="shared" si="86"/>
        <v>도비</v>
      </c>
      <c r="T394" s="184">
        <f t="shared" si="81"/>
        <v>0</v>
      </c>
      <c r="U394" s="184">
        <f t="shared" si="82"/>
        <v>60000</v>
      </c>
      <c r="V394" s="77" t="str">
        <f t="shared" si="87"/>
        <v>ok</v>
      </c>
      <c r="W394" s="75"/>
      <c r="X394" s="76" t="str">
        <f t="shared" si="88"/>
        <v>도비</v>
      </c>
      <c r="Y394" s="184">
        <f t="shared" si="89"/>
        <v>0</v>
      </c>
      <c r="Z394" s="184">
        <f t="shared" si="90"/>
        <v>0</v>
      </c>
      <c r="AA394" s="77" t="str">
        <f t="shared" si="91"/>
        <v>ok</v>
      </c>
      <c r="AB394" s="75"/>
      <c r="AC394" s="79" t="str">
        <f t="array" ref="AC394">IFERROR(IF($C394="","",INDEX(구분표!$I$2:$I$1001,MATCH(1,(구분표!$B$2:$B$1001='15년일출'!$A394)*(구분표!$C$2:$C$1001='15년일출'!$B394)*(구분표!$A$2:$A$1001='15년일출'!$C394),0))),"@@")</f>
        <v>1805</v>
      </c>
    </row>
    <row r="395" spans="1:29" ht="40.5" hidden="1" customHeight="1">
      <c r="A395" s="87" t="str">
        <f>IFERROR(VLOOKUP('15년일출'!$C395,구분표!$A$2:$C$1001,2,FALSE),"")</f>
        <v>농정해양위원회</v>
      </c>
      <c r="B395" s="87" t="str">
        <f>IFERROR(VLOOKUP('15년일출'!$C395,구분표!$A$2:$C$1001,3,FALSE),"")</f>
        <v>농업기술원</v>
      </c>
      <c r="C395" s="186" t="s">
        <v>1414</v>
      </c>
      <c r="D395" s="185" t="s">
        <v>593</v>
      </c>
      <c r="E395" s="185" t="s">
        <v>593</v>
      </c>
      <c r="F395" s="298" t="s">
        <v>1418</v>
      </c>
      <c r="G395" s="184"/>
      <c r="H395" s="184"/>
      <c r="I395" s="184">
        <v>90000</v>
      </c>
      <c r="J395" s="73">
        <f t="shared" si="83"/>
        <v>90000</v>
      </c>
      <c r="K395" s="184"/>
      <c r="L395" s="184"/>
      <c r="M395" s="73">
        <f t="shared" si="84"/>
        <v>0</v>
      </c>
      <c r="N395" s="74" t="str">
        <f t="shared" si="85"/>
        <v>-</v>
      </c>
      <c r="O395" s="241" t="s">
        <v>1451</v>
      </c>
      <c r="P395" s="75"/>
      <c r="Q395" s="206"/>
      <c r="R395" s="75"/>
      <c r="S395" s="78" t="str">
        <f t="shared" si="86"/>
        <v>도비</v>
      </c>
      <c r="T395" s="184">
        <f t="shared" si="81"/>
        <v>0</v>
      </c>
      <c r="U395" s="184">
        <f t="shared" si="82"/>
        <v>90000</v>
      </c>
      <c r="V395" s="77" t="str">
        <f t="shared" si="87"/>
        <v>ok</v>
      </c>
      <c r="W395" s="75"/>
      <c r="X395" s="76" t="str">
        <f t="shared" si="88"/>
        <v>도비</v>
      </c>
      <c r="Y395" s="184">
        <f t="shared" si="89"/>
        <v>0</v>
      </c>
      <c r="Z395" s="184">
        <f t="shared" si="90"/>
        <v>0</v>
      </c>
      <c r="AA395" s="77" t="str">
        <f t="shared" si="91"/>
        <v>ok</v>
      </c>
      <c r="AB395" s="75"/>
      <c r="AC395" s="79" t="str">
        <f t="array" ref="AC395">IFERROR(IF($C395="","",INDEX(구분표!$I$2:$I$1001,MATCH(1,(구분표!$B$2:$B$1001='15년일출'!$A395)*(구분표!$C$2:$C$1001='15년일출'!$B395)*(구분표!$A$2:$A$1001='15년일출'!$C395),0))),"@@")</f>
        <v>1805</v>
      </c>
    </row>
    <row r="396" spans="1:29" ht="40.5" hidden="1" customHeight="1">
      <c r="A396" s="87" t="str">
        <f>IFERROR(VLOOKUP('15년일출'!$C396,구분표!$A$2:$C$1001,2,FALSE),"")</f>
        <v>농정해양위원회</v>
      </c>
      <c r="B396" s="87" t="str">
        <f>IFERROR(VLOOKUP('15년일출'!$C396,구분표!$A$2:$C$1001,3,FALSE),"")</f>
        <v>농업기술원</v>
      </c>
      <c r="C396" s="186" t="s">
        <v>1414</v>
      </c>
      <c r="D396" s="185" t="s">
        <v>589</v>
      </c>
      <c r="E396" s="185">
        <v>677</v>
      </c>
      <c r="F396" s="298" t="s">
        <v>1419</v>
      </c>
      <c r="G396" s="184">
        <v>50000</v>
      </c>
      <c r="H396" s="184"/>
      <c r="I396" s="184">
        <v>50000</v>
      </c>
      <c r="J396" s="73">
        <f t="shared" si="83"/>
        <v>100000</v>
      </c>
      <c r="K396" s="184"/>
      <c r="L396" s="184"/>
      <c r="M396" s="73">
        <f t="shared" si="84"/>
        <v>50000</v>
      </c>
      <c r="N396" s="74" t="str">
        <f t="shared" si="85"/>
        <v>-</v>
      </c>
      <c r="O396" s="241"/>
      <c r="P396" s="75"/>
      <c r="Q396" s="206"/>
      <c r="R396" s="75"/>
      <c r="S396" s="78" t="str">
        <f t="shared" si="86"/>
        <v>도비</v>
      </c>
      <c r="T396" s="184">
        <f t="shared" si="81"/>
        <v>0</v>
      </c>
      <c r="U396" s="184">
        <f t="shared" si="82"/>
        <v>50000</v>
      </c>
      <c r="V396" s="77" t="str">
        <f t="shared" si="87"/>
        <v>ok</v>
      </c>
      <c r="W396" s="75"/>
      <c r="X396" s="76" t="str">
        <f t="shared" si="88"/>
        <v>도비</v>
      </c>
      <c r="Y396" s="184">
        <f t="shared" si="89"/>
        <v>0</v>
      </c>
      <c r="Z396" s="184">
        <f t="shared" si="90"/>
        <v>0</v>
      </c>
      <c r="AA396" s="77" t="str">
        <f t="shared" si="91"/>
        <v>ok</v>
      </c>
      <c r="AB396" s="75"/>
      <c r="AC396" s="79" t="str">
        <f t="array" ref="AC396">IFERROR(IF($C396="","",INDEX(구분표!$I$2:$I$1001,MATCH(1,(구분표!$B$2:$B$1001='15년일출'!$A396)*(구분표!$C$2:$C$1001='15년일출'!$B396)*(구분표!$A$2:$A$1001='15년일출'!$C396),0))),"@@")</f>
        <v>1805</v>
      </c>
    </row>
    <row r="397" spans="1:29" ht="40.5" hidden="1" customHeight="1">
      <c r="A397" s="87" t="str">
        <f>IFERROR(VLOOKUP('15년일출'!$C397,구분표!$A$2:$C$1001,2,FALSE),"")</f>
        <v>농정해양위원회</v>
      </c>
      <c r="B397" s="87" t="str">
        <f>IFERROR(VLOOKUP('15년일출'!$C397,구분표!$A$2:$C$1001,3,FALSE),"")</f>
        <v>농업기술원</v>
      </c>
      <c r="C397" s="186" t="s">
        <v>1414</v>
      </c>
      <c r="D397" s="185" t="s">
        <v>589</v>
      </c>
      <c r="E397" s="185">
        <v>677</v>
      </c>
      <c r="F397" s="298" t="s">
        <v>1437</v>
      </c>
      <c r="G397" s="184">
        <v>50000</v>
      </c>
      <c r="H397" s="184"/>
      <c r="I397" s="184">
        <v>100000</v>
      </c>
      <c r="J397" s="73">
        <f t="shared" si="83"/>
        <v>150000</v>
      </c>
      <c r="K397" s="184"/>
      <c r="L397" s="184"/>
      <c r="M397" s="73">
        <f t="shared" si="84"/>
        <v>50000</v>
      </c>
      <c r="N397" s="74" t="str">
        <f t="shared" si="85"/>
        <v>-</v>
      </c>
      <c r="O397" s="239" t="s">
        <v>1466</v>
      </c>
      <c r="P397" s="75"/>
      <c r="Q397" s="206"/>
      <c r="R397" s="75"/>
      <c r="S397" s="78" t="str">
        <f t="shared" si="86"/>
        <v>도비</v>
      </c>
      <c r="T397" s="184">
        <f t="shared" si="81"/>
        <v>0</v>
      </c>
      <c r="U397" s="184">
        <f t="shared" si="82"/>
        <v>100000</v>
      </c>
      <c r="V397" s="77" t="str">
        <f t="shared" si="87"/>
        <v>ok</v>
      </c>
      <c r="W397" s="75"/>
      <c r="X397" s="76" t="str">
        <f t="shared" si="88"/>
        <v>도비</v>
      </c>
      <c r="Y397" s="184">
        <f t="shared" si="89"/>
        <v>0</v>
      </c>
      <c r="Z397" s="184">
        <f t="shared" si="90"/>
        <v>0</v>
      </c>
      <c r="AA397" s="77" t="str">
        <f t="shared" si="91"/>
        <v>ok</v>
      </c>
      <c r="AB397" s="75"/>
      <c r="AC397" s="79" t="str">
        <f t="array" ref="AC397">IFERROR(IF($C397="","",INDEX(구분표!$I$2:$I$1001,MATCH(1,(구분표!$B$2:$B$1001='15년일출'!$A397)*(구분표!$C$2:$C$1001='15년일출'!$B397)*(구분표!$A$2:$A$1001='15년일출'!$C397),0))),"@@")</f>
        <v>1805</v>
      </c>
    </row>
    <row r="398" spans="1:29" ht="40.5" hidden="1" customHeight="1">
      <c r="A398" s="87" t="str">
        <f>IFERROR(VLOOKUP('15년일출'!$C398,구분표!$A$2:$C$1001,2,FALSE),"")</f>
        <v>농정해양위원회</v>
      </c>
      <c r="B398" s="87" t="str">
        <f>IFERROR(VLOOKUP('15년일출'!$C398,구분표!$A$2:$C$1001,3,FALSE),"")</f>
        <v>농업기술원</v>
      </c>
      <c r="C398" s="186" t="s">
        <v>1390</v>
      </c>
      <c r="D398" s="185" t="s">
        <v>589</v>
      </c>
      <c r="E398" s="185">
        <v>684</v>
      </c>
      <c r="F398" s="298" t="s">
        <v>1391</v>
      </c>
      <c r="G398" s="184">
        <v>90000</v>
      </c>
      <c r="H398" s="184"/>
      <c r="I398" s="184">
        <v>90000</v>
      </c>
      <c r="J398" s="73">
        <f t="shared" si="83"/>
        <v>180000</v>
      </c>
      <c r="K398" s="184"/>
      <c r="L398" s="184"/>
      <c r="M398" s="73">
        <f t="shared" si="84"/>
        <v>90000</v>
      </c>
      <c r="N398" s="74" t="str">
        <f t="shared" si="85"/>
        <v>-</v>
      </c>
      <c r="O398" s="245" t="s">
        <v>1388</v>
      </c>
      <c r="P398" s="75"/>
      <c r="Q398" s="206"/>
      <c r="R398" s="75"/>
      <c r="S398" s="78" t="str">
        <f t="shared" si="86"/>
        <v>국비</v>
      </c>
      <c r="T398" s="184">
        <f t="shared" si="81"/>
        <v>90000</v>
      </c>
      <c r="U398" s="184">
        <f t="shared" si="82"/>
        <v>0</v>
      </c>
      <c r="V398" s="77" t="str">
        <f t="shared" si="87"/>
        <v>ok</v>
      </c>
      <c r="W398" s="75"/>
      <c r="X398" s="76" t="str">
        <f t="shared" si="88"/>
        <v>국비</v>
      </c>
      <c r="Y398" s="184">
        <f t="shared" si="89"/>
        <v>0</v>
      </c>
      <c r="Z398" s="184">
        <f t="shared" si="90"/>
        <v>0</v>
      </c>
      <c r="AA398" s="77" t="str">
        <f t="shared" si="91"/>
        <v>ok</v>
      </c>
      <c r="AB398" s="75"/>
      <c r="AC398" s="79" t="str">
        <f t="array" ref="AC398">IFERROR(IF($C398="","",INDEX(구분표!$I$2:$I$1001,MATCH(1,(구분표!$B$2:$B$1001='15년일출'!$A398)*(구분표!$C$2:$C$1001='15년일출'!$B398)*(구분표!$A$2:$A$1001='15년일출'!$C398),0))),"@@")</f>
        <v>1806</v>
      </c>
    </row>
    <row r="399" spans="1:29" ht="40.5" hidden="1" customHeight="1">
      <c r="A399" s="87" t="str">
        <f>IFERROR(VLOOKUP('15년일출'!$C399,구분표!$A$2:$C$1001,2,FALSE),"")</f>
        <v>농정해양위원회</v>
      </c>
      <c r="B399" s="87" t="str">
        <f>IFERROR(VLOOKUP('15년일출'!$C399,구분표!$A$2:$C$1001,3,FALSE),"")</f>
        <v>농업기술원</v>
      </c>
      <c r="C399" s="186" t="s">
        <v>1390</v>
      </c>
      <c r="D399" s="185" t="s">
        <v>589</v>
      </c>
      <c r="E399" s="185">
        <v>685</v>
      </c>
      <c r="F399" s="298" t="s">
        <v>1392</v>
      </c>
      <c r="G399" s="184">
        <v>12000</v>
      </c>
      <c r="H399" s="194">
        <v>-6000</v>
      </c>
      <c r="I399" s="194"/>
      <c r="J399" s="73">
        <f t="shared" si="83"/>
        <v>6000</v>
      </c>
      <c r="K399" s="304"/>
      <c r="L399" s="303"/>
      <c r="M399" s="73">
        <f t="shared" si="84"/>
        <v>12000</v>
      </c>
      <c r="N399" s="74" t="str">
        <f t="shared" si="85"/>
        <v>동의필요</v>
      </c>
      <c r="O399" s="244" t="s">
        <v>1444</v>
      </c>
      <c r="P399" s="75"/>
      <c r="Q399" s="206"/>
      <c r="R399" s="75"/>
      <c r="S399" s="78" t="str">
        <f t="shared" si="86"/>
        <v>국비</v>
      </c>
      <c r="T399" s="184">
        <f t="shared" si="81"/>
        <v>-6000</v>
      </c>
      <c r="U399" s="184">
        <f t="shared" si="82"/>
        <v>0</v>
      </c>
      <c r="V399" s="77" t="str">
        <f t="shared" si="87"/>
        <v>ok</v>
      </c>
      <c r="W399" s="75"/>
      <c r="X399" s="76" t="str">
        <f t="shared" si="88"/>
        <v>국비</v>
      </c>
      <c r="Y399" s="184">
        <f t="shared" si="89"/>
        <v>0</v>
      </c>
      <c r="Z399" s="184">
        <f t="shared" si="90"/>
        <v>0</v>
      </c>
      <c r="AA399" s="77" t="str">
        <f t="shared" si="91"/>
        <v>ok</v>
      </c>
      <c r="AB399" s="75"/>
      <c r="AC399" s="79" t="str">
        <f t="array" ref="AC399">IFERROR(IF($C399="","",INDEX(구분표!$I$2:$I$1001,MATCH(1,(구분표!$B$2:$B$1001='15년일출'!$A399)*(구분표!$C$2:$C$1001='15년일출'!$B399)*(구분표!$A$2:$A$1001='15년일출'!$C399),0))),"@@")</f>
        <v>1806</v>
      </c>
    </row>
    <row r="400" spans="1:29" ht="40.5" hidden="1" customHeight="1">
      <c r="A400" s="87" t="str">
        <f>IFERROR(VLOOKUP('15년일출'!$C400,구분표!$A$2:$C$1001,2,FALSE),"")</f>
        <v>농정해양위원회</v>
      </c>
      <c r="B400" s="87" t="str">
        <f>IFERROR(VLOOKUP('15년일출'!$C400,구분표!$A$2:$C$1001,3,FALSE),"")</f>
        <v>농업기술원</v>
      </c>
      <c r="C400" s="186" t="s">
        <v>1390</v>
      </c>
      <c r="D400" s="185" t="s">
        <v>589</v>
      </c>
      <c r="E400" s="185">
        <v>685</v>
      </c>
      <c r="F400" s="298" t="s">
        <v>1392</v>
      </c>
      <c r="G400" s="184">
        <v>48000</v>
      </c>
      <c r="H400" s="194"/>
      <c r="I400" s="194">
        <v>6000</v>
      </c>
      <c r="J400" s="73">
        <f t="shared" si="83"/>
        <v>54000</v>
      </c>
      <c r="K400" s="304"/>
      <c r="L400" s="303"/>
      <c r="M400" s="73">
        <f t="shared" si="84"/>
        <v>48000</v>
      </c>
      <c r="N400" s="74" t="str">
        <f t="shared" si="85"/>
        <v>-</v>
      </c>
      <c r="O400" s="244" t="s">
        <v>1445</v>
      </c>
      <c r="P400" s="75"/>
      <c r="Q400" s="206"/>
      <c r="R400" s="75"/>
      <c r="S400" s="78" t="str">
        <f t="shared" si="86"/>
        <v>국비</v>
      </c>
      <c r="T400" s="184">
        <f t="shared" si="81"/>
        <v>6000</v>
      </c>
      <c r="U400" s="184">
        <f t="shared" si="82"/>
        <v>0</v>
      </c>
      <c r="V400" s="77" t="str">
        <f t="shared" si="87"/>
        <v>ok</v>
      </c>
      <c r="W400" s="75"/>
      <c r="X400" s="76" t="str">
        <f t="shared" si="88"/>
        <v>국비</v>
      </c>
      <c r="Y400" s="184">
        <f t="shared" si="89"/>
        <v>0</v>
      </c>
      <c r="Z400" s="184">
        <f t="shared" si="90"/>
        <v>0</v>
      </c>
      <c r="AA400" s="77" t="str">
        <f t="shared" si="91"/>
        <v>ok</v>
      </c>
      <c r="AB400" s="75"/>
      <c r="AC400" s="79" t="str">
        <f t="array" ref="AC400">IFERROR(IF($C400="","",INDEX(구분표!$I$2:$I$1001,MATCH(1,(구분표!$B$2:$B$1001='15년일출'!$A400)*(구분표!$C$2:$C$1001='15년일출'!$B400)*(구분표!$A$2:$A$1001='15년일출'!$C400),0))),"@@")</f>
        <v>1806</v>
      </c>
    </row>
    <row r="401" spans="1:29" ht="40.5" hidden="1" customHeight="1">
      <c r="A401" s="87" t="str">
        <f>IFERROR(VLOOKUP('15년일출'!$C401,구분표!$A$2:$C$1001,2,FALSE),"")</f>
        <v>농정해양위원회</v>
      </c>
      <c r="B401" s="87" t="str">
        <f>IFERROR(VLOOKUP('15년일출'!$C401,구분표!$A$2:$C$1001,3,FALSE),"")</f>
        <v>농업기술원</v>
      </c>
      <c r="C401" s="186" t="s">
        <v>1390</v>
      </c>
      <c r="D401" s="185" t="s">
        <v>589</v>
      </c>
      <c r="E401" s="185">
        <v>686</v>
      </c>
      <c r="F401" s="298" t="s">
        <v>1399</v>
      </c>
      <c r="G401" s="184">
        <v>195000</v>
      </c>
      <c r="H401" s="184"/>
      <c r="I401" s="184">
        <v>450000</v>
      </c>
      <c r="J401" s="73">
        <f t="shared" si="83"/>
        <v>645000</v>
      </c>
      <c r="K401" s="184"/>
      <c r="L401" s="184"/>
      <c r="M401" s="73">
        <f t="shared" si="84"/>
        <v>195000</v>
      </c>
      <c r="N401" s="74" t="str">
        <f t="shared" si="85"/>
        <v>-</v>
      </c>
      <c r="O401" s="242"/>
      <c r="P401" s="75"/>
      <c r="Q401" s="206"/>
      <c r="R401" s="75"/>
      <c r="S401" s="78" t="str">
        <f t="shared" si="86"/>
        <v>도비</v>
      </c>
      <c r="T401" s="184">
        <f t="shared" si="81"/>
        <v>0</v>
      </c>
      <c r="U401" s="184">
        <f t="shared" si="82"/>
        <v>450000</v>
      </c>
      <c r="V401" s="77" t="str">
        <f t="shared" si="87"/>
        <v>ok</v>
      </c>
      <c r="W401" s="75"/>
      <c r="X401" s="76" t="str">
        <f t="shared" si="88"/>
        <v>도비</v>
      </c>
      <c r="Y401" s="184">
        <f t="shared" si="89"/>
        <v>0</v>
      </c>
      <c r="Z401" s="184">
        <f t="shared" si="90"/>
        <v>0</v>
      </c>
      <c r="AA401" s="77" t="str">
        <f t="shared" si="91"/>
        <v>ok</v>
      </c>
      <c r="AB401" s="75"/>
      <c r="AC401" s="79" t="str">
        <f t="array" ref="AC401">IFERROR(IF($C401="","",INDEX(구분표!$I$2:$I$1001,MATCH(1,(구분표!$B$2:$B$1001='15년일출'!$A401)*(구분표!$C$2:$C$1001='15년일출'!$B401)*(구분표!$A$2:$A$1001='15년일출'!$C401),0))),"@@")</f>
        <v>1806</v>
      </c>
    </row>
    <row r="402" spans="1:29" ht="40.5" hidden="1" customHeight="1">
      <c r="A402" s="87" t="str">
        <f>IFERROR(VLOOKUP('15년일출'!$C402,구분표!$A$2:$C$1001,2,FALSE),"")</f>
        <v>농정해양위원회</v>
      </c>
      <c r="B402" s="87" t="str">
        <f>IFERROR(VLOOKUP('15년일출'!$C402,구분표!$A$2:$C$1001,3,FALSE),"")</f>
        <v>농업기술원</v>
      </c>
      <c r="C402" s="186" t="s">
        <v>1390</v>
      </c>
      <c r="D402" s="185" t="s">
        <v>589</v>
      </c>
      <c r="E402" s="185">
        <v>686</v>
      </c>
      <c r="F402" s="298" t="s">
        <v>1400</v>
      </c>
      <c r="G402" s="184">
        <v>120600</v>
      </c>
      <c r="H402" s="184"/>
      <c r="I402" s="184">
        <v>229500</v>
      </c>
      <c r="J402" s="73">
        <f t="shared" si="83"/>
        <v>350100</v>
      </c>
      <c r="K402" s="184"/>
      <c r="L402" s="184"/>
      <c r="M402" s="73">
        <f t="shared" si="84"/>
        <v>120600</v>
      </c>
      <c r="N402" s="74" t="str">
        <f t="shared" si="85"/>
        <v>-</v>
      </c>
      <c r="O402" s="240"/>
      <c r="P402" s="75"/>
      <c r="Q402" s="206"/>
      <c r="R402" s="75"/>
      <c r="S402" s="78" t="str">
        <f t="shared" si="86"/>
        <v>도비</v>
      </c>
      <c r="T402" s="184">
        <f t="shared" si="81"/>
        <v>0</v>
      </c>
      <c r="U402" s="184">
        <f t="shared" si="82"/>
        <v>229500</v>
      </c>
      <c r="V402" s="77" t="str">
        <f t="shared" si="87"/>
        <v>ok</v>
      </c>
      <c r="W402" s="75"/>
      <c r="X402" s="76" t="str">
        <f t="shared" si="88"/>
        <v>도비</v>
      </c>
      <c r="Y402" s="184">
        <f t="shared" si="89"/>
        <v>0</v>
      </c>
      <c r="Z402" s="184">
        <f t="shared" si="90"/>
        <v>0</v>
      </c>
      <c r="AA402" s="77" t="str">
        <f t="shared" si="91"/>
        <v>ok</v>
      </c>
      <c r="AB402" s="75"/>
      <c r="AC402" s="79" t="str">
        <f t="array" ref="AC402">IFERROR(IF($C402="","",INDEX(구분표!$I$2:$I$1001,MATCH(1,(구분표!$B$2:$B$1001='15년일출'!$A402)*(구분표!$C$2:$C$1001='15년일출'!$B402)*(구분표!$A$2:$A$1001='15년일출'!$C402),0))),"@@")</f>
        <v>1806</v>
      </c>
    </row>
    <row r="403" spans="1:29" ht="40.5" hidden="1" customHeight="1">
      <c r="A403" s="87" t="str">
        <f>IFERROR(VLOOKUP('15년일출'!$C403,구분표!$A$2:$C$1001,2,FALSE),"")</f>
        <v>농정해양위원회</v>
      </c>
      <c r="B403" s="87" t="str">
        <f>IFERROR(VLOOKUP('15년일출'!$C403,구분표!$A$2:$C$1001,3,FALSE),"")</f>
        <v>농업기술원</v>
      </c>
      <c r="C403" s="186" t="s">
        <v>1390</v>
      </c>
      <c r="D403" s="185" t="s">
        <v>593</v>
      </c>
      <c r="E403" s="185" t="s">
        <v>593</v>
      </c>
      <c r="F403" s="298" t="s">
        <v>1401</v>
      </c>
      <c r="G403" s="184"/>
      <c r="H403" s="184"/>
      <c r="I403" s="184">
        <v>100000</v>
      </c>
      <c r="J403" s="73">
        <f t="shared" si="83"/>
        <v>100000</v>
      </c>
      <c r="K403" s="184"/>
      <c r="L403" s="184"/>
      <c r="M403" s="73">
        <f t="shared" si="84"/>
        <v>0</v>
      </c>
      <c r="N403" s="74" t="str">
        <f t="shared" si="85"/>
        <v>-</v>
      </c>
      <c r="O403" s="242" t="s">
        <v>1445</v>
      </c>
      <c r="P403" s="75"/>
      <c r="Q403" s="206"/>
      <c r="R403" s="75"/>
      <c r="S403" s="78" t="str">
        <f t="shared" si="86"/>
        <v>도비</v>
      </c>
      <c r="T403" s="184">
        <f t="shared" si="81"/>
        <v>0</v>
      </c>
      <c r="U403" s="184">
        <f t="shared" si="82"/>
        <v>100000</v>
      </c>
      <c r="V403" s="77" t="str">
        <f t="shared" si="87"/>
        <v>ok</v>
      </c>
      <c r="W403" s="75"/>
      <c r="X403" s="76" t="str">
        <f t="shared" si="88"/>
        <v>도비</v>
      </c>
      <c r="Y403" s="184">
        <f t="shared" si="89"/>
        <v>0</v>
      </c>
      <c r="Z403" s="184">
        <f t="shared" si="90"/>
        <v>0</v>
      </c>
      <c r="AA403" s="77" t="str">
        <f t="shared" si="91"/>
        <v>ok</v>
      </c>
      <c r="AB403" s="75"/>
      <c r="AC403" s="79" t="str">
        <f t="array" ref="AC403">IFERROR(IF($C403="","",INDEX(구분표!$I$2:$I$1001,MATCH(1,(구분표!$B$2:$B$1001='15년일출'!$A403)*(구분표!$C$2:$C$1001='15년일출'!$B403)*(구분표!$A$2:$A$1001='15년일출'!$C403),0))),"@@")</f>
        <v>1806</v>
      </c>
    </row>
    <row r="404" spans="1:29" ht="40.5" hidden="1" customHeight="1">
      <c r="A404" s="87" t="str">
        <f>IFERROR(VLOOKUP('15년일출'!$C404,구분표!$A$2:$C$1001,2,FALSE),"")</f>
        <v>농정해양위원회</v>
      </c>
      <c r="B404" s="87" t="str">
        <f>IFERROR(VLOOKUP('15년일출'!$C404,구분표!$A$2:$C$1001,3,FALSE),"")</f>
        <v>농업기술원</v>
      </c>
      <c r="C404" s="186" t="s">
        <v>1390</v>
      </c>
      <c r="D404" s="185" t="s">
        <v>589</v>
      </c>
      <c r="E404" s="185">
        <v>686</v>
      </c>
      <c r="F404" s="298" t="s">
        <v>1402</v>
      </c>
      <c r="G404" s="188">
        <v>30000</v>
      </c>
      <c r="H404" s="184"/>
      <c r="I404" s="184">
        <v>50000</v>
      </c>
      <c r="J404" s="73">
        <f t="shared" si="83"/>
        <v>80000</v>
      </c>
      <c r="K404" s="184"/>
      <c r="L404" s="184"/>
      <c r="M404" s="73">
        <f t="shared" si="84"/>
        <v>30000</v>
      </c>
      <c r="N404" s="74" t="str">
        <f t="shared" si="85"/>
        <v>-</v>
      </c>
      <c r="O404" s="237"/>
      <c r="P404" s="75"/>
      <c r="Q404" s="206"/>
      <c r="R404" s="75"/>
      <c r="S404" s="78" t="str">
        <f t="shared" si="86"/>
        <v>도비</v>
      </c>
      <c r="T404" s="184">
        <f t="shared" si="81"/>
        <v>0</v>
      </c>
      <c r="U404" s="184">
        <f t="shared" si="82"/>
        <v>50000</v>
      </c>
      <c r="V404" s="77" t="str">
        <f t="shared" si="87"/>
        <v>ok</v>
      </c>
      <c r="W404" s="75"/>
      <c r="X404" s="76" t="str">
        <f t="shared" si="88"/>
        <v>도비</v>
      </c>
      <c r="Y404" s="184">
        <f t="shared" si="89"/>
        <v>0</v>
      </c>
      <c r="Z404" s="184">
        <f t="shared" si="90"/>
        <v>0</v>
      </c>
      <c r="AA404" s="77" t="str">
        <f t="shared" si="91"/>
        <v>ok</v>
      </c>
      <c r="AB404" s="75"/>
      <c r="AC404" s="79" t="str">
        <f t="array" ref="AC404">IFERROR(IF($C404="","",INDEX(구분표!$I$2:$I$1001,MATCH(1,(구분표!$B$2:$B$1001='15년일출'!$A404)*(구분표!$C$2:$C$1001='15년일출'!$B404)*(구분표!$A$2:$A$1001='15년일출'!$C404),0))),"@@")</f>
        <v>1806</v>
      </c>
    </row>
    <row r="405" spans="1:29" ht="40.5" hidden="1" customHeight="1">
      <c r="A405" s="290" t="str">
        <f>IFERROR(VLOOKUP('15년일출'!$C405,구분표!$A$2:$C$1001,2,FALSE),"")</f>
        <v>농정해양위원회</v>
      </c>
      <c r="B405" s="290" t="str">
        <f>IFERROR(VLOOKUP('15년일출'!$C405,구분표!$A$2:$C$1001,3,FALSE),"")</f>
        <v>농업기술원</v>
      </c>
      <c r="C405" s="299" t="s">
        <v>1390</v>
      </c>
      <c r="D405" s="300" t="s">
        <v>589</v>
      </c>
      <c r="E405" s="300">
        <v>687</v>
      </c>
      <c r="F405" s="299" t="s">
        <v>1403</v>
      </c>
      <c r="G405" s="188">
        <v>8000</v>
      </c>
      <c r="H405" s="195"/>
      <c r="I405" s="195">
        <v>104000</v>
      </c>
      <c r="J405" s="73">
        <f t="shared" si="83"/>
        <v>112000</v>
      </c>
      <c r="K405" s="195"/>
      <c r="L405" s="195"/>
      <c r="M405" s="73">
        <f t="shared" si="84"/>
        <v>8000</v>
      </c>
      <c r="N405" s="74" t="str">
        <f t="shared" si="85"/>
        <v>-</v>
      </c>
      <c r="O405" s="243"/>
      <c r="P405" s="283"/>
      <c r="Q405" s="206"/>
      <c r="R405" s="283"/>
      <c r="S405" s="78" t="str">
        <f t="shared" si="86"/>
        <v>도비</v>
      </c>
      <c r="T405" s="184">
        <f t="shared" si="81"/>
        <v>0</v>
      </c>
      <c r="U405" s="184">
        <f t="shared" si="82"/>
        <v>104000</v>
      </c>
      <c r="V405" s="77" t="str">
        <f t="shared" si="87"/>
        <v>ok</v>
      </c>
      <c r="W405" s="283"/>
      <c r="X405" s="76" t="str">
        <f t="shared" si="88"/>
        <v>도비</v>
      </c>
      <c r="Y405" s="184">
        <f t="shared" si="89"/>
        <v>0</v>
      </c>
      <c r="Z405" s="184">
        <f t="shared" si="90"/>
        <v>0</v>
      </c>
      <c r="AA405" s="77" t="str">
        <f t="shared" si="91"/>
        <v>ok</v>
      </c>
      <c r="AB405" s="283"/>
      <c r="AC405" s="79" t="str">
        <f t="array" ref="AC405">IFERROR(IF($C405="","",INDEX(구분표!$I$2:$I$1001,MATCH(1,(구분표!$B$2:$B$1001='15년일출'!$A405)*(구분표!$C$2:$C$1001='15년일출'!$B405)*(구분표!$A$2:$A$1001='15년일출'!$C405),0))),"@@")</f>
        <v>1806</v>
      </c>
    </row>
    <row r="406" spans="1:29" ht="40.5" hidden="1" customHeight="1">
      <c r="A406" s="87" t="str">
        <f>IFERROR(VLOOKUP('15년일출'!$C406,구분표!$A$2:$C$1001,2,FALSE),"")</f>
        <v>농정해양위원회</v>
      </c>
      <c r="B406" s="87" t="str">
        <f>IFERROR(VLOOKUP('15년일출'!$C406,구분표!$A$2:$C$1001,3,FALSE),"")</f>
        <v>농업기술원</v>
      </c>
      <c r="C406" s="186" t="s">
        <v>1390</v>
      </c>
      <c r="D406" s="185" t="s">
        <v>589</v>
      </c>
      <c r="E406" s="185">
        <v>688</v>
      </c>
      <c r="F406" s="298" t="s">
        <v>1426</v>
      </c>
      <c r="G406" s="184">
        <v>167500</v>
      </c>
      <c r="H406" s="184"/>
      <c r="I406" s="184">
        <v>270000</v>
      </c>
      <c r="J406" s="73">
        <f t="shared" si="83"/>
        <v>437500</v>
      </c>
      <c r="K406" s="184"/>
      <c r="L406" s="184"/>
      <c r="M406" s="73">
        <f t="shared" si="84"/>
        <v>167500</v>
      </c>
      <c r="N406" s="74" t="str">
        <f t="shared" si="85"/>
        <v>-</v>
      </c>
      <c r="O406" s="242"/>
      <c r="P406" s="75"/>
      <c r="Q406" s="206"/>
      <c r="R406" s="75"/>
      <c r="S406" s="78" t="str">
        <f t="shared" si="86"/>
        <v>도비</v>
      </c>
      <c r="T406" s="184">
        <f t="shared" si="81"/>
        <v>0</v>
      </c>
      <c r="U406" s="184">
        <f t="shared" si="82"/>
        <v>270000</v>
      </c>
      <c r="V406" s="77" t="str">
        <f t="shared" si="87"/>
        <v>ok</v>
      </c>
      <c r="W406" s="75"/>
      <c r="X406" s="76" t="str">
        <f t="shared" si="88"/>
        <v>도비</v>
      </c>
      <c r="Y406" s="184">
        <f t="shared" si="89"/>
        <v>0</v>
      </c>
      <c r="Z406" s="184">
        <f t="shared" si="90"/>
        <v>0</v>
      </c>
      <c r="AA406" s="77" t="str">
        <f t="shared" si="91"/>
        <v>ok</v>
      </c>
      <c r="AB406" s="75"/>
      <c r="AC406" s="79" t="str">
        <f t="array" ref="AC406">IFERROR(IF($C406="","",INDEX(구분표!$I$2:$I$1001,MATCH(1,(구분표!$B$2:$B$1001='15년일출'!$A406)*(구분표!$C$2:$C$1001='15년일출'!$B406)*(구분표!$A$2:$A$1001='15년일출'!$C406),0))),"@@")</f>
        <v>1806</v>
      </c>
    </row>
    <row r="407" spans="1:29" ht="40.5" hidden="1" customHeight="1">
      <c r="A407" s="87" t="str">
        <f>IFERROR(VLOOKUP('15년일출'!$C407,구분표!$A$2:$C$1001,2,FALSE),"")</f>
        <v>농정해양위원회</v>
      </c>
      <c r="B407" s="87" t="str">
        <f>IFERROR(VLOOKUP('15년일출'!$C407,구분표!$A$2:$C$1001,3,FALSE),"")</f>
        <v>농업기술원</v>
      </c>
      <c r="C407" s="186" t="s">
        <v>1390</v>
      </c>
      <c r="D407" s="185" t="s">
        <v>589</v>
      </c>
      <c r="E407" s="185">
        <v>688</v>
      </c>
      <c r="F407" s="298" t="s">
        <v>1436</v>
      </c>
      <c r="G407" s="184">
        <v>32000</v>
      </c>
      <c r="H407" s="184"/>
      <c r="I407" s="184">
        <v>44700</v>
      </c>
      <c r="J407" s="73">
        <f t="shared" si="83"/>
        <v>76700</v>
      </c>
      <c r="K407" s="184"/>
      <c r="L407" s="184"/>
      <c r="M407" s="73">
        <f t="shared" si="84"/>
        <v>32000</v>
      </c>
      <c r="N407" s="74" t="str">
        <f t="shared" si="85"/>
        <v>-</v>
      </c>
      <c r="O407" s="239" t="s">
        <v>1465</v>
      </c>
      <c r="P407" s="75"/>
      <c r="Q407" s="206"/>
      <c r="R407" s="75"/>
      <c r="S407" s="78" t="str">
        <f t="shared" si="86"/>
        <v>도비</v>
      </c>
      <c r="T407" s="184">
        <f t="shared" si="81"/>
        <v>0</v>
      </c>
      <c r="U407" s="184">
        <f t="shared" si="82"/>
        <v>44700</v>
      </c>
      <c r="V407" s="77" t="str">
        <f t="shared" si="87"/>
        <v>ok</v>
      </c>
      <c r="W407" s="75"/>
      <c r="X407" s="76" t="str">
        <f t="shared" si="88"/>
        <v>도비</v>
      </c>
      <c r="Y407" s="184">
        <f t="shared" si="89"/>
        <v>0</v>
      </c>
      <c r="Z407" s="184">
        <f t="shared" si="90"/>
        <v>0</v>
      </c>
      <c r="AA407" s="77" t="str">
        <f t="shared" si="91"/>
        <v>ok</v>
      </c>
      <c r="AB407" s="75"/>
      <c r="AC407" s="79" t="str">
        <f t="array" ref="AC407">IFERROR(IF($C407="","",INDEX(구분표!$I$2:$I$1001,MATCH(1,(구분표!$B$2:$B$1001='15년일출'!$A407)*(구분표!$C$2:$C$1001='15년일출'!$B407)*(구분표!$A$2:$A$1001='15년일출'!$C407),0))),"@@")</f>
        <v>1806</v>
      </c>
    </row>
    <row r="408" spans="1:29" ht="40.5" hidden="1" customHeight="1">
      <c r="A408" s="87" t="str">
        <f>IFERROR(VLOOKUP('15년일출'!$C408,구분표!$A$2:$C$1001,2,FALSE),"")</f>
        <v>농정해양위원회</v>
      </c>
      <c r="B408" s="87" t="str">
        <f>IFERROR(VLOOKUP('15년일출'!$C408,구분표!$A$2:$C$1001,3,FALSE),"")</f>
        <v>농업기술원</v>
      </c>
      <c r="C408" s="186" t="s">
        <v>1390</v>
      </c>
      <c r="D408" s="185" t="s">
        <v>589</v>
      </c>
      <c r="E408" s="185">
        <v>687</v>
      </c>
      <c r="F408" s="298" t="s">
        <v>1438</v>
      </c>
      <c r="G408" s="184">
        <v>24000</v>
      </c>
      <c r="H408" s="184"/>
      <c r="I408" s="184">
        <v>72000</v>
      </c>
      <c r="J408" s="73">
        <f t="shared" si="83"/>
        <v>96000</v>
      </c>
      <c r="K408" s="184"/>
      <c r="L408" s="184"/>
      <c r="M408" s="73">
        <f t="shared" si="84"/>
        <v>24000</v>
      </c>
      <c r="N408" s="74" t="str">
        <f t="shared" si="85"/>
        <v>-</v>
      </c>
      <c r="O408" s="239"/>
      <c r="P408" s="75"/>
      <c r="Q408" s="206"/>
      <c r="R408" s="75"/>
      <c r="S408" s="78" t="str">
        <f t="shared" si="86"/>
        <v>도비</v>
      </c>
      <c r="T408" s="184">
        <f t="shared" si="81"/>
        <v>0</v>
      </c>
      <c r="U408" s="184">
        <f t="shared" si="82"/>
        <v>72000</v>
      </c>
      <c r="V408" s="77" t="str">
        <f t="shared" si="87"/>
        <v>ok</v>
      </c>
      <c r="W408" s="75"/>
      <c r="X408" s="76" t="str">
        <f t="shared" si="88"/>
        <v>도비</v>
      </c>
      <c r="Y408" s="184">
        <f t="shared" si="89"/>
        <v>0</v>
      </c>
      <c r="Z408" s="184">
        <f t="shared" si="90"/>
        <v>0</v>
      </c>
      <c r="AA408" s="77" t="str">
        <f t="shared" si="91"/>
        <v>ok</v>
      </c>
      <c r="AB408" s="75"/>
      <c r="AC408" s="79" t="str">
        <f t="array" ref="AC408">IFERROR(IF($C408="","",INDEX(구분표!$I$2:$I$1001,MATCH(1,(구분표!$B$2:$B$1001='15년일출'!$A408)*(구분표!$C$2:$C$1001='15년일출'!$B408)*(구분표!$A$2:$A$1001='15년일출'!$C408),0))),"@@")</f>
        <v>1806</v>
      </c>
    </row>
    <row r="409" spans="1:29" ht="40.5" hidden="1" customHeight="1">
      <c r="A409" s="87" t="str">
        <f>IFERROR(VLOOKUP('15년일출'!$C409,구분표!$A$2:$C$1001,2,FALSE),"")</f>
        <v>농정해양위원회</v>
      </c>
      <c r="B409" s="87" t="str">
        <f>IFERROR(VLOOKUP('15년일출'!$C409,구분표!$A$2:$C$1001,3,FALSE),"")</f>
        <v>농업기술원</v>
      </c>
      <c r="C409" s="186" t="s">
        <v>1390</v>
      </c>
      <c r="D409" s="185" t="s">
        <v>593</v>
      </c>
      <c r="E409" s="185" t="s">
        <v>593</v>
      </c>
      <c r="F409" s="298" t="s">
        <v>1443</v>
      </c>
      <c r="G409" s="184"/>
      <c r="H409" s="184"/>
      <c r="I409" s="184">
        <v>54000</v>
      </c>
      <c r="J409" s="73">
        <f t="shared" si="83"/>
        <v>54000</v>
      </c>
      <c r="K409" s="184"/>
      <c r="L409" s="184"/>
      <c r="M409" s="73">
        <f t="shared" si="84"/>
        <v>0</v>
      </c>
      <c r="N409" s="74" t="str">
        <f t="shared" si="85"/>
        <v>-</v>
      </c>
      <c r="O409" s="241" t="s">
        <v>1445</v>
      </c>
      <c r="P409" s="75"/>
      <c r="Q409" s="206"/>
      <c r="R409" s="75"/>
      <c r="S409" s="78" t="str">
        <f t="shared" si="86"/>
        <v>도비</v>
      </c>
      <c r="T409" s="184">
        <f t="shared" si="81"/>
        <v>0</v>
      </c>
      <c r="U409" s="184">
        <f t="shared" si="82"/>
        <v>54000</v>
      </c>
      <c r="V409" s="77" t="str">
        <f t="shared" si="87"/>
        <v>ok</v>
      </c>
      <c r="W409" s="75"/>
      <c r="X409" s="76" t="str">
        <f t="shared" si="88"/>
        <v>도비</v>
      </c>
      <c r="Y409" s="184">
        <f t="shared" si="89"/>
        <v>0</v>
      </c>
      <c r="Z409" s="184">
        <f t="shared" si="90"/>
        <v>0</v>
      </c>
      <c r="AA409" s="77" t="str">
        <f t="shared" si="91"/>
        <v>ok</v>
      </c>
      <c r="AB409" s="75"/>
      <c r="AC409" s="79" t="str">
        <f t="array" ref="AC409">IFERROR(IF($C409="","",INDEX(구분표!$I$2:$I$1001,MATCH(1,(구분표!$B$2:$B$1001='15년일출'!$A409)*(구분표!$C$2:$C$1001='15년일출'!$B409)*(구분표!$A$2:$A$1001='15년일출'!$C409),0))),"@@")</f>
        <v>1806</v>
      </c>
    </row>
    <row r="410" spans="1:29" ht="40.5" hidden="1" customHeight="1">
      <c r="A410" s="87" t="str">
        <f>IFERROR(VLOOKUP('15년일출'!$C410,구분표!$A$2:$C$1001,2,FALSE),"")</f>
        <v>농정해양위원회</v>
      </c>
      <c r="B410" s="87" t="str">
        <f>IFERROR(VLOOKUP('15년일출'!$C410,구분표!$A$2:$C$1001,3,FALSE),"")</f>
        <v>농업기술원</v>
      </c>
      <c r="C410" s="186" t="s">
        <v>1393</v>
      </c>
      <c r="D410" s="185" t="s">
        <v>589</v>
      </c>
      <c r="E410" s="185">
        <v>690</v>
      </c>
      <c r="F410" s="298" t="s">
        <v>1394</v>
      </c>
      <c r="G410" s="184">
        <v>30000</v>
      </c>
      <c r="H410" s="194"/>
      <c r="I410" s="194">
        <v>10000</v>
      </c>
      <c r="J410" s="73">
        <f t="shared" si="83"/>
        <v>40000</v>
      </c>
      <c r="K410" s="197"/>
      <c r="L410" s="196"/>
      <c r="M410" s="73">
        <f t="shared" si="84"/>
        <v>30000</v>
      </c>
      <c r="N410" s="74" t="str">
        <f t="shared" si="85"/>
        <v>-</v>
      </c>
      <c r="O410" s="244" t="s">
        <v>1389</v>
      </c>
      <c r="P410" s="75"/>
      <c r="Q410" s="206" t="s">
        <v>587</v>
      </c>
      <c r="R410" s="75"/>
      <c r="S410" s="78" t="str">
        <f t="shared" si="86"/>
        <v>국비</v>
      </c>
      <c r="T410" s="184">
        <v>5000</v>
      </c>
      <c r="U410" s="184">
        <v>5000</v>
      </c>
      <c r="V410" s="77" t="str">
        <f t="shared" si="87"/>
        <v>ok</v>
      </c>
      <c r="W410" s="75"/>
      <c r="X410" s="76" t="str">
        <f t="shared" si="88"/>
        <v>국비</v>
      </c>
      <c r="Y410" s="184" t="str">
        <f t="shared" si="89"/>
        <v>직접입력</v>
      </c>
      <c r="Z410" s="184" t="str">
        <f t="shared" si="90"/>
        <v>직접입력</v>
      </c>
      <c r="AA410" s="77" t="str">
        <f t="shared" si="91"/>
        <v>검토</v>
      </c>
      <c r="AB410" s="75"/>
      <c r="AC410" s="79" t="str">
        <f t="array" ref="AC410">IFERROR(IF($C410="","",INDEX(구분표!$I$2:$I$1001,MATCH(1,(구분표!$B$2:$B$1001='15년일출'!$A410)*(구분표!$C$2:$C$1001='15년일출'!$B410)*(구분표!$A$2:$A$1001='15년일출'!$C410),0))),"@@")</f>
        <v>1807</v>
      </c>
    </row>
    <row r="411" spans="1:29" ht="40.5" hidden="1" customHeight="1">
      <c r="A411" s="87" t="str">
        <f>IFERROR(VLOOKUP('15년일출'!$C411,구분표!$A$2:$C$1001,2,FALSE),"")</f>
        <v>농정해양위원회</v>
      </c>
      <c r="B411" s="87" t="str">
        <f>IFERROR(VLOOKUP('15년일출'!$C411,구분표!$A$2:$C$1001,3,FALSE),"")</f>
        <v>농업기술원</v>
      </c>
      <c r="C411" s="186" t="s">
        <v>1393</v>
      </c>
      <c r="D411" s="185" t="s">
        <v>589</v>
      </c>
      <c r="E411" s="185">
        <v>693</v>
      </c>
      <c r="F411" s="298" t="s">
        <v>1395</v>
      </c>
      <c r="G411" s="184">
        <v>250000</v>
      </c>
      <c r="H411" s="194"/>
      <c r="I411" s="194">
        <v>250000</v>
      </c>
      <c r="J411" s="73">
        <f t="shared" si="83"/>
        <v>500000</v>
      </c>
      <c r="K411" s="197"/>
      <c r="L411" s="196"/>
      <c r="M411" s="73">
        <f t="shared" si="84"/>
        <v>250000</v>
      </c>
      <c r="N411" s="74" t="str">
        <f t="shared" si="85"/>
        <v>-</v>
      </c>
      <c r="O411" s="244" t="s">
        <v>1389</v>
      </c>
      <c r="P411" s="75"/>
      <c r="Q411" s="206"/>
      <c r="R411" s="75"/>
      <c r="S411" s="78" t="str">
        <f t="shared" si="86"/>
        <v>지특</v>
      </c>
      <c r="T411" s="184">
        <f t="shared" ref="T411:T436" si="92">IF($S411&lt;&gt;"도비",IF($Q411="국도비","직접입력",SUM($H411:$I411)),)</f>
        <v>250000</v>
      </c>
      <c r="U411" s="184">
        <f t="shared" ref="U411:U436" si="93">IF($S411="도비",SUM($H411:$I411),IF($Q411="국도비","직접입력",SUM($H411:$I411)-$T411))</f>
        <v>0</v>
      </c>
      <c r="V411" s="77" t="str">
        <f t="shared" si="87"/>
        <v>ok</v>
      </c>
      <c r="W411" s="75"/>
      <c r="X411" s="76" t="str">
        <f t="shared" si="88"/>
        <v>지특</v>
      </c>
      <c r="Y411" s="184">
        <f t="shared" si="89"/>
        <v>0</v>
      </c>
      <c r="Z411" s="184">
        <f t="shared" si="90"/>
        <v>0</v>
      </c>
      <c r="AA411" s="77" t="str">
        <f t="shared" si="91"/>
        <v>ok</v>
      </c>
      <c r="AB411" s="75"/>
      <c r="AC411" s="79" t="str">
        <f t="array" ref="AC411">IFERROR(IF($C411="","",INDEX(구분표!$I$2:$I$1001,MATCH(1,(구분표!$B$2:$B$1001='15년일출'!$A411)*(구분표!$C$2:$C$1001='15년일출'!$B411)*(구분표!$A$2:$A$1001='15년일출'!$C411),0))),"@@")</f>
        <v>1807</v>
      </c>
    </row>
    <row r="412" spans="1:29" ht="40.5" hidden="1" customHeight="1">
      <c r="A412" s="87" t="str">
        <f>IFERROR(VLOOKUP('15년일출'!$C412,구분표!$A$2:$C$1001,2,FALSE),"")</f>
        <v>농정해양위원회</v>
      </c>
      <c r="B412" s="87" t="str">
        <f>IFERROR(VLOOKUP('15년일출'!$C412,구분표!$A$2:$C$1001,3,FALSE),"")</f>
        <v>농업기술원</v>
      </c>
      <c r="C412" s="186" t="s">
        <v>1393</v>
      </c>
      <c r="D412" s="185" t="s">
        <v>589</v>
      </c>
      <c r="E412" s="185">
        <v>695</v>
      </c>
      <c r="F412" s="298" t="s">
        <v>1396</v>
      </c>
      <c r="G412" s="184">
        <v>33000</v>
      </c>
      <c r="H412" s="194"/>
      <c r="I412" s="194">
        <v>15000</v>
      </c>
      <c r="J412" s="73">
        <f t="shared" si="83"/>
        <v>48000</v>
      </c>
      <c r="K412" s="197"/>
      <c r="L412" s="196"/>
      <c r="M412" s="73">
        <f t="shared" si="84"/>
        <v>33000</v>
      </c>
      <c r="N412" s="74" t="str">
        <f t="shared" si="85"/>
        <v>-</v>
      </c>
      <c r="O412" s="244"/>
      <c r="P412" s="75"/>
      <c r="Q412" s="206"/>
      <c r="R412" s="75"/>
      <c r="S412" s="78" t="str">
        <f t="shared" si="86"/>
        <v>도비</v>
      </c>
      <c r="T412" s="184">
        <f t="shared" si="92"/>
        <v>0</v>
      </c>
      <c r="U412" s="184">
        <f t="shared" si="93"/>
        <v>15000</v>
      </c>
      <c r="V412" s="77" t="str">
        <f t="shared" si="87"/>
        <v>ok</v>
      </c>
      <c r="W412" s="75"/>
      <c r="X412" s="76" t="str">
        <f t="shared" si="88"/>
        <v>도비</v>
      </c>
      <c r="Y412" s="184">
        <f t="shared" si="89"/>
        <v>0</v>
      </c>
      <c r="Z412" s="184">
        <f t="shared" si="90"/>
        <v>0</v>
      </c>
      <c r="AA412" s="77" t="str">
        <f t="shared" si="91"/>
        <v>ok</v>
      </c>
      <c r="AB412" s="75"/>
      <c r="AC412" s="79" t="str">
        <f t="array" ref="AC412">IFERROR(IF($C412="","",INDEX(구분표!$I$2:$I$1001,MATCH(1,(구분표!$B$2:$B$1001='15년일출'!$A412)*(구분표!$C$2:$C$1001='15년일출'!$B412)*(구분표!$A$2:$A$1001='15년일출'!$C412),0))),"@@")</f>
        <v>1807</v>
      </c>
    </row>
    <row r="413" spans="1:29" ht="40.5" hidden="1" customHeight="1">
      <c r="A413" s="87" t="str">
        <f>IFERROR(VLOOKUP('15년일출'!$C413,구분표!$A$2:$C$1001,2,FALSE),"")</f>
        <v>농정해양위원회</v>
      </c>
      <c r="B413" s="87" t="str">
        <f>IFERROR(VLOOKUP('15년일출'!$C413,구분표!$A$2:$C$1001,3,FALSE),"")</f>
        <v>농업기술원</v>
      </c>
      <c r="C413" s="186" t="s">
        <v>1393</v>
      </c>
      <c r="D413" s="185" t="s">
        <v>589</v>
      </c>
      <c r="E413" s="185">
        <v>694</v>
      </c>
      <c r="F413" s="298" t="s">
        <v>1397</v>
      </c>
      <c r="G413" s="184">
        <v>10000</v>
      </c>
      <c r="H413" s="184"/>
      <c r="I413" s="184">
        <v>20000</v>
      </c>
      <c r="J413" s="73">
        <f t="shared" si="83"/>
        <v>30000</v>
      </c>
      <c r="K413" s="196"/>
      <c r="L413" s="196"/>
      <c r="M413" s="73">
        <f t="shared" si="84"/>
        <v>10000</v>
      </c>
      <c r="N413" s="74" t="str">
        <f t="shared" si="85"/>
        <v>-</v>
      </c>
      <c r="O413" s="244"/>
      <c r="P413" s="75"/>
      <c r="Q413" s="206"/>
      <c r="R413" s="75"/>
      <c r="S413" s="78" t="str">
        <f t="shared" si="86"/>
        <v>도비</v>
      </c>
      <c r="T413" s="184">
        <f t="shared" si="92"/>
        <v>0</v>
      </c>
      <c r="U413" s="184">
        <f t="shared" si="93"/>
        <v>20000</v>
      </c>
      <c r="V413" s="77" t="str">
        <f t="shared" si="87"/>
        <v>ok</v>
      </c>
      <c r="W413" s="75"/>
      <c r="X413" s="76" t="str">
        <f t="shared" si="88"/>
        <v>도비</v>
      </c>
      <c r="Y413" s="184">
        <f t="shared" si="89"/>
        <v>0</v>
      </c>
      <c r="Z413" s="184">
        <f t="shared" si="90"/>
        <v>0</v>
      </c>
      <c r="AA413" s="77" t="str">
        <f t="shared" si="91"/>
        <v>ok</v>
      </c>
      <c r="AB413" s="75"/>
      <c r="AC413" s="79" t="str">
        <f t="array" ref="AC413">IFERROR(IF($C413="","",INDEX(구분표!$I$2:$I$1001,MATCH(1,(구분표!$B$2:$B$1001='15년일출'!$A413)*(구분표!$C$2:$C$1001='15년일출'!$B413)*(구분표!$A$2:$A$1001='15년일출'!$C413),0))),"@@")</f>
        <v>1807</v>
      </c>
    </row>
    <row r="414" spans="1:29" ht="40.5" hidden="1" customHeight="1">
      <c r="A414" s="87" t="str">
        <f>IFERROR(VLOOKUP('15년일출'!$C414,구분표!$A$2:$C$1001,2,FALSE),"")</f>
        <v>농정해양위원회</v>
      </c>
      <c r="B414" s="87" t="str">
        <f>IFERROR(VLOOKUP('15년일출'!$C414,구분표!$A$2:$C$1001,3,FALSE),"")</f>
        <v>농업기술원</v>
      </c>
      <c r="C414" s="186" t="s">
        <v>1393</v>
      </c>
      <c r="D414" s="185" t="s">
        <v>589</v>
      </c>
      <c r="E414" s="185">
        <v>694</v>
      </c>
      <c r="F414" s="298" t="s">
        <v>1398</v>
      </c>
      <c r="G414" s="184">
        <v>20000</v>
      </c>
      <c r="H414" s="184"/>
      <c r="I414" s="184">
        <v>50000</v>
      </c>
      <c r="J414" s="73">
        <f t="shared" si="83"/>
        <v>70000</v>
      </c>
      <c r="K414" s="184"/>
      <c r="L414" s="184"/>
      <c r="M414" s="73">
        <f t="shared" si="84"/>
        <v>20000</v>
      </c>
      <c r="N414" s="74" t="str">
        <f t="shared" si="85"/>
        <v>-</v>
      </c>
      <c r="O414" s="242"/>
      <c r="P414" s="75"/>
      <c r="Q414" s="206"/>
      <c r="R414" s="75"/>
      <c r="S414" s="78" t="str">
        <f t="shared" si="86"/>
        <v>도비</v>
      </c>
      <c r="T414" s="184">
        <f t="shared" si="92"/>
        <v>0</v>
      </c>
      <c r="U414" s="184">
        <f t="shared" si="93"/>
        <v>50000</v>
      </c>
      <c r="V414" s="77" t="str">
        <f t="shared" si="87"/>
        <v>ok</v>
      </c>
      <c r="W414" s="75"/>
      <c r="X414" s="76" t="str">
        <f t="shared" si="88"/>
        <v>도비</v>
      </c>
      <c r="Y414" s="184">
        <f t="shared" si="89"/>
        <v>0</v>
      </c>
      <c r="Z414" s="184">
        <f t="shared" si="90"/>
        <v>0</v>
      </c>
      <c r="AA414" s="77" t="str">
        <f t="shared" si="91"/>
        <v>ok</v>
      </c>
      <c r="AB414" s="75"/>
      <c r="AC414" s="79" t="str">
        <f t="array" ref="AC414">IFERROR(IF($C414="","",INDEX(구분표!$I$2:$I$1001,MATCH(1,(구분표!$B$2:$B$1001='15년일출'!$A414)*(구분표!$C$2:$C$1001='15년일출'!$B414)*(구분표!$A$2:$A$1001='15년일출'!$C414),0))),"@@")</f>
        <v>1807</v>
      </c>
    </row>
    <row r="415" spans="1:29" ht="40.5" hidden="1" customHeight="1">
      <c r="A415" s="87" t="str">
        <f>IFERROR(VLOOKUP('15년일출'!$C415,구분표!$A$2:$C$1001,2,FALSE),"")</f>
        <v>농정해양위원회</v>
      </c>
      <c r="B415" s="87" t="str">
        <f>IFERROR(VLOOKUP('15년일출'!$C415,구분표!$A$2:$C$1001,3,FALSE),"")</f>
        <v>농업기술원</v>
      </c>
      <c r="C415" s="186" t="s">
        <v>1393</v>
      </c>
      <c r="D415" s="185" t="s">
        <v>589</v>
      </c>
      <c r="E415" s="185">
        <v>695</v>
      </c>
      <c r="F415" s="298" t="s">
        <v>1416</v>
      </c>
      <c r="G415" s="190">
        <v>36000</v>
      </c>
      <c r="H415" s="184"/>
      <c r="I415" s="184">
        <v>52800</v>
      </c>
      <c r="J415" s="73">
        <f t="shared" si="83"/>
        <v>88800</v>
      </c>
      <c r="K415" s="184"/>
      <c r="L415" s="184"/>
      <c r="M415" s="73">
        <f t="shared" si="84"/>
        <v>36000</v>
      </c>
      <c r="N415" s="74" t="str">
        <f t="shared" si="85"/>
        <v>-</v>
      </c>
      <c r="O415" s="241"/>
      <c r="P415" s="75"/>
      <c r="Q415" s="206"/>
      <c r="R415" s="75"/>
      <c r="S415" s="78" t="str">
        <f t="shared" si="86"/>
        <v>도비</v>
      </c>
      <c r="T415" s="184">
        <f t="shared" si="92"/>
        <v>0</v>
      </c>
      <c r="U415" s="184">
        <f t="shared" si="93"/>
        <v>52800</v>
      </c>
      <c r="V415" s="77" t="str">
        <f t="shared" si="87"/>
        <v>ok</v>
      </c>
      <c r="W415" s="75"/>
      <c r="X415" s="76" t="str">
        <f t="shared" si="88"/>
        <v>도비</v>
      </c>
      <c r="Y415" s="184">
        <f t="shared" si="89"/>
        <v>0</v>
      </c>
      <c r="Z415" s="184">
        <f t="shared" si="90"/>
        <v>0</v>
      </c>
      <c r="AA415" s="77" t="str">
        <f t="shared" si="91"/>
        <v>ok</v>
      </c>
      <c r="AB415" s="75"/>
      <c r="AC415" s="79" t="str">
        <f t="array" ref="AC415">IFERROR(IF($C415="","",INDEX(구분표!$I$2:$I$1001,MATCH(1,(구분표!$B$2:$B$1001='15년일출'!$A415)*(구분표!$C$2:$C$1001='15년일출'!$B415)*(구분표!$A$2:$A$1001='15년일출'!$C415),0))),"@@")</f>
        <v>1807</v>
      </c>
    </row>
    <row r="416" spans="1:29" ht="40.5" hidden="1" customHeight="1">
      <c r="A416" s="87" t="str">
        <f>IFERROR(VLOOKUP('15년일출'!$C416,구분표!$A$2:$C$1001,2,FALSE),"")</f>
        <v>농정해양위원회</v>
      </c>
      <c r="B416" s="87" t="str">
        <f>IFERROR(VLOOKUP('15년일출'!$C416,구분표!$A$2:$C$1001,3,FALSE),"")</f>
        <v>농업기술원</v>
      </c>
      <c r="C416" s="186" t="s">
        <v>1393</v>
      </c>
      <c r="D416" s="185" t="s">
        <v>593</v>
      </c>
      <c r="E416" s="185" t="s">
        <v>593</v>
      </c>
      <c r="F416" s="298" t="s">
        <v>1427</v>
      </c>
      <c r="G416" s="184"/>
      <c r="H416" s="184"/>
      <c r="I416" s="184">
        <v>11000</v>
      </c>
      <c r="J416" s="73">
        <f t="shared" si="83"/>
        <v>11000</v>
      </c>
      <c r="K416" s="184"/>
      <c r="L416" s="184"/>
      <c r="M416" s="73">
        <f t="shared" si="84"/>
        <v>0</v>
      </c>
      <c r="N416" s="74" t="str">
        <f t="shared" si="85"/>
        <v>-</v>
      </c>
      <c r="O416" s="240" t="s">
        <v>1444</v>
      </c>
      <c r="P416" s="75"/>
      <c r="Q416" s="206"/>
      <c r="R416" s="75"/>
      <c r="S416" s="78" t="str">
        <f t="shared" si="86"/>
        <v>도비</v>
      </c>
      <c r="T416" s="184">
        <f t="shared" si="92"/>
        <v>0</v>
      </c>
      <c r="U416" s="184">
        <f t="shared" si="93"/>
        <v>11000</v>
      </c>
      <c r="V416" s="77" t="str">
        <f t="shared" si="87"/>
        <v>ok</v>
      </c>
      <c r="W416" s="75"/>
      <c r="X416" s="76" t="str">
        <f t="shared" si="88"/>
        <v>도비</v>
      </c>
      <c r="Y416" s="184">
        <f t="shared" si="89"/>
        <v>0</v>
      </c>
      <c r="Z416" s="184">
        <f t="shared" si="90"/>
        <v>0</v>
      </c>
      <c r="AA416" s="77" t="str">
        <f t="shared" si="91"/>
        <v>ok</v>
      </c>
      <c r="AB416" s="75"/>
      <c r="AC416" s="79" t="str">
        <f t="array" ref="AC416">IFERROR(IF($C416="","",INDEX(구분표!$I$2:$I$1001,MATCH(1,(구분표!$B$2:$B$1001='15년일출'!$A416)*(구분표!$C$2:$C$1001='15년일출'!$B416)*(구분표!$A$2:$A$1001='15년일출'!$C416),0))),"@@")</f>
        <v>1807</v>
      </c>
    </row>
    <row r="417" spans="1:29" ht="40.5" hidden="1" customHeight="1">
      <c r="A417" s="87" t="str">
        <f>IFERROR(VLOOKUP('15년일출'!$C417,구분표!$A$2:$C$1001,2,FALSE),"")</f>
        <v>농정해양위원회</v>
      </c>
      <c r="B417" s="87" t="str">
        <f>IFERROR(VLOOKUP('15년일출'!$C417,구분표!$A$2:$C$1001,3,FALSE),"")</f>
        <v>농업기술원</v>
      </c>
      <c r="C417" s="186" t="s">
        <v>1393</v>
      </c>
      <c r="D417" s="185" t="s">
        <v>593</v>
      </c>
      <c r="E417" s="185" t="s">
        <v>593</v>
      </c>
      <c r="F417" s="298" t="s">
        <v>1433</v>
      </c>
      <c r="G417" s="184"/>
      <c r="H417" s="184"/>
      <c r="I417" s="184">
        <v>28000</v>
      </c>
      <c r="J417" s="73">
        <f t="shared" si="83"/>
        <v>28000</v>
      </c>
      <c r="K417" s="184"/>
      <c r="L417" s="184"/>
      <c r="M417" s="73">
        <f t="shared" si="84"/>
        <v>0</v>
      </c>
      <c r="N417" s="74" t="str">
        <f t="shared" si="85"/>
        <v>-</v>
      </c>
      <c r="O417" s="240" t="s">
        <v>1451</v>
      </c>
      <c r="P417" s="75"/>
      <c r="Q417" s="206"/>
      <c r="R417" s="75"/>
      <c r="S417" s="78" t="str">
        <f t="shared" si="86"/>
        <v>도비</v>
      </c>
      <c r="T417" s="184">
        <f t="shared" si="92"/>
        <v>0</v>
      </c>
      <c r="U417" s="184">
        <f t="shared" si="93"/>
        <v>28000</v>
      </c>
      <c r="V417" s="77" t="str">
        <f t="shared" si="87"/>
        <v>ok</v>
      </c>
      <c r="W417" s="75"/>
      <c r="X417" s="76" t="str">
        <f t="shared" si="88"/>
        <v>도비</v>
      </c>
      <c r="Y417" s="184">
        <f t="shared" si="89"/>
        <v>0</v>
      </c>
      <c r="Z417" s="184">
        <f t="shared" si="90"/>
        <v>0</v>
      </c>
      <c r="AA417" s="77" t="str">
        <f t="shared" si="91"/>
        <v>ok</v>
      </c>
      <c r="AB417" s="75"/>
      <c r="AC417" s="79" t="str">
        <f t="array" ref="AC417">IFERROR(IF($C417="","",INDEX(구분표!$I$2:$I$1001,MATCH(1,(구분표!$B$2:$B$1001='15년일출'!$A417)*(구분표!$C$2:$C$1001='15년일출'!$B417)*(구분표!$A$2:$A$1001='15년일출'!$C417),0))),"@@")</f>
        <v>1807</v>
      </c>
    </row>
    <row r="418" spans="1:29" ht="40.5" hidden="1" customHeight="1">
      <c r="A418" s="87" t="str">
        <f>IFERROR(VLOOKUP('15년일출'!$C418,구분표!$A$2:$C$1001,2,FALSE),"")</f>
        <v>농정해양위원회</v>
      </c>
      <c r="B418" s="87" t="str">
        <f>IFERROR(VLOOKUP('15년일출'!$C418,구분표!$A$2:$C$1001,3,FALSE),"")</f>
        <v>농업기술원</v>
      </c>
      <c r="C418" s="186" t="s">
        <v>1393</v>
      </c>
      <c r="D418" s="185" t="s">
        <v>589</v>
      </c>
      <c r="E418" s="185">
        <v>695</v>
      </c>
      <c r="F418" s="298" t="s">
        <v>1434</v>
      </c>
      <c r="G418" s="190">
        <v>12000</v>
      </c>
      <c r="H418" s="184"/>
      <c r="I418" s="184">
        <v>18000</v>
      </c>
      <c r="J418" s="73">
        <f t="shared" si="83"/>
        <v>30000</v>
      </c>
      <c r="K418" s="184"/>
      <c r="L418" s="184"/>
      <c r="M418" s="73">
        <f t="shared" si="84"/>
        <v>12000</v>
      </c>
      <c r="N418" s="74" t="str">
        <f t="shared" si="85"/>
        <v>-</v>
      </c>
      <c r="O418" s="239"/>
      <c r="P418" s="75"/>
      <c r="Q418" s="206"/>
      <c r="R418" s="75"/>
      <c r="S418" s="78" t="str">
        <f t="shared" si="86"/>
        <v>도비</v>
      </c>
      <c r="T418" s="184">
        <f t="shared" si="92"/>
        <v>0</v>
      </c>
      <c r="U418" s="184">
        <f t="shared" si="93"/>
        <v>18000</v>
      </c>
      <c r="V418" s="77" t="str">
        <f t="shared" si="87"/>
        <v>ok</v>
      </c>
      <c r="W418" s="75"/>
      <c r="X418" s="76" t="str">
        <f t="shared" si="88"/>
        <v>도비</v>
      </c>
      <c r="Y418" s="184">
        <f t="shared" si="89"/>
        <v>0</v>
      </c>
      <c r="Z418" s="184">
        <f t="shared" si="90"/>
        <v>0</v>
      </c>
      <c r="AA418" s="77" t="str">
        <f t="shared" si="91"/>
        <v>ok</v>
      </c>
      <c r="AB418" s="75"/>
      <c r="AC418" s="79" t="str">
        <f t="array" ref="AC418">IFERROR(IF($C418="","",INDEX(구분표!$I$2:$I$1001,MATCH(1,(구분표!$B$2:$B$1001='15년일출'!$A418)*(구분표!$C$2:$C$1001='15년일출'!$B418)*(구분표!$A$2:$A$1001='15년일출'!$C418),0))),"@@")</f>
        <v>1807</v>
      </c>
    </row>
    <row r="419" spans="1:29" s="24" customFormat="1" ht="40.5" hidden="1" customHeight="1">
      <c r="A419" s="289" t="str">
        <f>IFERROR(VLOOKUP('15년일출'!$C419,구분표!$A$2:$C$1001,2,FALSE),"")</f>
        <v>농정해양위원회</v>
      </c>
      <c r="B419" s="289" t="str">
        <f>IFERROR(VLOOKUP('15년일출'!$C419,구분표!$A$2:$C$1001,3,FALSE),"")</f>
        <v>농업기술원</v>
      </c>
      <c r="C419" s="298" t="s">
        <v>1439</v>
      </c>
      <c r="D419" s="297" t="s">
        <v>589</v>
      </c>
      <c r="E419" s="297">
        <v>701</v>
      </c>
      <c r="F419" s="298" t="s">
        <v>1440</v>
      </c>
      <c r="G419" s="187">
        <v>47994</v>
      </c>
      <c r="H419" s="184"/>
      <c r="I419" s="184">
        <v>16840</v>
      </c>
      <c r="J419" s="73">
        <f t="shared" si="83"/>
        <v>64834</v>
      </c>
      <c r="K419" s="184"/>
      <c r="L419" s="184"/>
      <c r="M419" s="73">
        <f t="shared" si="84"/>
        <v>47994</v>
      </c>
      <c r="N419" s="74" t="str">
        <f t="shared" si="85"/>
        <v>-</v>
      </c>
      <c r="O419" s="239" t="s">
        <v>1467</v>
      </c>
      <c r="P419" s="279"/>
      <c r="Q419" s="315"/>
      <c r="R419" s="279"/>
      <c r="S419" s="78" t="str">
        <f t="shared" si="86"/>
        <v>도비</v>
      </c>
      <c r="T419" s="184">
        <f t="shared" si="92"/>
        <v>0</v>
      </c>
      <c r="U419" s="184">
        <f t="shared" si="93"/>
        <v>16840</v>
      </c>
      <c r="V419" s="77" t="str">
        <f t="shared" si="87"/>
        <v>ok</v>
      </c>
      <c r="W419" s="279"/>
      <c r="X419" s="76" t="str">
        <f t="shared" si="88"/>
        <v>도비</v>
      </c>
      <c r="Y419" s="184">
        <f t="shared" si="89"/>
        <v>0</v>
      </c>
      <c r="Z419" s="184">
        <f t="shared" si="90"/>
        <v>0</v>
      </c>
      <c r="AA419" s="77" t="str">
        <f t="shared" si="91"/>
        <v>ok</v>
      </c>
      <c r="AB419" s="279"/>
      <c r="AC419" s="79" t="str">
        <f t="array" ref="AC419">IFERROR(IF($C419="","",INDEX(구분표!$I$2:$I$1001,MATCH(1,(구분표!$B$2:$B$1001='15년일출'!$A419)*(구분표!$C$2:$C$1001='15년일출'!$B419)*(구분표!$A$2:$A$1001='15년일출'!$C419),0))),"@@")</f>
        <v>1808</v>
      </c>
    </row>
    <row r="420" spans="1:29" ht="40.5" hidden="1" customHeight="1">
      <c r="A420" s="87" t="str">
        <f>IFERROR(VLOOKUP('15년일출'!$C420,구분표!$A$2:$C$1001,2,FALSE),"")</f>
        <v>농정해양위원회</v>
      </c>
      <c r="B420" s="87" t="str">
        <f>IFERROR(VLOOKUP('15년일출'!$C420,구분표!$A$2:$C$1001,3,FALSE),"")</f>
        <v>농업기술원</v>
      </c>
      <c r="C420" s="186" t="s">
        <v>1439</v>
      </c>
      <c r="D420" s="185" t="s">
        <v>589</v>
      </c>
      <c r="E420" s="185">
        <v>702</v>
      </c>
      <c r="F420" s="298" t="s">
        <v>1441</v>
      </c>
      <c r="G420" s="190">
        <v>33330</v>
      </c>
      <c r="H420" s="184"/>
      <c r="I420" s="184">
        <v>100000</v>
      </c>
      <c r="J420" s="73">
        <f t="shared" si="83"/>
        <v>133330</v>
      </c>
      <c r="K420" s="184"/>
      <c r="L420" s="184"/>
      <c r="M420" s="73">
        <f t="shared" si="84"/>
        <v>33330</v>
      </c>
      <c r="N420" s="74" t="str">
        <f t="shared" si="85"/>
        <v>-</v>
      </c>
      <c r="O420" s="241" t="s">
        <v>1468</v>
      </c>
      <c r="P420" s="75"/>
      <c r="Q420" s="206"/>
      <c r="R420" s="75"/>
      <c r="S420" s="78" t="str">
        <f t="shared" si="86"/>
        <v>도비</v>
      </c>
      <c r="T420" s="184">
        <f t="shared" si="92"/>
        <v>0</v>
      </c>
      <c r="U420" s="184">
        <f t="shared" si="93"/>
        <v>100000</v>
      </c>
      <c r="V420" s="77" t="str">
        <f t="shared" si="87"/>
        <v>ok</v>
      </c>
      <c r="W420" s="75"/>
      <c r="X420" s="76" t="str">
        <f t="shared" si="88"/>
        <v>도비</v>
      </c>
      <c r="Y420" s="184">
        <f t="shared" si="89"/>
        <v>0</v>
      </c>
      <c r="Z420" s="184">
        <f t="shared" si="90"/>
        <v>0</v>
      </c>
      <c r="AA420" s="77" t="str">
        <f t="shared" si="91"/>
        <v>ok</v>
      </c>
      <c r="AB420" s="75"/>
      <c r="AC420" s="79" t="str">
        <f t="array" ref="AC420">IFERROR(IF($C420="","",INDEX(구분표!$I$2:$I$1001,MATCH(1,(구분표!$B$2:$B$1001='15년일출'!$A420)*(구분표!$C$2:$C$1001='15년일출'!$B420)*(구분표!$A$2:$A$1001='15년일출'!$C420),0))),"@@")</f>
        <v>1808</v>
      </c>
    </row>
    <row r="421" spans="1:29" ht="40.5" hidden="1" customHeight="1">
      <c r="A421" s="87" t="str">
        <f>IFERROR(VLOOKUP('15년일출'!$C421,구분표!$A$2:$C$1001,2,FALSE),"")</f>
        <v>농정해양위원회</v>
      </c>
      <c r="B421" s="87" t="str">
        <f>IFERROR(VLOOKUP('15년일출'!$C421,구분표!$A$2:$C$1001,3,FALSE),"")</f>
        <v>농업기술원</v>
      </c>
      <c r="C421" s="186" t="s">
        <v>1439</v>
      </c>
      <c r="D421" s="185" t="s">
        <v>593</v>
      </c>
      <c r="E421" s="185" t="s">
        <v>593</v>
      </c>
      <c r="F421" s="298" t="s">
        <v>1442</v>
      </c>
      <c r="G421" s="184"/>
      <c r="H421" s="184"/>
      <c r="I421" s="184">
        <v>109200</v>
      </c>
      <c r="J421" s="73">
        <f t="shared" si="83"/>
        <v>109200</v>
      </c>
      <c r="K421" s="184"/>
      <c r="L421" s="184"/>
      <c r="M421" s="73">
        <f t="shared" si="84"/>
        <v>0</v>
      </c>
      <c r="N421" s="74" t="str">
        <f t="shared" si="85"/>
        <v>-</v>
      </c>
      <c r="O421" s="239" t="s">
        <v>1446</v>
      </c>
      <c r="P421" s="75"/>
      <c r="Q421" s="206"/>
      <c r="R421" s="75"/>
      <c r="S421" s="78" t="str">
        <f t="shared" si="86"/>
        <v>도비</v>
      </c>
      <c r="T421" s="184">
        <f t="shared" si="92"/>
        <v>0</v>
      </c>
      <c r="U421" s="184">
        <f t="shared" si="93"/>
        <v>109200</v>
      </c>
      <c r="V421" s="77" t="str">
        <f t="shared" si="87"/>
        <v>ok</v>
      </c>
      <c r="W421" s="75"/>
      <c r="X421" s="76" t="str">
        <f t="shared" si="88"/>
        <v>도비</v>
      </c>
      <c r="Y421" s="184">
        <f t="shared" si="89"/>
        <v>0</v>
      </c>
      <c r="Z421" s="184">
        <f t="shared" si="90"/>
        <v>0</v>
      </c>
      <c r="AA421" s="77" t="str">
        <f t="shared" si="91"/>
        <v>ok</v>
      </c>
      <c r="AB421" s="75"/>
      <c r="AC421" s="79" t="str">
        <f t="array" ref="AC421">IFERROR(IF($C421="","",INDEX(구분표!$I$2:$I$1001,MATCH(1,(구분표!$B$2:$B$1001='15년일출'!$A421)*(구분표!$C$2:$C$1001='15년일출'!$B421)*(구분표!$A$2:$A$1001='15년일출'!$C421),0))),"@@")</f>
        <v>1808</v>
      </c>
    </row>
    <row r="422" spans="1:29" ht="40.5" hidden="1" customHeight="1">
      <c r="A422" s="87" t="str">
        <f>IFERROR(VLOOKUP('15년일출'!$C422,구분표!$A$2:$C$1001,2,FALSE),"")</f>
        <v>농정해양위원회</v>
      </c>
      <c r="B422" s="87" t="str">
        <f>IFERROR(VLOOKUP('15년일출'!$C422,구분표!$A$2:$C$1001,3,FALSE),"")</f>
        <v>농업기술원</v>
      </c>
      <c r="C422" s="186" t="s">
        <v>1410</v>
      </c>
      <c r="D422" s="185" t="s">
        <v>593</v>
      </c>
      <c r="E422" s="185" t="s">
        <v>593</v>
      </c>
      <c r="F422" s="298" t="s">
        <v>1411</v>
      </c>
      <c r="G422" s="184"/>
      <c r="H422" s="184"/>
      <c r="I422" s="184">
        <v>500000</v>
      </c>
      <c r="J422" s="73">
        <f t="shared" si="83"/>
        <v>500000</v>
      </c>
      <c r="K422" s="184"/>
      <c r="L422" s="184"/>
      <c r="M422" s="73">
        <f t="shared" si="84"/>
        <v>0</v>
      </c>
      <c r="N422" s="74" t="str">
        <f t="shared" si="85"/>
        <v>-</v>
      </c>
      <c r="O422" s="239" t="s">
        <v>1448</v>
      </c>
      <c r="P422" s="75"/>
      <c r="Q422" s="206"/>
      <c r="R422" s="75"/>
      <c r="S422" s="78" t="str">
        <f t="shared" si="86"/>
        <v>도비</v>
      </c>
      <c r="T422" s="184">
        <f t="shared" si="92"/>
        <v>0</v>
      </c>
      <c r="U422" s="184">
        <f t="shared" si="93"/>
        <v>500000</v>
      </c>
      <c r="V422" s="77" t="str">
        <f t="shared" si="87"/>
        <v>ok</v>
      </c>
      <c r="W422" s="75"/>
      <c r="X422" s="76" t="str">
        <f t="shared" si="88"/>
        <v>도비</v>
      </c>
      <c r="Y422" s="184">
        <f t="shared" si="89"/>
        <v>0</v>
      </c>
      <c r="Z422" s="184">
        <f t="shared" si="90"/>
        <v>0</v>
      </c>
      <c r="AA422" s="77" t="str">
        <f t="shared" si="91"/>
        <v>ok</v>
      </c>
      <c r="AB422" s="75"/>
      <c r="AC422" s="79" t="str">
        <f t="array" ref="AC422">IFERROR(IF($C422="","",INDEX(구분표!$I$2:$I$1001,MATCH(1,(구분표!$B$2:$B$1001='15년일출'!$A422)*(구분표!$C$2:$C$1001='15년일출'!$B422)*(구분표!$A$2:$A$1001='15년일출'!$C422),0))),"@@")</f>
        <v>1809</v>
      </c>
    </row>
    <row r="423" spans="1:29" ht="40.5" hidden="1" customHeight="1">
      <c r="A423" s="87" t="str">
        <f>IFERROR(VLOOKUP('15년일출'!$C423,구분표!$A$2:$C$1001,2,FALSE),"")</f>
        <v>농정해양위원회</v>
      </c>
      <c r="B423" s="87" t="str">
        <f>IFERROR(VLOOKUP('15년일출'!$C423,구분표!$A$2:$C$1001,3,FALSE),"")</f>
        <v>농업기술원</v>
      </c>
      <c r="C423" s="186" t="s">
        <v>1410</v>
      </c>
      <c r="D423" s="185" t="s">
        <v>593</v>
      </c>
      <c r="E423" s="185" t="s">
        <v>593</v>
      </c>
      <c r="F423" s="298" t="s">
        <v>1412</v>
      </c>
      <c r="G423" s="184"/>
      <c r="H423" s="184"/>
      <c r="I423" s="184">
        <v>50000</v>
      </c>
      <c r="J423" s="73">
        <f t="shared" si="83"/>
        <v>50000</v>
      </c>
      <c r="K423" s="184"/>
      <c r="L423" s="184"/>
      <c r="M423" s="73">
        <f t="shared" si="84"/>
        <v>0</v>
      </c>
      <c r="N423" s="74" t="str">
        <f t="shared" si="85"/>
        <v>-</v>
      </c>
      <c r="O423" s="239" t="s">
        <v>1449</v>
      </c>
      <c r="P423" s="75"/>
      <c r="Q423" s="206"/>
      <c r="R423" s="75"/>
      <c r="S423" s="78" t="str">
        <f t="shared" si="86"/>
        <v>도비</v>
      </c>
      <c r="T423" s="184">
        <f t="shared" si="92"/>
        <v>0</v>
      </c>
      <c r="U423" s="184">
        <f t="shared" si="93"/>
        <v>50000</v>
      </c>
      <c r="V423" s="77" t="str">
        <f t="shared" si="87"/>
        <v>ok</v>
      </c>
      <c r="W423" s="75"/>
      <c r="X423" s="76" t="str">
        <f t="shared" si="88"/>
        <v>도비</v>
      </c>
      <c r="Y423" s="184">
        <f t="shared" si="89"/>
        <v>0</v>
      </c>
      <c r="Z423" s="184">
        <f t="shared" si="90"/>
        <v>0</v>
      </c>
      <c r="AA423" s="77" t="str">
        <f t="shared" si="91"/>
        <v>ok</v>
      </c>
      <c r="AB423" s="75"/>
      <c r="AC423" s="79" t="str">
        <f t="array" ref="AC423">IFERROR(IF($C423="","",INDEX(구분표!$I$2:$I$1001,MATCH(1,(구분표!$B$2:$B$1001='15년일출'!$A423)*(구분표!$C$2:$C$1001='15년일출'!$B423)*(구분표!$A$2:$A$1001='15년일출'!$C423),0))),"@@")</f>
        <v>1809</v>
      </c>
    </row>
    <row r="424" spans="1:29" ht="40.5" hidden="1" customHeight="1">
      <c r="A424" s="87" t="str">
        <f>IFERROR(VLOOKUP('15년일출'!$C424,구분표!$A$2:$C$1001,2,FALSE),"")</f>
        <v>농정해양위원회</v>
      </c>
      <c r="B424" s="87" t="str">
        <f>IFERROR(VLOOKUP('15년일출'!$C424,구분표!$A$2:$C$1001,3,FALSE),"")</f>
        <v>농업기술원</v>
      </c>
      <c r="C424" s="186" t="s">
        <v>1410</v>
      </c>
      <c r="D424" s="185" t="s">
        <v>593</v>
      </c>
      <c r="E424" s="185" t="s">
        <v>593</v>
      </c>
      <c r="F424" s="298" t="s">
        <v>1413</v>
      </c>
      <c r="G424" s="184"/>
      <c r="H424" s="184"/>
      <c r="I424" s="184">
        <v>50000</v>
      </c>
      <c r="J424" s="73">
        <f t="shared" si="83"/>
        <v>50000</v>
      </c>
      <c r="K424" s="184"/>
      <c r="L424" s="184"/>
      <c r="M424" s="73">
        <f t="shared" si="84"/>
        <v>0</v>
      </c>
      <c r="N424" s="74" t="str">
        <f t="shared" si="85"/>
        <v>-</v>
      </c>
      <c r="O424" s="239" t="s">
        <v>1446</v>
      </c>
      <c r="P424" s="75"/>
      <c r="Q424" s="206"/>
      <c r="R424" s="75"/>
      <c r="S424" s="78" t="str">
        <f t="shared" si="86"/>
        <v>도비</v>
      </c>
      <c r="T424" s="184">
        <f t="shared" si="92"/>
        <v>0</v>
      </c>
      <c r="U424" s="184">
        <f t="shared" si="93"/>
        <v>50000</v>
      </c>
      <c r="V424" s="77" t="str">
        <f t="shared" si="87"/>
        <v>ok</v>
      </c>
      <c r="W424" s="75"/>
      <c r="X424" s="76" t="str">
        <f t="shared" si="88"/>
        <v>도비</v>
      </c>
      <c r="Y424" s="184">
        <f t="shared" si="89"/>
        <v>0</v>
      </c>
      <c r="Z424" s="184">
        <f t="shared" si="90"/>
        <v>0</v>
      </c>
      <c r="AA424" s="77" t="str">
        <f t="shared" si="91"/>
        <v>ok</v>
      </c>
      <c r="AB424" s="75"/>
      <c r="AC424" s="79" t="str">
        <f t="array" ref="AC424">IFERROR(IF($C424="","",INDEX(구분표!$I$2:$I$1001,MATCH(1,(구분표!$B$2:$B$1001='15년일출'!$A424)*(구분표!$C$2:$C$1001='15년일출'!$B424)*(구분표!$A$2:$A$1001='15년일출'!$C424),0))),"@@")</f>
        <v>1809</v>
      </c>
    </row>
    <row r="425" spans="1:29" ht="40.5" hidden="1" customHeight="1">
      <c r="A425" s="87" t="str">
        <f>IFERROR(VLOOKUP('15년일출'!$C425,구분표!$A$2:$C$1001,2,FALSE),"")</f>
        <v>농정해양위원회</v>
      </c>
      <c r="B425" s="87" t="str">
        <f>IFERROR(VLOOKUP('15년일출'!$C425,구분표!$A$2:$C$1001,3,FALSE),"")</f>
        <v>농업기술원</v>
      </c>
      <c r="C425" s="186" t="s">
        <v>1410</v>
      </c>
      <c r="D425" s="185" t="s">
        <v>593</v>
      </c>
      <c r="E425" s="185" t="s">
        <v>593</v>
      </c>
      <c r="F425" s="298" t="s">
        <v>1425</v>
      </c>
      <c r="G425" s="184"/>
      <c r="H425" s="184"/>
      <c r="I425" s="184">
        <v>1308000</v>
      </c>
      <c r="J425" s="73">
        <f t="shared" si="83"/>
        <v>1308000</v>
      </c>
      <c r="K425" s="303"/>
      <c r="L425" s="303"/>
      <c r="M425" s="73">
        <f t="shared" si="84"/>
        <v>0</v>
      </c>
      <c r="N425" s="74" t="str">
        <f t="shared" si="85"/>
        <v>-</v>
      </c>
      <c r="O425" s="244" t="s">
        <v>1460</v>
      </c>
      <c r="P425" s="75"/>
      <c r="Q425" s="206"/>
      <c r="R425" s="75"/>
      <c r="S425" s="78" t="str">
        <f t="shared" si="86"/>
        <v>도비</v>
      </c>
      <c r="T425" s="184">
        <f t="shared" si="92"/>
        <v>0</v>
      </c>
      <c r="U425" s="184">
        <f t="shared" si="93"/>
        <v>1308000</v>
      </c>
      <c r="V425" s="77" t="str">
        <f t="shared" si="87"/>
        <v>ok</v>
      </c>
      <c r="W425" s="75"/>
      <c r="X425" s="76" t="str">
        <f t="shared" si="88"/>
        <v>도비</v>
      </c>
      <c r="Y425" s="184">
        <f t="shared" si="89"/>
        <v>0</v>
      </c>
      <c r="Z425" s="184">
        <f t="shared" si="90"/>
        <v>0</v>
      </c>
      <c r="AA425" s="77" t="str">
        <f t="shared" si="91"/>
        <v>ok</v>
      </c>
      <c r="AB425" s="75"/>
      <c r="AC425" s="79" t="str">
        <f t="array" ref="AC425">IFERROR(IF($C425="","",INDEX(구분표!$I$2:$I$1001,MATCH(1,(구분표!$B$2:$B$1001='15년일출'!$A425)*(구분표!$C$2:$C$1001='15년일출'!$B425)*(구분표!$A$2:$A$1001='15년일출'!$C425),0))),"@@")</f>
        <v>1809</v>
      </c>
    </row>
    <row r="426" spans="1:29" ht="40.5" hidden="1" customHeight="1">
      <c r="A426" s="87" t="str">
        <f>IFERROR(VLOOKUP('15년일출'!$C426,구분표!$A$2:$C$1001,2,FALSE),"")</f>
        <v>농정해양위원회</v>
      </c>
      <c r="B426" s="87" t="str">
        <f>IFERROR(VLOOKUP('15년일출'!$C426,구분표!$A$2:$C$1001,3,FALSE),"")</f>
        <v>농업기술원</v>
      </c>
      <c r="C426" s="186" t="s">
        <v>1410</v>
      </c>
      <c r="D426" s="185" t="s">
        <v>593</v>
      </c>
      <c r="E426" s="185" t="s">
        <v>593</v>
      </c>
      <c r="F426" s="298" t="s">
        <v>1425</v>
      </c>
      <c r="G426" s="184"/>
      <c r="H426" s="184"/>
      <c r="I426" s="184">
        <v>93000</v>
      </c>
      <c r="J426" s="73">
        <f t="shared" si="83"/>
        <v>93000</v>
      </c>
      <c r="K426" s="184"/>
      <c r="L426" s="184"/>
      <c r="M426" s="73">
        <f t="shared" si="84"/>
        <v>0</v>
      </c>
      <c r="N426" s="74" t="str">
        <f t="shared" si="85"/>
        <v>-</v>
      </c>
      <c r="O426" s="242" t="s">
        <v>1461</v>
      </c>
      <c r="P426" s="75"/>
      <c r="Q426" s="206"/>
      <c r="R426" s="75"/>
      <c r="S426" s="78" t="str">
        <f t="shared" si="86"/>
        <v>도비</v>
      </c>
      <c r="T426" s="184">
        <f t="shared" si="92"/>
        <v>0</v>
      </c>
      <c r="U426" s="184">
        <f t="shared" si="93"/>
        <v>93000</v>
      </c>
      <c r="V426" s="77" t="str">
        <f t="shared" si="87"/>
        <v>ok</v>
      </c>
      <c r="W426" s="75"/>
      <c r="X426" s="76" t="str">
        <f t="shared" si="88"/>
        <v>도비</v>
      </c>
      <c r="Y426" s="184">
        <f t="shared" si="89"/>
        <v>0</v>
      </c>
      <c r="Z426" s="184">
        <f t="shared" si="90"/>
        <v>0</v>
      </c>
      <c r="AA426" s="77" t="str">
        <f t="shared" si="91"/>
        <v>ok</v>
      </c>
      <c r="AB426" s="75"/>
      <c r="AC426" s="79" t="str">
        <f t="array" ref="AC426">IFERROR(IF($C426="","",INDEX(구분표!$I$2:$I$1001,MATCH(1,(구분표!$B$2:$B$1001='15년일출'!$A426)*(구분표!$C$2:$C$1001='15년일출'!$B426)*(구분표!$A$2:$A$1001='15년일출'!$C426),0))),"@@")</f>
        <v>1809</v>
      </c>
    </row>
    <row r="427" spans="1:29" ht="40.5" hidden="1" customHeight="1">
      <c r="A427" s="87" t="str">
        <f>IFERROR(VLOOKUP('15년일출'!$C427,구분표!$A$2:$C$1001,2,FALSE),"")</f>
        <v>농정해양위원회</v>
      </c>
      <c r="B427" s="87" t="str">
        <f>IFERROR(VLOOKUP('15년일출'!$C427,구분표!$A$2:$C$1001,3,FALSE),"")</f>
        <v>농업기술원</v>
      </c>
      <c r="C427" s="186" t="s">
        <v>1404</v>
      </c>
      <c r="D427" s="185" t="s">
        <v>593</v>
      </c>
      <c r="E427" s="185" t="s">
        <v>593</v>
      </c>
      <c r="F427" s="298" t="s">
        <v>1405</v>
      </c>
      <c r="G427" s="184"/>
      <c r="H427" s="184"/>
      <c r="I427" s="184">
        <v>150000</v>
      </c>
      <c r="J427" s="73">
        <f t="shared" si="83"/>
        <v>150000</v>
      </c>
      <c r="K427" s="184"/>
      <c r="L427" s="184"/>
      <c r="M427" s="73">
        <f t="shared" si="84"/>
        <v>0</v>
      </c>
      <c r="N427" s="74" t="str">
        <f t="shared" si="85"/>
        <v>-</v>
      </c>
      <c r="O427" s="241" t="s">
        <v>1446</v>
      </c>
      <c r="P427" s="75"/>
      <c r="Q427" s="206"/>
      <c r="R427" s="75"/>
      <c r="S427" s="78" t="str">
        <f t="shared" si="86"/>
        <v>도비</v>
      </c>
      <c r="T427" s="184">
        <f t="shared" si="92"/>
        <v>0</v>
      </c>
      <c r="U427" s="184">
        <f t="shared" si="93"/>
        <v>150000</v>
      </c>
      <c r="V427" s="77" t="str">
        <f t="shared" si="87"/>
        <v>ok</v>
      </c>
      <c r="W427" s="75"/>
      <c r="X427" s="76" t="str">
        <f t="shared" si="88"/>
        <v>도비</v>
      </c>
      <c r="Y427" s="184">
        <f t="shared" si="89"/>
        <v>0</v>
      </c>
      <c r="Z427" s="184">
        <f t="shared" si="90"/>
        <v>0</v>
      </c>
      <c r="AA427" s="77" t="str">
        <f t="shared" si="91"/>
        <v>ok</v>
      </c>
      <c r="AB427" s="75"/>
      <c r="AC427" s="79" t="str">
        <f t="array" ref="AC427">IFERROR(IF($C427="","",INDEX(구분표!$I$2:$I$1001,MATCH(1,(구분표!$B$2:$B$1001='15년일출'!$A427)*(구분표!$C$2:$C$1001='15년일출'!$B427)*(구분표!$A$2:$A$1001='15년일출'!$C427),0))),"@@")</f>
        <v>1811</v>
      </c>
    </row>
    <row r="428" spans="1:29" ht="40.5" hidden="1" customHeight="1">
      <c r="A428" s="87" t="str">
        <f>IFERROR(VLOOKUP('15년일출'!$C428,구분표!$A$2:$C$1001,2,FALSE),"")</f>
        <v>농정해양위원회</v>
      </c>
      <c r="B428" s="87" t="str">
        <f>IFERROR(VLOOKUP('15년일출'!$C428,구분표!$A$2:$C$1001,3,FALSE),"")</f>
        <v>농업기술원</v>
      </c>
      <c r="C428" s="186" t="s">
        <v>1404</v>
      </c>
      <c r="D428" s="185" t="s">
        <v>593</v>
      </c>
      <c r="E428" s="185" t="s">
        <v>593</v>
      </c>
      <c r="F428" s="298" t="s">
        <v>1406</v>
      </c>
      <c r="G428" s="184"/>
      <c r="H428" s="184"/>
      <c r="I428" s="184">
        <v>300000</v>
      </c>
      <c r="J428" s="73">
        <f t="shared" si="83"/>
        <v>300000</v>
      </c>
      <c r="K428" s="184"/>
      <c r="L428" s="184"/>
      <c r="M428" s="73">
        <f t="shared" si="84"/>
        <v>0</v>
      </c>
      <c r="N428" s="74" t="str">
        <f t="shared" si="85"/>
        <v>-</v>
      </c>
      <c r="O428" s="240" t="s">
        <v>1447</v>
      </c>
      <c r="P428" s="75"/>
      <c r="Q428" s="206"/>
      <c r="R428" s="75"/>
      <c r="S428" s="78" t="str">
        <f t="shared" si="86"/>
        <v>도비</v>
      </c>
      <c r="T428" s="184">
        <f t="shared" si="92"/>
        <v>0</v>
      </c>
      <c r="U428" s="184">
        <f t="shared" si="93"/>
        <v>300000</v>
      </c>
      <c r="V428" s="77" t="str">
        <f t="shared" si="87"/>
        <v>ok</v>
      </c>
      <c r="W428" s="75"/>
      <c r="X428" s="76" t="str">
        <f t="shared" si="88"/>
        <v>도비</v>
      </c>
      <c r="Y428" s="184">
        <f t="shared" si="89"/>
        <v>0</v>
      </c>
      <c r="Z428" s="184">
        <f t="shared" si="90"/>
        <v>0</v>
      </c>
      <c r="AA428" s="77" t="str">
        <f t="shared" si="91"/>
        <v>ok</v>
      </c>
      <c r="AB428" s="75"/>
      <c r="AC428" s="79" t="str">
        <f t="array" ref="AC428">IFERROR(IF($C428="","",INDEX(구분표!$I$2:$I$1001,MATCH(1,(구분표!$B$2:$B$1001='15년일출'!$A428)*(구분표!$C$2:$C$1001='15년일출'!$B428)*(구분표!$A$2:$A$1001='15년일출'!$C428),0))),"@@")</f>
        <v>1811</v>
      </c>
    </row>
    <row r="429" spans="1:29" ht="40.5" hidden="1" customHeight="1">
      <c r="A429" s="87" t="str">
        <f>IFERROR(VLOOKUP('15년일출'!$C429,구분표!$A$2:$C$1001,2,FALSE),"")</f>
        <v>농정해양위원회</v>
      </c>
      <c r="B429" s="87" t="str">
        <f>IFERROR(VLOOKUP('15년일출'!$C429,구분표!$A$2:$C$1001,3,FALSE),"")</f>
        <v>농업기술원</v>
      </c>
      <c r="C429" s="186" t="s">
        <v>1404</v>
      </c>
      <c r="D429" s="185" t="s">
        <v>593</v>
      </c>
      <c r="E429" s="185" t="s">
        <v>593</v>
      </c>
      <c r="F429" s="298" t="s">
        <v>1407</v>
      </c>
      <c r="G429" s="190"/>
      <c r="H429" s="184"/>
      <c r="I429" s="184">
        <v>50000</v>
      </c>
      <c r="J429" s="73">
        <f t="shared" si="83"/>
        <v>50000</v>
      </c>
      <c r="K429" s="184"/>
      <c r="L429" s="184"/>
      <c r="M429" s="73">
        <f t="shared" si="84"/>
        <v>0</v>
      </c>
      <c r="N429" s="74" t="str">
        <f t="shared" si="85"/>
        <v>-</v>
      </c>
      <c r="O429" s="239" t="s">
        <v>1447</v>
      </c>
      <c r="P429" s="75"/>
      <c r="Q429" s="206"/>
      <c r="R429" s="75"/>
      <c r="S429" s="78" t="str">
        <f t="shared" si="86"/>
        <v>도비</v>
      </c>
      <c r="T429" s="184">
        <f t="shared" si="92"/>
        <v>0</v>
      </c>
      <c r="U429" s="184">
        <f t="shared" si="93"/>
        <v>50000</v>
      </c>
      <c r="V429" s="77" t="str">
        <f t="shared" si="87"/>
        <v>ok</v>
      </c>
      <c r="W429" s="75"/>
      <c r="X429" s="76" t="str">
        <f t="shared" si="88"/>
        <v>도비</v>
      </c>
      <c r="Y429" s="184">
        <f t="shared" si="89"/>
        <v>0</v>
      </c>
      <c r="Z429" s="184">
        <f t="shared" si="90"/>
        <v>0</v>
      </c>
      <c r="AA429" s="77" t="str">
        <f t="shared" si="91"/>
        <v>ok</v>
      </c>
      <c r="AB429" s="75"/>
      <c r="AC429" s="79" t="str">
        <f t="array" ref="AC429">IFERROR(IF($C429="","",INDEX(구분표!$I$2:$I$1001,MATCH(1,(구분표!$B$2:$B$1001='15년일출'!$A429)*(구분표!$C$2:$C$1001='15년일출'!$B429)*(구분표!$A$2:$A$1001='15년일출'!$C429),0))),"@@")</f>
        <v>1811</v>
      </c>
    </row>
    <row r="430" spans="1:29" ht="40.5" hidden="1" customHeight="1">
      <c r="A430" s="87" t="str">
        <f>IFERROR(VLOOKUP('15년일출'!$C430,구분표!$A$2:$C$1001,2,FALSE),"")</f>
        <v>농정해양위원회</v>
      </c>
      <c r="B430" s="87" t="str">
        <f>IFERROR(VLOOKUP('15년일출'!$C430,구분표!$A$2:$C$1001,3,FALSE),"")</f>
        <v>농업기술원</v>
      </c>
      <c r="C430" s="186" t="s">
        <v>1404</v>
      </c>
      <c r="D430" s="185" t="s">
        <v>589</v>
      </c>
      <c r="E430" s="185">
        <v>718</v>
      </c>
      <c r="F430" s="298" t="s">
        <v>1435</v>
      </c>
      <c r="G430" s="184">
        <v>6995</v>
      </c>
      <c r="H430" s="184"/>
      <c r="I430" s="184">
        <v>13005</v>
      </c>
      <c r="J430" s="73">
        <f t="shared" si="83"/>
        <v>20000</v>
      </c>
      <c r="K430" s="184"/>
      <c r="L430" s="184"/>
      <c r="M430" s="73">
        <f t="shared" si="84"/>
        <v>6995</v>
      </c>
      <c r="N430" s="74" t="str">
        <f t="shared" si="85"/>
        <v>-</v>
      </c>
      <c r="O430" s="239"/>
      <c r="P430" s="75"/>
      <c r="Q430" s="206"/>
      <c r="R430" s="75"/>
      <c r="S430" s="78" t="str">
        <f t="shared" si="86"/>
        <v>도비</v>
      </c>
      <c r="T430" s="184">
        <f t="shared" si="92"/>
        <v>0</v>
      </c>
      <c r="U430" s="184">
        <f t="shared" si="93"/>
        <v>13005</v>
      </c>
      <c r="V430" s="77" t="str">
        <f t="shared" si="87"/>
        <v>ok</v>
      </c>
      <c r="W430" s="75"/>
      <c r="X430" s="76" t="str">
        <f t="shared" si="88"/>
        <v>도비</v>
      </c>
      <c r="Y430" s="184">
        <f t="shared" si="89"/>
        <v>0</v>
      </c>
      <c r="Z430" s="184">
        <f t="shared" si="90"/>
        <v>0</v>
      </c>
      <c r="AA430" s="77" t="str">
        <f t="shared" si="91"/>
        <v>ok</v>
      </c>
      <c r="AB430" s="75"/>
      <c r="AC430" s="79" t="str">
        <f t="array" ref="AC430">IFERROR(IF($C430="","",INDEX(구분표!$I$2:$I$1001,MATCH(1,(구분표!$B$2:$B$1001='15년일출'!$A430)*(구분표!$C$2:$C$1001='15년일출'!$B430)*(구분표!$A$2:$A$1001='15년일출'!$C430),0))),"@@")</f>
        <v>1811</v>
      </c>
    </row>
    <row r="431" spans="1:29" ht="40.5" hidden="1" customHeight="1">
      <c r="A431" s="87" t="str">
        <f>IFERROR(VLOOKUP('15년일출'!$C431,구분표!$A$2:$C$1001,2,FALSE),"")</f>
        <v>보건복지위원회</v>
      </c>
      <c r="B431" s="87" t="str">
        <f>IFERROR(VLOOKUP('15년일출'!$C431,구분표!$A$2:$C$1001,3,FALSE),"")</f>
        <v>보건복지국</v>
      </c>
      <c r="C431" s="186" t="s">
        <v>283</v>
      </c>
      <c r="D431" s="185" t="s">
        <v>593</v>
      </c>
      <c r="E431" s="185" t="s">
        <v>656</v>
      </c>
      <c r="F431" s="298" t="s">
        <v>660</v>
      </c>
      <c r="G431" s="184"/>
      <c r="H431" s="184"/>
      <c r="I431" s="184">
        <v>16500</v>
      </c>
      <c r="J431" s="73">
        <f t="shared" si="83"/>
        <v>16500</v>
      </c>
      <c r="K431" s="184"/>
      <c r="L431" s="184"/>
      <c r="M431" s="73">
        <f t="shared" si="84"/>
        <v>0</v>
      </c>
      <c r="N431" s="74" t="str">
        <f t="shared" si="85"/>
        <v>-</v>
      </c>
      <c r="O431" s="245" t="s">
        <v>913</v>
      </c>
      <c r="P431" s="75"/>
      <c r="Q431" s="206"/>
      <c r="R431" s="75"/>
      <c r="S431" s="78" t="str">
        <f t="shared" si="86"/>
        <v>국비</v>
      </c>
      <c r="T431" s="184">
        <f t="shared" si="92"/>
        <v>16500</v>
      </c>
      <c r="U431" s="184">
        <f t="shared" si="93"/>
        <v>0</v>
      </c>
      <c r="V431" s="77" t="str">
        <f t="shared" si="87"/>
        <v>ok</v>
      </c>
      <c r="W431" s="75"/>
      <c r="X431" s="76" t="str">
        <f t="shared" si="88"/>
        <v>국비</v>
      </c>
      <c r="Y431" s="184">
        <f t="shared" si="89"/>
        <v>0</v>
      </c>
      <c r="Z431" s="184">
        <f t="shared" si="90"/>
        <v>0</v>
      </c>
      <c r="AA431" s="77" t="str">
        <f t="shared" si="91"/>
        <v>ok</v>
      </c>
      <c r="AB431" s="75"/>
      <c r="AC431" s="79" t="str">
        <f t="array" ref="AC431">IFERROR(IF($C431="","",INDEX(구분표!$I$2:$I$1001,MATCH(1,(구분표!$B$2:$B$1001='15년일출'!$A431)*(구분표!$C$2:$C$1001='15년일출'!$B431)*(구분표!$A$2:$A$1001='15년일출'!$C431),0))),"@@")</f>
        <v>1901</v>
      </c>
    </row>
    <row r="432" spans="1:29" ht="40.5" hidden="1" customHeight="1">
      <c r="A432" s="87" t="str">
        <f>IFERROR(VLOOKUP('15년일출'!$C432,구분표!$A$2:$C$1001,2,FALSE),"")</f>
        <v>보건복지위원회</v>
      </c>
      <c r="B432" s="87" t="str">
        <f>IFERROR(VLOOKUP('15년일출'!$C432,구분표!$A$2:$C$1001,3,FALSE),"")</f>
        <v>보건복지국</v>
      </c>
      <c r="C432" s="186" t="s">
        <v>283</v>
      </c>
      <c r="D432" s="185" t="s">
        <v>589</v>
      </c>
      <c r="E432" s="185">
        <v>740</v>
      </c>
      <c r="F432" s="298" t="s">
        <v>675</v>
      </c>
      <c r="G432" s="184">
        <v>70000</v>
      </c>
      <c r="H432" s="184">
        <v>-5373</v>
      </c>
      <c r="I432" s="184"/>
      <c r="J432" s="73">
        <f t="shared" si="83"/>
        <v>64627</v>
      </c>
      <c r="K432" s="184"/>
      <c r="L432" s="184"/>
      <c r="M432" s="73">
        <f t="shared" si="84"/>
        <v>70000</v>
      </c>
      <c r="N432" s="74" t="str">
        <f t="shared" si="85"/>
        <v>동의필요</v>
      </c>
      <c r="O432" s="240" t="s">
        <v>762</v>
      </c>
      <c r="P432" s="75"/>
      <c r="Q432" s="206"/>
      <c r="R432" s="75"/>
      <c r="S432" s="78" t="str">
        <f t="shared" si="86"/>
        <v>도비</v>
      </c>
      <c r="T432" s="184">
        <f t="shared" si="92"/>
        <v>0</v>
      </c>
      <c r="U432" s="184">
        <f t="shared" si="93"/>
        <v>-5373</v>
      </c>
      <c r="V432" s="77" t="str">
        <f t="shared" si="87"/>
        <v>ok</v>
      </c>
      <c r="W432" s="75"/>
      <c r="X432" s="76" t="str">
        <f t="shared" si="88"/>
        <v>도비</v>
      </c>
      <c r="Y432" s="184">
        <f t="shared" si="89"/>
        <v>0</v>
      </c>
      <c r="Z432" s="184">
        <f t="shared" si="90"/>
        <v>0</v>
      </c>
      <c r="AA432" s="77" t="str">
        <f t="shared" si="91"/>
        <v>ok</v>
      </c>
      <c r="AB432" s="75"/>
      <c r="AC432" s="79" t="str">
        <f t="array" ref="AC432">IFERROR(IF($C432="","",INDEX(구분표!$I$2:$I$1001,MATCH(1,(구분표!$B$2:$B$1001='15년일출'!$A432)*(구분표!$C$2:$C$1001='15년일출'!$B432)*(구분표!$A$2:$A$1001='15년일출'!$C432),0))),"@@")</f>
        <v>1901</v>
      </c>
    </row>
    <row r="433" spans="1:29" ht="40.5" hidden="1" customHeight="1">
      <c r="A433" s="87" t="str">
        <f>IFERROR(VLOOKUP('15년일출'!$C433,구분표!$A$2:$C$1001,2,FALSE),"")</f>
        <v>보건복지위원회</v>
      </c>
      <c r="B433" s="87" t="str">
        <f>IFERROR(VLOOKUP('15년일출'!$C433,구분표!$A$2:$C$1001,3,FALSE),"")</f>
        <v>보건복지국</v>
      </c>
      <c r="C433" s="186" t="s">
        <v>283</v>
      </c>
      <c r="D433" s="185" t="s">
        <v>589</v>
      </c>
      <c r="E433" s="185">
        <v>740</v>
      </c>
      <c r="F433" s="298" t="s">
        <v>676</v>
      </c>
      <c r="G433" s="184">
        <v>279000</v>
      </c>
      <c r="H433" s="184">
        <v>-279000</v>
      </c>
      <c r="I433" s="184"/>
      <c r="J433" s="73">
        <f t="shared" si="83"/>
        <v>0</v>
      </c>
      <c r="K433" s="184"/>
      <c r="L433" s="184"/>
      <c r="M433" s="73">
        <f t="shared" si="84"/>
        <v>279000</v>
      </c>
      <c r="N433" s="74" t="str">
        <f t="shared" si="85"/>
        <v>동의필요</v>
      </c>
      <c r="O433" s="240" t="s">
        <v>763</v>
      </c>
      <c r="P433" s="75"/>
      <c r="Q433" s="206"/>
      <c r="R433" s="75"/>
      <c r="S433" s="78" t="str">
        <f t="shared" si="86"/>
        <v>도비</v>
      </c>
      <c r="T433" s="184">
        <f t="shared" si="92"/>
        <v>0</v>
      </c>
      <c r="U433" s="184">
        <f t="shared" si="93"/>
        <v>-279000</v>
      </c>
      <c r="V433" s="77" t="str">
        <f t="shared" si="87"/>
        <v>ok</v>
      </c>
      <c r="W433" s="75"/>
      <c r="X433" s="76" t="str">
        <f t="shared" si="88"/>
        <v>도비</v>
      </c>
      <c r="Y433" s="184">
        <f t="shared" si="89"/>
        <v>0</v>
      </c>
      <c r="Z433" s="184">
        <f t="shared" si="90"/>
        <v>0</v>
      </c>
      <c r="AA433" s="77" t="str">
        <f t="shared" si="91"/>
        <v>ok</v>
      </c>
      <c r="AB433" s="75"/>
      <c r="AC433" s="79" t="str">
        <f t="array" ref="AC433">IFERROR(IF($C433="","",INDEX(구분표!$I$2:$I$1001,MATCH(1,(구분표!$B$2:$B$1001='15년일출'!$A433)*(구분표!$C$2:$C$1001='15년일출'!$B433)*(구분표!$A$2:$A$1001='15년일출'!$C433),0))),"@@")</f>
        <v>1901</v>
      </c>
    </row>
    <row r="434" spans="1:29" ht="54" hidden="1">
      <c r="A434" s="87" t="str">
        <f>IFERROR(VLOOKUP('15년일출'!$C434,구분표!$A$2:$C$1001,2,FALSE),"")</f>
        <v>보건복지위원회</v>
      </c>
      <c r="B434" s="87" t="str">
        <f>IFERROR(VLOOKUP('15년일출'!$C434,구분표!$A$2:$C$1001,3,FALSE),"")</f>
        <v>보건복지국</v>
      </c>
      <c r="C434" s="186" t="s">
        <v>283</v>
      </c>
      <c r="D434" s="185" t="s">
        <v>589</v>
      </c>
      <c r="E434" s="185">
        <v>744</v>
      </c>
      <c r="F434" s="298" t="s">
        <v>677</v>
      </c>
      <c r="G434" s="184">
        <v>2086566</v>
      </c>
      <c r="H434" s="184"/>
      <c r="I434" s="184">
        <v>27000</v>
      </c>
      <c r="J434" s="73">
        <f t="shared" si="83"/>
        <v>2113566</v>
      </c>
      <c r="K434" s="303"/>
      <c r="L434" s="184"/>
      <c r="M434" s="73">
        <f t="shared" si="84"/>
        <v>2086566</v>
      </c>
      <c r="N434" s="74" t="str">
        <f t="shared" si="85"/>
        <v>-</v>
      </c>
      <c r="O434" s="240" t="s">
        <v>1907</v>
      </c>
      <c r="P434" s="75"/>
      <c r="Q434" s="206"/>
      <c r="R434" s="75"/>
      <c r="S434" s="78" t="str">
        <f t="shared" si="86"/>
        <v>도비</v>
      </c>
      <c r="T434" s="184">
        <f t="shared" si="92"/>
        <v>0</v>
      </c>
      <c r="U434" s="184">
        <f t="shared" si="93"/>
        <v>27000</v>
      </c>
      <c r="V434" s="77" t="str">
        <f t="shared" si="87"/>
        <v>ok</v>
      </c>
      <c r="W434" s="75"/>
      <c r="X434" s="76" t="str">
        <f t="shared" si="88"/>
        <v>도비</v>
      </c>
      <c r="Y434" s="184">
        <f t="shared" si="89"/>
        <v>0</v>
      </c>
      <c r="Z434" s="184">
        <f t="shared" si="90"/>
        <v>0</v>
      </c>
      <c r="AA434" s="77" t="str">
        <f t="shared" si="91"/>
        <v>ok</v>
      </c>
      <c r="AB434" s="75"/>
      <c r="AC434" s="79" t="str">
        <f t="array" ref="AC434">IFERROR(IF($C434="","",INDEX(구분표!$I$2:$I$1001,MATCH(1,(구분표!$B$2:$B$1001='15년일출'!$A434)*(구분표!$C$2:$C$1001='15년일출'!$B434)*(구분표!$A$2:$A$1001='15년일출'!$C434),0))),"@@")</f>
        <v>1901</v>
      </c>
    </row>
    <row r="435" spans="1:29" ht="40.5" hidden="1" customHeight="1">
      <c r="A435" s="87" t="str">
        <f>IFERROR(VLOOKUP('15년일출'!$C435,구분표!$A$2:$C$1001,2,FALSE),"")</f>
        <v>보건복지위원회</v>
      </c>
      <c r="B435" s="87" t="str">
        <f>IFERROR(VLOOKUP('15년일출'!$C435,구분표!$A$2:$C$1001,3,FALSE),"")</f>
        <v>보건복지국</v>
      </c>
      <c r="C435" s="186" t="s">
        <v>283</v>
      </c>
      <c r="D435" s="185" t="s">
        <v>589</v>
      </c>
      <c r="E435" s="185">
        <v>744</v>
      </c>
      <c r="F435" s="298" t="s">
        <v>678</v>
      </c>
      <c r="G435" s="184">
        <v>20000</v>
      </c>
      <c r="H435" s="194">
        <v>-20000</v>
      </c>
      <c r="I435" s="194"/>
      <c r="J435" s="73">
        <f t="shared" si="83"/>
        <v>0</v>
      </c>
      <c r="K435" s="194"/>
      <c r="L435" s="194"/>
      <c r="M435" s="73">
        <f t="shared" si="84"/>
        <v>20000</v>
      </c>
      <c r="N435" s="74" t="str">
        <f t="shared" si="85"/>
        <v>동의필요</v>
      </c>
      <c r="O435" s="240" t="s">
        <v>764</v>
      </c>
      <c r="P435" s="75"/>
      <c r="Q435" s="206"/>
      <c r="R435" s="75"/>
      <c r="S435" s="78" t="str">
        <f t="shared" si="86"/>
        <v>도비</v>
      </c>
      <c r="T435" s="184">
        <f t="shared" si="92"/>
        <v>0</v>
      </c>
      <c r="U435" s="184">
        <f t="shared" si="93"/>
        <v>-20000</v>
      </c>
      <c r="V435" s="77" t="str">
        <f t="shared" si="87"/>
        <v>ok</v>
      </c>
      <c r="W435" s="75"/>
      <c r="X435" s="76" t="str">
        <f t="shared" si="88"/>
        <v>도비</v>
      </c>
      <c r="Y435" s="184">
        <f t="shared" si="89"/>
        <v>0</v>
      </c>
      <c r="Z435" s="184">
        <f t="shared" si="90"/>
        <v>0</v>
      </c>
      <c r="AA435" s="77" t="str">
        <f t="shared" si="91"/>
        <v>ok</v>
      </c>
      <c r="AB435" s="75"/>
      <c r="AC435" s="79" t="str">
        <f t="array" ref="AC435">IFERROR(IF($C435="","",INDEX(구분표!$I$2:$I$1001,MATCH(1,(구분표!$B$2:$B$1001='15년일출'!$A435)*(구분표!$C$2:$C$1001='15년일출'!$B435)*(구분표!$A$2:$A$1001='15년일출'!$C435),0))),"@@")</f>
        <v>1901</v>
      </c>
    </row>
    <row r="436" spans="1:29" ht="67.5" hidden="1">
      <c r="A436" s="87" t="str">
        <f>IFERROR(VLOOKUP('15년일출'!$C436,구분표!$A$2:$C$1001,2,FALSE),"")</f>
        <v>보건복지위원회</v>
      </c>
      <c r="B436" s="87" t="str">
        <f>IFERROR(VLOOKUP('15년일출'!$C436,구분표!$A$2:$C$1001,3,FALSE),"")</f>
        <v>보건복지국</v>
      </c>
      <c r="C436" s="186" t="s">
        <v>283</v>
      </c>
      <c r="D436" s="185" t="s">
        <v>589</v>
      </c>
      <c r="E436" s="185">
        <v>745</v>
      </c>
      <c r="F436" s="298" t="s">
        <v>679</v>
      </c>
      <c r="G436" s="184">
        <v>10000</v>
      </c>
      <c r="H436" s="184">
        <v>-10000</v>
      </c>
      <c r="I436" s="184"/>
      <c r="J436" s="73">
        <f t="shared" si="83"/>
        <v>0</v>
      </c>
      <c r="K436" s="184"/>
      <c r="L436" s="184"/>
      <c r="M436" s="73">
        <f t="shared" si="84"/>
        <v>10000</v>
      </c>
      <c r="N436" s="74" t="str">
        <f t="shared" si="85"/>
        <v>동의필요</v>
      </c>
      <c r="O436" s="240" t="s">
        <v>933</v>
      </c>
      <c r="P436" s="75"/>
      <c r="Q436" s="206"/>
      <c r="R436" s="75"/>
      <c r="S436" s="78" t="str">
        <f t="shared" si="86"/>
        <v>도비</v>
      </c>
      <c r="T436" s="184">
        <f t="shared" si="92"/>
        <v>0</v>
      </c>
      <c r="U436" s="184">
        <f t="shared" si="93"/>
        <v>-10000</v>
      </c>
      <c r="V436" s="77" t="str">
        <f t="shared" si="87"/>
        <v>ok</v>
      </c>
      <c r="W436" s="75"/>
      <c r="X436" s="76" t="str">
        <f t="shared" si="88"/>
        <v>도비</v>
      </c>
      <c r="Y436" s="184">
        <f t="shared" si="89"/>
        <v>0</v>
      </c>
      <c r="Z436" s="184">
        <f t="shared" si="90"/>
        <v>0</v>
      </c>
      <c r="AA436" s="77" t="str">
        <f t="shared" si="91"/>
        <v>ok</v>
      </c>
      <c r="AB436" s="75"/>
      <c r="AC436" s="79" t="str">
        <f t="array" ref="AC436">IFERROR(IF($C436="","",INDEX(구분표!$I$2:$I$1001,MATCH(1,(구분표!$B$2:$B$1001='15년일출'!$A436)*(구분표!$C$2:$C$1001='15년일출'!$B436)*(구분표!$A$2:$A$1001='15년일출'!$C436),0))),"@@")</f>
        <v>1901</v>
      </c>
    </row>
    <row r="437" spans="1:29" ht="40.5" hidden="1" customHeight="1">
      <c r="A437" s="87" t="str">
        <f>IFERROR(VLOOKUP('15년일출'!$C437,구분표!$A$2:$C$1001,2,FALSE),"")</f>
        <v>보건복지위원회</v>
      </c>
      <c r="B437" s="87" t="str">
        <f>IFERROR(VLOOKUP('15년일출'!$C437,구분표!$A$2:$C$1001,3,FALSE),"")</f>
        <v>보건복지국</v>
      </c>
      <c r="C437" s="186" t="s">
        <v>285</v>
      </c>
      <c r="D437" s="185" t="s">
        <v>589</v>
      </c>
      <c r="E437" s="185">
        <v>750</v>
      </c>
      <c r="F437" s="298" t="s">
        <v>661</v>
      </c>
      <c r="G437" s="184">
        <v>19800</v>
      </c>
      <c r="H437" s="184">
        <v>-24</v>
      </c>
      <c r="I437" s="184"/>
      <c r="J437" s="73">
        <f t="shared" si="83"/>
        <v>19776</v>
      </c>
      <c r="K437" s="184"/>
      <c r="L437" s="184"/>
      <c r="M437" s="73">
        <f t="shared" si="84"/>
        <v>19800</v>
      </c>
      <c r="N437" s="74" t="str">
        <f t="shared" si="85"/>
        <v>동의필요</v>
      </c>
      <c r="O437" s="245" t="s">
        <v>914</v>
      </c>
      <c r="P437" s="75"/>
      <c r="Q437" s="206" t="s">
        <v>735</v>
      </c>
      <c r="R437" s="75"/>
      <c r="S437" s="78" t="str">
        <f t="shared" si="86"/>
        <v>국비</v>
      </c>
      <c r="T437" s="184">
        <v>-12</v>
      </c>
      <c r="U437" s="184">
        <v>-12</v>
      </c>
      <c r="V437" s="77" t="str">
        <f t="shared" si="87"/>
        <v>ok</v>
      </c>
      <c r="W437" s="75"/>
      <c r="X437" s="76" t="str">
        <f t="shared" si="88"/>
        <v>국비</v>
      </c>
      <c r="Y437" s="184" t="str">
        <f t="shared" si="89"/>
        <v>직접입력</v>
      </c>
      <c r="Z437" s="184" t="str">
        <f t="shared" si="90"/>
        <v>직접입력</v>
      </c>
      <c r="AA437" s="77" t="str">
        <f t="shared" si="91"/>
        <v>검토</v>
      </c>
      <c r="AB437" s="75"/>
      <c r="AC437" s="79" t="str">
        <f t="array" ref="AC437">IFERROR(IF($C437="","",INDEX(구분표!$I$2:$I$1001,MATCH(1,(구분표!$B$2:$B$1001='15년일출'!$A437)*(구분표!$C$2:$C$1001='15년일출'!$B437)*(구분표!$A$2:$A$1001='15년일출'!$C437),0))),"@@")</f>
        <v>1902</v>
      </c>
    </row>
    <row r="438" spans="1:29" ht="40.5" hidden="1" customHeight="1">
      <c r="A438" s="87" t="str">
        <f>IFERROR(VLOOKUP('15년일출'!$C438,구분표!$A$2:$C$1001,2,FALSE),"")</f>
        <v>보건복지위원회</v>
      </c>
      <c r="B438" s="87" t="str">
        <f>IFERROR(VLOOKUP('15년일출'!$C438,구분표!$A$2:$C$1001,3,FALSE),"")</f>
        <v>보건복지국</v>
      </c>
      <c r="C438" s="186" t="s">
        <v>285</v>
      </c>
      <c r="D438" s="185" t="s">
        <v>589</v>
      </c>
      <c r="E438" s="185">
        <v>750</v>
      </c>
      <c r="F438" s="298" t="s">
        <v>662</v>
      </c>
      <c r="G438" s="184">
        <v>25840675</v>
      </c>
      <c r="H438" s="184"/>
      <c r="I438" s="184">
        <v>2822643</v>
      </c>
      <c r="J438" s="73">
        <f t="shared" si="83"/>
        <v>28663318</v>
      </c>
      <c r="K438" s="184"/>
      <c r="L438" s="184"/>
      <c r="M438" s="73">
        <f t="shared" si="84"/>
        <v>25840675</v>
      </c>
      <c r="N438" s="74" t="str">
        <f t="shared" si="85"/>
        <v>-</v>
      </c>
      <c r="O438" s="245" t="s">
        <v>914</v>
      </c>
      <c r="P438" s="75"/>
      <c r="Q438" s="206" t="s">
        <v>734</v>
      </c>
      <c r="R438" s="75"/>
      <c r="S438" s="78" t="str">
        <f t="shared" si="86"/>
        <v>국비</v>
      </c>
      <c r="T438" s="184">
        <v>2226735</v>
      </c>
      <c r="U438" s="184">
        <v>595908</v>
      </c>
      <c r="V438" s="77" t="str">
        <f t="shared" si="87"/>
        <v>ok</v>
      </c>
      <c r="W438" s="75"/>
      <c r="X438" s="76" t="str">
        <f t="shared" si="88"/>
        <v>국비</v>
      </c>
      <c r="Y438" s="184" t="str">
        <f t="shared" si="89"/>
        <v>직접입력</v>
      </c>
      <c r="Z438" s="184" t="str">
        <f t="shared" si="90"/>
        <v>직접입력</v>
      </c>
      <c r="AA438" s="77" t="str">
        <f t="shared" si="91"/>
        <v>검토</v>
      </c>
      <c r="AB438" s="75"/>
      <c r="AC438" s="79" t="str">
        <f t="array" ref="AC438">IFERROR(IF($C438="","",INDEX(구분표!$I$2:$I$1001,MATCH(1,(구분표!$B$2:$B$1001='15년일출'!$A438)*(구분표!$C$2:$C$1001='15년일출'!$B438)*(구분표!$A$2:$A$1001='15년일출'!$C438),0))),"@@")</f>
        <v>1902</v>
      </c>
    </row>
    <row r="439" spans="1:29" ht="40.5" hidden="1" customHeight="1">
      <c r="A439" s="87" t="str">
        <f>IFERROR(VLOOKUP('15년일출'!$C439,구분표!$A$2:$C$1001,2,FALSE),"")</f>
        <v>보건복지위원회</v>
      </c>
      <c r="B439" s="87" t="str">
        <f>IFERROR(VLOOKUP('15년일출'!$C439,구분표!$A$2:$C$1001,3,FALSE),"")</f>
        <v>보건복지국</v>
      </c>
      <c r="C439" s="186" t="s">
        <v>285</v>
      </c>
      <c r="D439" s="185" t="s">
        <v>589</v>
      </c>
      <c r="E439" s="185">
        <v>750</v>
      </c>
      <c r="F439" s="298" t="s">
        <v>663</v>
      </c>
      <c r="G439" s="184">
        <v>1089292</v>
      </c>
      <c r="H439" s="184"/>
      <c r="I439" s="184">
        <v>68942</v>
      </c>
      <c r="J439" s="73">
        <f t="shared" si="83"/>
        <v>1158234</v>
      </c>
      <c r="K439" s="184"/>
      <c r="L439" s="184"/>
      <c r="M439" s="73">
        <f t="shared" si="84"/>
        <v>1089292</v>
      </c>
      <c r="N439" s="74" t="str">
        <f t="shared" si="85"/>
        <v>-</v>
      </c>
      <c r="O439" s="245" t="s">
        <v>914</v>
      </c>
      <c r="P439" s="75"/>
      <c r="Q439" s="206" t="s">
        <v>734</v>
      </c>
      <c r="R439" s="75"/>
      <c r="S439" s="78" t="str">
        <f t="shared" si="86"/>
        <v>국비</v>
      </c>
      <c r="T439" s="184">
        <v>59950</v>
      </c>
      <c r="U439" s="184">
        <v>8992</v>
      </c>
      <c r="V439" s="77" t="str">
        <f t="shared" si="87"/>
        <v>ok</v>
      </c>
      <c r="W439" s="75"/>
      <c r="X439" s="76" t="str">
        <f t="shared" si="88"/>
        <v>국비</v>
      </c>
      <c r="Y439" s="184" t="str">
        <f t="shared" si="89"/>
        <v>직접입력</v>
      </c>
      <c r="Z439" s="184" t="str">
        <f t="shared" si="90"/>
        <v>직접입력</v>
      </c>
      <c r="AA439" s="77" t="str">
        <f t="shared" si="91"/>
        <v>검토</v>
      </c>
      <c r="AB439" s="75"/>
      <c r="AC439" s="79" t="str">
        <f t="array" ref="AC439">IFERROR(IF($C439="","",INDEX(구분표!$I$2:$I$1001,MATCH(1,(구분표!$B$2:$B$1001='15년일출'!$A439)*(구분표!$C$2:$C$1001='15년일출'!$B439)*(구분표!$A$2:$A$1001='15년일출'!$C439),0))),"@@")</f>
        <v>1902</v>
      </c>
    </row>
    <row r="440" spans="1:29" ht="40.5" hidden="1" customHeight="1">
      <c r="A440" s="87" t="str">
        <f>IFERROR(VLOOKUP('15년일출'!$C440,구분표!$A$2:$C$1001,2,FALSE),"")</f>
        <v>보건복지위원회</v>
      </c>
      <c r="B440" s="87" t="str">
        <f>IFERROR(VLOOKUP('15년일출'!$C440,구분표!$A$2:$C$1001,3,FALSE),"")</f>
        <v>보건복지국</v>
      </c>
      <c r="C440" s="186" t="s">
        <v>285</v>
      </c>
      <c r="D440" s="185" t="s">
        <v>589</v>
      </c>
      <c r="E440" s="185">
        <v>750</v>
      </c>
      <c r="F440" s="298" t="s">
        <v>664</v>
      </c>
      <c r="G440" s="184">
        <v>189750</v>
      </c>
      <c r="H440" s="184"/>
      <c r="I440" s="184">
        <v>37950</v>
      </c>
      <c r="J440" s="73">
        <f t="shared" si="83"/>
        <v>227700</v>
      </c>
      <c r="K440" s="184"/>
      <c r="L440" s="184"/>
      <c r="M440" s="73">
        <f t="shared" si="84"/>
        <v>189750</v>
      </c>
      <c r="N440" s="74" t="str">
        <f t="shared" si="85"/>
        <v>-</v>
      </c>
      <c r="O440" s="245" t="s">
        <v>914</v>
      </c>
      <c r="P440" s="75"/>
      <c r="Q440" s="206" t="s">
        <v>734</v>
      </c>
      <c r="R440" s="75"/>
      <c r="S440" s="78" t="str">
        <f t="shared" si="86"/>
        <v>국비</v>
      </c>
      <c r="T440" s="184">
        <v>33000</v>
      </c>
      <c r="U440" s="184">
        <v>4950</v>
      </c>
      <c r="V440" s="77" t="str">
        <f t="shared" si="87"/>
        <v>ok</v>
      </c>
      <c r="W440" s="75"/>
      <c r="X440" s="76" t="str">
        <f t="shared" si="88"/>
        <v>국비</v>
      </c>
      <c r="Y440" s="184" t="str">
        <f t="shared" si="89"/>
        <v>직접입력</v>
      </c>
      <c r="Z440" s="184" t="str">
        <f t="shared" si="90"/>
        <v>직접입력</v>
      </c>
      <c r="AA440" s="77" t="str">
        <f t="shared" si="91"/>
        <v>검토</v>
      </c>
      <c r="AB440" s="75"/>
      <c r="AC440" s="79" t="str">
        <f t="array" ref="AC440">IFERROR(IF($C440="","",INDEX(구분표!$I$2:$I$1001,MATCH(1,(구분표!$B$2:$B$1001='15년일출'!$A440)*(구분표!$C$2:$C$1001='15년일출'!$B440)*(구분표!$A$2:$A$1001='15년일출'!$C440),0))),"@@")</f>
        <v>1902</v>
      </c>
    </row>
    <row r="441" spans="1:29" ht="40.5" hidden="1" customHeight="1">
      <c r="A441" s="87" t="str">
        <f>IFERROR(VLOOKUP('15년일출'!$C441,구분표!$A$2:$C$1001,2,FALSE),"")</f>
        <v>보건복지위원회</v>
      </c>
      <c r="B441" s="87" t="str">
        <f>IFERROR(VLOOKUP('15년일출'!$C441,구분표!$A$2:$C$1001,3,FALSE),"")</f>
        <v>보건복지국</v>
      </c>
      <c r="C441" s="186" t="s">
        <v>285</v>
      </c>
      <c r="D441" s="185" t="s">
        <v>589</v>
      </c>
      <c r="E441" s="185">
        <v>751</v>
      </c>
      <c r="F441" s="298" t="s">
        <v>665</v>
      </c>
      <c r="G441" s="184">
        <v>2013037</v>
      </c>
      <c r="H441" s="184"/>
      <c r="I441" s="184">
        <v>19890</v>
      </c>
      <c r="J441" s="73">
        <f t="shared" si="83"/>
        <v>2032927</v>
      </c>
      <c r="K441" s="184"/>
      <c r="L441" s="184"/>
      <c r="M441" s="73">
        <f t="shared" si="84"/>
        <v>2013037</v>
      </c>
      <c r="N441" s="74" t="str">
        <f t="shared" si="85"/>
        <v>-</v>
      </c>
      <c r="O441" s="237" t="s">
        <v>915</v>
      </c>
      <c r="P441" s="75"/>
      <c r="Q441" s="206" t="s">
        <v>734</v>
      </c>
      <c r="R441" s="75"/>
      <c r="S441" s="78" t="str">
        <f t="shared" si="86"/>
        <v>국비</v>
      </c>
      <c r="T441" s="184">
        <v>17295</v>
      </c>
      <c r="U441" s="184">
        <v>2595</v>
      </c>
      <c r="V441" s="77" t="str">
        <f t="shared" si="87"/>
        <v>ok</v>
      </c>
      <c r="W441" s="75"/>
      <c r="X441" s="76" t="str">
        <f t="shared" si="88"/>
        <v>국비</v>
      </c>
      <c r="Y441" s="184" t="str">
        <f t="shared" si="89"/>
        <v>직접입력</v>
      </c>
      <c r="Z441" s="184" t="str">
        <f t="shared" si="90"/>
        <v>직접입력</v>
      </c>
      <c r="AA441" s="77" t="str">
        <f t="shared" si="91"/>
        <v>검토</v>
      </c>
      <c r="AB441" s="75"/>
      <c r="AC441" s="79" t="str">
        <f t="array" ref="AC441">IFERROR(IF($C441="","",INDEX(구분표!$I$2:$I$1001,MATCH(1,(구분표!$B$2:$B$1001='15년일출'!$A441)*(구분표!$C$2:$C$1001='15년일출'!$B441)*(구분표!$A$2:$A$1001='15년일출'!$C441),0))),"@@")</f>
        <v>1902</v>
      </c>
    </row>
    <row r="442" spans="1:29" ht="40.5" hidden="1" customHeight="1">
      <c r="A442" s="87" t="str">
        <f>IFERROR(VLOOKUP('15년일출'!$C442,구분표!$A$2:$C$1001,2,FALSE),"")</f>
        <v>보건복지위원회</v>
      </c>
      <c r="B442" s="87" t="str">
        <f>IFERROR(VLOOKUP('15년일출'!$C442,구분표!$A$2:$C$1001,3,FALSE),"")</f>
        <v>보건복지국</v>
      </c>
      <c r="C442" s="186" t="s">
        <v>285</v>
      </c>
      <c r="D442" s="185" t="s">
        <v>589</v>
      </c>
      <c r="E442" s="185">
        <v>751</v>
      </c>
      <c r="F442" s="298" t="s">
        <v>736</v>
      </c>
      <c r="G442" s="184">
        <v>6128836</v>
      </c>
      <c r="H442" s="194"/>
      <c r="I442" s="184">
        <v>178943</v>
      </c>
      <c r="J442" s="73">
        <f t="shared" si="83"/>
        <v>6307779</v>
      </c>
      <c r="K442" s="303"/>
      <c r="L442" s="184"/>
      <c r="M442" s="73">
        <f t="shared" si="84"/>
        <v>6128836</v>
      </c>
      <c r="N442" s="74" t="str">
        <f t="shared" si="85"/>
        <v>-</v>
      </c>
      <c r="O442" s="237" t="s">
        <v>916</v>
      </c>
      <c r="P442" s="75"/>
      <c r="Q442" s="206" t="s">
        <v>734</v>
      </c>
      <c r="R442" s="75"/>
      <c r="S442" s="78" t="str">
        <f t="shared" si="86"/>
        <v>국비</v>
      </c>
      <c r="T442" s="184">
        <v>155603</v>
      </c>
      <c r="U442" s="184">
        <v>23340</v>
      </c>
      <c r="V442" s="77" t="str">
        <f t="shared" si="87"/>
        <v>ok</v>
      </c>
      <c r="W442" s="75"/>
      <c r="X442" s="76" t="str">
        <f t="shared" si="88"/>
        <v>국비</v>
      </c>
      <c r="Y442" s="184" t="str">
        <f t="shared" si="89"/>
        <v>직접입력</v>
      </c>
      <c r="Z442" s="184" t="str">
        <f t="shared" si="90"/>
        <v>직접입력</v>
      </c>
      <c r="AA442" s="77" t="str">
        <f t="shared" si="91"/>
        <v>검토</v>
      </c>
      <c r="AB442" s="75"/>
      <c r="AC442" s="79" t="str">
        <f t="array" ref="AC442">IFERROR(IF($C442="","",INDEX(구분표!$I$2:$I$1001,MATCH(1,(구분표!$B$2:$B$1001='15년일출'!$A442)*(구분표!$C$2:$C$1001='15년일출'!$B442)*(구분표!$A$2:$A$1001='15년일출'!$C442),0))),"@@")</f>
        <v>1902</v>
      </c>
    </row>
    <row r="443" spans="1:29" ht="40.5" hidden="1" customHeight="1">
      <c r="A443" s="87" t="str">
        <f>IFERROR(VLOOKUP('15년일출'!$C443,구분표!$A$2:$C$1001,2,FALSE),"")</f>
        <v>보건복지위원회</v>
      </c>
      <c r="B443" s="87" t="str">
        <f>IFERROR(VLOOKUP('15년일출'!$C443,구분표!$A$2:$C$1001,3,FALSE),"")</f>
        <v>보건복지국</v>
      </c>
      <c r="C443" s="186" t="s">
        <v>285</v>
      </c>
      <c r="D443" s="185" t="s">
        <v>589</v>
      </c>
      <c r="E443" s="185">
        <v>752</v>
      </c>
      <c r="F443" s="298" t="s">
        <v>680</v>
      </c>
      <c r="G443" s="184">
        <v>75800</v>
      </c>
      <c r="H443" s="184"/>
      <c r="I443" s="184">
        <v>2635</v>
      </c>
      <c r="J443" s="73">
        <f t="shared" si="83"/>
        <v>78435</v>
      </c>
      <c r="K443" s="184"/>
      <c r="L443" s="184"/>
      <c r="M443" s="73">
        <f t="shared" si="84"/>
        <v>75800</v>
      </c>
      <c r="N443" s="74" t="str">
        <f t="shared" si="85"/>
        <v>-</v>
      </c>
      <c r="O443" s="244" t="s">
        <v>765</v>
      </c>
      <c r="P443" s="75"/>
      <c r="Q443" s="206"/>
      <c r="R443" s="75"/>
      <c r="S443" s="78" t="str">
        <f t="shared" si="86"/>
        <v>도비</v>
      </c>
      <c r="T443" s="184">
        <f>IF($S443&lt;&gt;"도비",IF($Q443="국도비","직접입력",SUM($H443:$I443)),)</f>
        <v>0</v>
      </c>
      <c r="U443" s="184">
        <f>IF($S443="도비",SUM($H443:$I443),IF($Q443="국도비","직접입력",SUM($H443:$I443)-$T443))</f>
        <v>2635</v>
      </c>
      <c r="V443" s="77" t="str">
        <f t="shared" si="87"/>
        <v>ok</v>
      </c>
      <c r="W443" s="75"/>
      <c r="X443" s="76" t="str">
        <f t="shared" si="88"/>
        <v>도비</v>
      </c>
      <c r="Y443" s="184">
        <f t="shared" si="89"/>
        <v>0</v>
      </c>
      <c r="Z443" s="184">
        <f t="shared" si="90"/>
        <v>0</v>
      </c>
      <c r="AA443" s="77" t="str">
        <f t="shared" si="91"/>
        <v>ok</v>
      </c>
      <c r="AB443" s="75"/>
      <c r="AC443" s="79" t="str">
        <f t="array" ref="AC443">IFERROR(IF($C443="","",INDEX(구분표!$I$2:$I$1001,MATCH(1,(구분표!$B$2:$B$1001='15년일출'!$A443)*(구분표!$C$2:$C$1001='15년일출'!$B443)*(구분표!$A$2:$A$1001='15년일출'!$C443),0))),"@@")</f>
        <v>1902</v>
      </c>
    </row>
    <row r="444" spans="1:29" ht="40.5" hidden="1" customHeight="1">
      <c r="A444" s="87" t="str">
        <f>IFERROR(VLOOKUP('15년일출'!$C444,구분표!$A$2:$C$1001,2,FALSE),"")</f>
        <v>보건복지위원회</v>
      </c>
      <c r="B444" s="87" t="str">
        <f>IFERROR(VLOOKUP('15년일출'!$C444,구분표!$A$2:$C$1001,3,FALSE),"")</f>
        <v>보건복지국</v>
      </c>
      <c r="C444" s="186" t="s">
        <v>285</v>
      </c>
      <c r="D444" s="185" t="s">
        <v>589</v>
      </c>
      <c r="E444" s="185">
        <v>752</v>
      </c>
      <c r="F444" s="298" t="s">
        <v>681</v>
      </c>
      <c r="G444" s="184">
        <v>39910</v>
      </c>
      <c r="H444" s="184"/>
      <c r="I444" s="184">
        <v>2867</v>
      </c>
      <c r="J444" s="73">
        <f t="shared" si="83"/>
        <v>42777</v>
      </c>
      <c r="K444" s="303"/>
      <c r="L444" s="184"/>
      <c r="M444" s="73">
        <f t="shared" si="84"/>
        <v>39910</v>
      </c>
      <c r="N444" s="74" t="str">
        <f t="shared" si="85"/>
        <v>-</v>
      </c>
      <c r="O444" s="244" t="s">
        <v>917</v>
      </c>
      <c r="P444" s="75"/>
      <c r="Q444" s="206"/>
      <c r="R444" s="75"/>
      <c r="S444" s="78" t="str">
        <f t="shared" si="86"/>
        <v>도비</v>
      </c>
      <c r="T444" s="184">
        <f>IF($S444&lt;&gt;"도비",IF($Q444="국도비","직접입력",SUM($H444:$I444)),)</f>
        <v>0</v>
      </c>
      <c r="U444" s="184">
        <f>IF($S444="도비",SUM($H444:$I444),IF($Q444="국도비","직접입력",SUM($H444:$I444)-$T444))</f>
        <v>2867</v>
      </c>
      <c r="V444" s="77" t="str">
        <f t="shared" si="87"/>
        <v>ok</v>
      </c>
      <c r="W444" s="75"/>
      <c r="X444" s="76" t="str">
        <f t="shared" si="88"/>
        <v>도비</v>
      </c>
      <c r="Y444" s="184">
        <f t="shared" si="89"/>
        <v>0</v>
      </c>
      <c r="Z444" s="184">
        <f t="shared" si="90"/>
        <v>0</v>
      </c>
      <c r="AA444" s="77" t="str">
        <f t="shared" si="91"/>
        <v>ok</v>
      </c>
      <c r="AB444" s="75"/>
      <c r="AC444" s="79" t="str">
        <f t="array" ref="AC444">IFERROR(IF($C444="","",INDEX(구분표!$I$2:$I$1001,MATCH(1,(구분표!$B$2:$B$1001='15년일출'!$A444)*(구분표!$C$2:$C$1001='15년일출'!$B444)*(구분표!$A$2:$A$1001='15년일출'!$C444),0))),"@@")</f>
        <v>1902</v>
      </c>
    </row>
    <row r="445" spans="1:29" ht="40.5" hidden="1" customHeight="1">
      <c r="A445" s="87" t="str">
        <f>IFERROR(VLOOKUP('15년일출'!$C445,구분표!$A$2:$C$1001,2,FALSE),"")</f>
        <v>보건복지위원회</v>
      </c>
      <c r="B445" s="87" t="str">
        <f>IFERROR(VLOOKUP('15년일출'!$C445,구분표!$A$2:$C$1001,3,FALSE),"")</f>
        <v>보건복지국</v>
      </c>
      <c r="C445" s="186" t="s">
        <v>285</v>
      </c>
      <c r="D445" s="185" t="s">
        <v>589</v>
      </c>
      <c r="E445" s="185">
        <v>752</v>
      </c>
      <c r="F445" s="298" t="s">
        <v>737</v>
      </c>
      <c r="G445" s="184">
        <v>205564</v>
      </c>
      <c r="H445" s="184">
        <v>-205564</v>
      </c>
      <c r="I445" s="184"/>
      <c r="J445" s="73">
        <f t="shared" si="83"/>
        <v>0</v>
      </c>
      <c r="K445" s="184"/>
      <c r="L445" s="184"/>
      <c r="M445" s="73">
        <f t="shared" si="84"/>
        <v>205564</v>
      </c>
      <c r="N445" s="74" t="str">
        <f t="shared" si="85"/>
        <v>동의필요</v>
      </c>
      <c r="O445" s="243" t="s">
        <v>918</v>
      </c>
      <c r="P445" s="75"/>
      <c r="Q445" s="206" t="s">
        <v>734</v>
      </c>
      <c r="R445" s="75"/>
      <c r="S445" s="78" t="str">
        <f t="shared" si="86"/>
        <v>국비</v>
      </c>
      <c r="T445" s="184">
        <v>-178751</v>
      </c>
      <c r="U445" s="184">
        <v>-26813</v>
      </c>
      <c r="V445" s="77" t="str">
        <f t="shared" si="87"/>
        <v>ok</v>
      </c>
      <c r="W445" s="75"/>
      <c r="X445" s="76" t="str">
        <f t="shared" si="88"/>
        <v>국비</v>
      </c>
      <c r="Y445" s="184" t="str">
        <f t="shared" si="89"/>
        <v>직접입력</v>
      </c>
      <c r="Z445" s="184" t="str">
        <f t="shared" si="90"/>
        <v>직접입력</v>
      </c>
      <c r="AA445" s="77" t="str">
        <f t="shared" si="91"/>
        <v>검토</v>
      </c>
      <c r="AB445" s="75"/>
      <c r="AC445" s="79" t="str">
        <f t="array" ref="AC445">IFERROR(IF($C445="","",INDEX(구분표!$I$2:$I$1001,MATCH(1,(구분표!$B$2:$B$1001='15년일출'!$A445)*(구분표!$C$2:$C$1001='15년일출'!$B445)*(구분표!$A$2:$A$1001='15년일출'!$C445),0))),"@@")</f>
        <v>1902</v>
      </c>
    </row>
    <row r="446" spans="1:29" ht="54" hidden="1">
      <c r="A446" s="87" t="str">
        <f>IFERROR(VLOOKUP('15년일출'!$C446,구분표!$A$2:$C$1001,2,FALSE),"")</f>
        <v>보건복지위원회</v>
      </c>
      <c r="B446" s="87" t="str">
        <f>IFERROR(VLOOKUP('15년일출'!$C446,구분표!$A$2:$C$1001,3,FALSE),"")</f>
        <v>보건복지국</v>
      </c>
      <c r="C446" s="186" t="s">
        <v>285</v>
      </c>
      <c r="D446" s="185" t="s">
        <v>589</v>
      </c>
      <c r="E446" s="185">
        <v>747</v>
      </c>
      <c r="F446" s="298" t="s">
        <v>934</v>
      </c>
      <c r="G446" s="184">
        <v>360000</v>
      </c>
      <c r="H446" s="184"/>
      <c r="I446" s="184"/>
      <c r="J446" s="73">
        <f t="shared" si="83"/>
        <v>360000</v>
      </c>
      <c r="K446" s="184"/>
      <c r="L446" s="184"/>
      <c r="M446" s="73">
        <f t="shared" si="84"/>
        <v>360000</v>
      </c>
      <c r="N446" s="74" t="str">
        <f t="shared" si="85"/>
        <v>-</v>
      </c>
      <c r="O446" s="240" t="s">
        <v>935</v>
      </c>
      <c r="P446" s="75"/>
      <c r="Q446" s="206"/>
      <c r="R446" s="75"/>
      <c r="S446" s="78" t="str">
        <f t="shared" si="86"/>
        <v>도비</v>
      </c>
      <c r="T446" s="184">
        <f t="shared" ref="T446:T486" si="94">IF($S446&lt;&gt;"도비",IF($Q446="국도비","직접입력",SUM($H446:$I446)),)</f>
        <v>0</v>
      </c>
      <c r="U446" s="184">
        <f t="shared" ref="U446:U486" si="95">IF($S446="도비",SUM($H446:$I446),IF($Q446="국도비","직접입력",SUM($H446:$I446)-$T446))</f>
        <v>0</v>
      </c>
      <c r="V446" s="77" t="str">
        <f t="shared" si="87"/>
        <v>ok</v>
      </c>
      <c r="W446" s="75"/>
      <c r="X446" s="76" t="str">
        <f t="shared" si="88"/>
        <v>도비</v>
      </c>
      <c r="Y446" s="184">
        <f t="shared" si="89"/>
        <v>0</v>
      </c>
      <c r="Z446" s="184">
        <f t="shared" si="90"/>
        <v>0</v>
      </c>
      <c r="AA446" s="77" t="str">
        <f t="shared" si="91"/>
        <v>ok</v>
      </c>
      <c r="AB446" s="75"/>
      <c r="AC446" s="79" t="str">
        <f t="array" ref="AC446">IFERROR(IF($C446="","",INDEX(구분표!$I$2:$I$1001,MATCH(1,(구분표!$B$2:$B$1001='15년일출'!$A446)*(구분표!$C$2:$C$1001='15년일출'!$B446)*(구분표!$A$2:$A$1001='15년일출'!$C446),0))),"@@")</f>
        <v>1902</v>
      </c>
    </row>
    <row r="447" spans="1:29" ht="40.5" hidden="1" customHeight="1">
      <c r="A447" s="87" t="str">
        <f>IFERROR(VLOOKUP('15년일출'!$C447,구분표!$A$2:$C$1001,2,FALSE),"")</f>
        <v>보건복지위원회</v>
      </c>
      <c r="B447" s="87" t="str">
        <f>IFERROR(VLOOKUP('15년일출'!$C447,구분표!$A$2:$C$1001,3,FALSE),"")</f>
        <v>보건복지국</v>
      </c>
      <c r="C447" s="186" t="s">
        <v>285</v>
      </c>
      <c r="D447" s="185" t="s">
        <v>589</v>
      </c>
      <c r="E447" s="185">
        <v>751</v>
      </c>
      <c r="F447" s="298" t="s">
        <v>683</v>
      </c>
      <c r="G447" s="187">
        <v>4500</v>
      </c>
      <c r="H447" s="184">
        <v>-4500</v>
      </c>
      <c r="I447" s="184"/>
      <c r="J447" s="73">
        <f t="shared" si="83"/>
        <v>0</v>
      </c>
      <c r="K447" s="184"/>
      <c r="L447" s="184"/>
      <c r="M447" s="73">
        <f t="shared" si="84"/>
        <v>4500</v>
      </c>
      <c r="N447" s="74" t="str">
        <f t="shared" si="85"/>
        <v>동의필요</v>
      </c>
      <c r="O447" s="240" t="s">
        <v>936</v>
      </c>
      <c r="P447" s="75"/>
      <c r="Q447" s="206"/>
      <c r="R447" s="75"/>
      <c r="S447" s="78" t="str">
        <f t="shared" si="86"/>
        <v>도비</v>
      </c>
      <c r="T447" s="184">
        <f t="shared" si="94"/>
        <v>0</v>
      </c>
      <c r="U447" s="184">
        <f t="shared" si="95"/>
        <v>-4500</v>
      </c>
      <c r="V447" s="77" t="str">
        <f t="shared" si="87"/>
        <v>ok</v>
      </c>
      <c r="W447" s="75"/>
      <c r="X447" s="76" t="str">
        <f t="shared" si="88"/>
        <v>도비</v>
      </c>
      <c r="Y447" s="184">
        <f t="shared" si="89"/>
        <v>0</v>
      </c>
      <c r="Z447" s="184">
        <f t="shared" si="90"/>
        <v>0</v>
      </c>
      <c r="AA447" s="77" t="str">
        <f t="shared" si="91"/>
        <v>ok</v>
      </c>
      <c r="AB447" s="75"/>
      <c r="AC447" s="79" t="str">
        <f t="array" ref="AC447">IFERROR(IF($C447="","",INDEX(구분표!$I$2:$I$1001,MATCH(1,(구분표!$B$2:$B$1001='15년일출'!$A447)*(구분표!$C$2:$C$1001='15년일출'!$B447)*(구분표!$A$2:$A$1001='15년일출'!$C447),0))),"@@")</f>
        <v>1902</v>
      </c>
    </row>
    <row r="448" spans="1:29" ht="40.5" hidden="1" customHeight="1">
      <c r="A448" s="87" t="str">
        <f>IFERROR(VLOOKUP('15년일출'!$C448,구분표!$A$2:$C$1001,2,FALSE),"")</f>
        <v>보건복지위원회</v>
      </c>
      <c r="B448" s="87" t="str">
        <f>IFERROR(VLOOKUP('15년일출'!$C448,구분표!$A$2:$C$1001,3,FALSE),"")</f>
        <v>보건복지국</v>
      </c>
      <c r="C448" s="186" t="s">
        <v>285</v>
      </c>
      <c r="D448" s="185" t="s">
        <v>656</v>
      </c>
      <c r="E448" s="185" t="s">
        <v>656</v>
      </c>
      <c r="F448" s="298" t="s">
        <v>682</v>
      </c>
      <c r="G448" s="184"/>
      <c r="H448" s="184"/>
      <c r="I448" s="184">
        <v>4500</v>
      </c>
      <c r="J448" s="73">
        <f t="shared" si="83"/>
        <v>4500</v>
      </c>
      <c r="K448" s="184"/>
      <c r="L448" s="184"/>
      <c r="M448" s="73">
        <f t="shared" si="84"/>
        <v>0</v>
      </c>
      <c r="N448" s="74" t="str">
        <f t="shared" si="85"/>
        <v>-</v>
      </c>
      <c r="O448" s="240" t="s">
        <v>936</v>
      </c>
      <c r="P448" s="75"/>
      <c r="Q448" s="206"/>
      <c r="R448" s="75"/>
      <c r="S448" s="78" t="str">
        <f t="shared" si="86"/>
        <v>도비</v>
      </c>
      <c r="T448" s="184">
        <f t="shared" si="94"/>
        <v>0</v>
      </c>
      <c r="U448" s="184">
        <f t="shared" si="95"/>
        <v>4500</v>
      </c>
      <c r="V448" s="77" t="str">
        <f t="shared" si="87"/>
        <v>ok</v>
      </c>
      <c r="W448" s="75"/>
      <c r="X448" s="76" t="str">
        <f t="shared" si="88"/>
        <v>도비</v>
      </c>
      <c r="Y448" s="184">
        <f t="shared" si="89"/>
        <v>0</v>
      </c>
      <c r="Z448" s="184">
        <f t="shared" si="90"/>
        <v>0</v>
      </c>
      <c r="AA448" s="77" t="str">
        <f t="shared" si="91"/>
        <v>ok</v>
      </c>
      <c r="AB448" s="75"/>
      <c r="AC448" s="79" t="str">
        <f t="array" ref="AC448">IFERROR(IF($C448="","",INDEX(구분표!$I$2:$I$1001,MATCH(1,(구분표!$B$2:$B$1001='15년일출'!$A448)*(구분표!$C$2:$C$1001='15년일출'!$B448)*(구분표!$A$2:$A$1001='15년일출'!$C448),0))),"@@")</f>
        <v>1902</v>
      </c>
    </row>
    <row r="449" spans="1:29" s="24" customFormat="1" ht="40.5" hidden="1" customHeight="1">
      <c r="A449" s="289" t="str">
        <f>IFERROR(VLOOKUP('15년일출'!$C449,구분표!$A$2:$C$1001,2,FALSE),"")</f>
        <v>보건복지위원회</v>
      </c>
      <c r="B449" s="289" t="str">
        <f>IFERROR(VLOOKUP('15년일출'!$C449,구분표!$A$2:$C$1001,3,FALSE),"")</f>
        <v>보건복지국</v>
      </c>
      <c r="C449" s="298" t="s">
        <v>285</v>
      </c>
      <c r="D449" s="297" t="s">
        <v>589</v>
      </c>
      <c r="E449" s="297">
        <v>751</v>
      </c>
      <c r="F449" s="298" t="s">
        <v>684</v>
      </c>
      <c r="G449" s="184">
        <v>550000</v>
      </c>
      <c r="H449" s="194">
        <v>-55000</v>
      </c>
      <c r="I449" s="194"/>
      <c r="J449" s="73">
        <f t="shared" si="83"/>
        <v>495000</v>
      </c>
      <c r="K449" s="304"/>
      <c r="L449" s="303"/>
      <c r="M449" s="73">
        <f t="shared" si="84"/>
        <v>550000</v>
      </c>
      <c r="N449" s="74" t="str">
        <f t="shared" si="85"/>
        <v>동의필요</v>
      </c>
      <c r="O449" s="244" t="s">
        <v>766</v>
      </c>
      <c r="P449" s="279"/>
      <c r="Q449" s="315"/>
      <c r="R449" s="279"/>
      <c r="S449" s="78" t="str">
        <f t="shared" si="86"/>
        <v>도비</v>
      </c>
      <c r="T449" s="184">
        <f t="shared" si="94"/>
        <v>0</v>
      </c>
      <c r="U449" s="184">
        <f t="shared" si="95"/>
        <v>-55000</v>
      </c>
      <c r="V449" s="77" t="str">
        <f t="shared" si="87"/>
        <v>ok</v>
      </c>
      <c r="W449" s="279"/>
      <c r="X449" s="76" t="str">
        <f t="shared" si="88"/>
        <v>도비</v>
      </c>
      <c r="Y449" s="184">
        <f t="shared" si="89"/>
        <v>0</v>
      </c>
      <c r="Z449" s="184">
        <f t="shared" si="90"/>
        <v>0</v>
      </c>
      <c r="AA449" s="77" t="str">
        <f t="shared" si="91"/>
        <v>ok</v>
      </c>
      <c r="AB449" s="279"/>
      <c r="AC449" s="79" t="str">
        <f t="array" ref="AC449">IFERROR(IF($C449="","",INDEX(구분표!$I$2:$I$1001,MATCH(1,(구분표!$B$2:$B$1001='15년일출'!$A449)*(구분표!$C$2:$C$1001='15년일출'!$B449)*(구분표!$A$2:$A$1001='15년일출'!$C449),0))),"@@")</f>
        <v>1902</v>
      </c>
    </row>
    <row r="450" spans="1:29" ht="40.5" hidden="1" customHeight="1">
      <c r="A450" s="87" t="str">
        <f>IFERROR(VLOOKUP('15년일출'!$C450,구분표!$A$2:$C$1001,2,FALSE),"")</f>
        <v>보건복지위원회</v>
      </c>
      <c r="B450" s="87" t="str">
        <f>IFERROR(VLOOKUP('15년일출'!$C450,구분표!$A$2:$C$1001,3,FALSE),"")</f>
        <v>보건복지국</v>
      </c>
      <c r="C450" s="186" t="s">
        <v>287</v>
      </c>
      <c r="D450" s="185" t="s">
        <v>589</v>
      </c>
      <c r="E450" s="185">
        <v>756</v>
      </c>
      <c r="F450" s="298" t="s">
        <v>738</v>
      </c>
      <c r="G450" s="184">
        <v>4607772</v>
      </c>
      <c r="H450" s="184">
        <v>-261000</v>
      </c>
      <c r="I450" s="184"/>
      <c r="J450" s="73">
        <f t="shared" si="83"/>
        <v>4346772</v>
      </c>
      <c r="K450" s="184"/>
      <c r="L450" s="184"/>
      <c r="M450" s="73">
        <f t="shared" si="84"/>
        <v>4607772</v>
      </c>
      <c r="N450" s="74" t="str">
        <f t="shared" si="85"/>
        <v>동의필요</v>
      </c>
      <c r="O450" s="245" t="s">
        <v>919</v>
      </c>
      <c r="P450" s="75"/>
      <c r="Q450" s="206"/>
      <c r="R450" s="75"/>
      <c r="S450" s="78" t="str">
        <f t="shared" si="86"/>
        <v>국비</v>
      </c>
      <c r="T450" s="184">
        <f t="shared" si="94"/>
        <v>-261000</v>
      </c>
      <c r="U450" s="184">
        <f t="shared" si="95"/>
        <v>0</v>
      </c>
      <c r="V450" s="77" t="str">
        <f t="shared" si="87"/>
        <v>ok</v>
      </c>
      <c r="W450" s="75"/>
      <c r="X450" s="76" t="str">
        <f t="shared" si="88"/>
        <v>국비</v>
      </c>
      <c r="Y450" s="184">
        <f t="shared" si="89"/>
        <v>0</v>
      </c>
      <c r="Z450" s="184">
        <f t="shared" si="90"/>
        <v>0</v>
      </c>
      <c r="AA450" s="77" t="str">
        <f t="shared" si="91"/>
        <v>ok</v>
      </c>
      <c r="AB450" s="75"/>
      <c r="AC450" s="79" t="str">
        <f t="array" ref="AC450">IFERROR(IF($C450="","",INDEX(구분표!$I$2:$I$1001,MATCH(1,(구분표!$B$2:$B$1001='15년일출'!$A450)*(구분표!$C$2:$C$1001='15년일출'!$B450)*(구분표!$A$2:$A$1001='15년일출'!$C450),0))),"@@")</f>
        <v>1903</v>
      </c>
    </row>
    <row r="451" spans="1:29" ht="40.5" hidden="1" customHeight="1">
      <c r="A451" s="87" t="str">
        <f>IFERROR(VLOOKUP('15년일출'!$C451,구분표!$A$2:$C$1001,2,FALSE),"")</f>
        <v>보건복지위원회</v>
      </c>
      <c r="B451" s="87" t="str">
        <f>IFERROR(VLOOKUP('15년일출'!$C451,구분표!$A$2:$C$1001,3,FALSE),"")</f>
        <v>보건복지국</v>
      </c>
      <c r="C451" s="186" t="s">
        <v>287</v>
      </c>
      <c r="D451" s="185" t="s">
        <v>589</v>
      </c>
      <c r="E451" s="185">
        <v>757</v>
      </c>
      <c r="F451" s="298" t="s">
        <v>739</v>
      </c>
      <c r="G451" s="184">
        <v>404670</v>
      </c>
      <c r="H451" s="184">
        <v>-14850</v>
      </c>
      <c r="I451" s="194"/>
      <c r="J451" s="73">
        <f t="shared" si="83"/>
        <v>389820</v>
      </c>
      <c r="K451" s="184"/>
      <c r="L451" s="194"/>
      <c r="M451" s="73">
        <f t="shared" si="84"/>
        <v>404670</v>
      </c>
      <c r="N451" s="74" t="str">
        <f t="shared" si="85"/>
        <v>동의필요</v>
      </c>
      <c r="O451" s="245" t="s">
        <v>920</v>
      </c>
      <c r="P451" s="75"/>
      <c r="Q451" s="206"/>
      <c r="R451" s="75"/>
      <c r="S451" s="78" t="str">
        <f t="shared" si="86"/>
        <v>기금</v>
      </c>
      <c r="T451" s="184">
        <f t="shared" si="94"/>
        <v>-14850</v>
      </c>
      <c r="U451" s="184">
        <f t="shared" si="95"/>
        <v>0</v>
      </c>
      <c r="V451" s="77" t="str">
        <f t="shared" si="87"/>
        <v>ok</v>
      </c>
      <c r="W451" s="75"/>
      <c r="X451" s="76" t="str">
        <f t="shared" si="88"/>
        <v>기금</v>
      </c>
      <c r="Y451" s="184">
        <f t="shared" si="89"/>
        <v>0</v>
      </c>
      <c r="Z451" s="184">
        <f t="shared" si="90"/>
        <v>0</v>
      </c>
      <c r="AA451" s="77" t="str">
        <f t="shared" si="91"/>
        <v>ok</v>
      </c>
      <c r="AB451" s="75"/>
      <c r="AC451" s="79" t="str">
        <f t="array" ref="AC451">IFERROR(IF($C451="","",INDEX(구분표!$I$2:$I$1001,MATCH(1,(구분표!$B$2:$B$1001='15년일출'!$A451)*(구분표!$C$2:$C$1001='15년일출'!$B451)*(구분표!$A$2:$A$1001='15년일출'!$C451),0))),"@@")</f>
        <v>1903</v>
      </c>
    </row>
    <row r="452" spans="1:29" ht="40.5" hidden="1" customHeight="1">
      <c r="A452" s="87" t="str">
        <f>IFERROR(VLOOKUP('15년일출'!$C452,구분표!$A$2:$C$1001,2,FALSE),"")</f>
        <v>보건복지위원회</v>
      </c>
      <c r="B452" s="87" t="str">
        <f>IFERROR(VLOOKUP('15년일출'!$C452,구분표!$A$2:$C$1001,3,FALSE),"")</f>
        <v>보건복지국</v>
      </c>
      <c r="C452" s="186" t="s">
        <v>287</v>
      </c>
      <c r="D452" s="185" t="s">
        <v>589</v>
      </c>
      <c r="E452" s="185">
        <v>757</v>
      </c>
      <c r="F452" s="298" t="s">
        <v>740</v>
      </c>
      <c r="G452" s="184">
        <v>621626</v>
      </c>
      <c r="H452" s="184">
        <v>-12670</v>
      </c>
      <c r="I452" s="184"/>
      <c r="J452" s="73">
        <f t="shared" si="83"/>
        <v>608956</v>
      </c>
      <c r="K452" s="184"/>
      <c r="L452" s="184"/>
      <c r="M452" s="73">
        <f t="shared" si="84"/>
        <v>621626</v>
      </c>
      <c r="N452" s="74" t="str">
        <f t="shared" si="85"/>
        <v>동의필요</v>
      </c>
      <c r="O452" s="245" t="s">
        <v>921</v>
      </c>
      <c r="P452" s="75"/>
      <c r="Q452" s="206"/>
      <c r="R452" s="75"/>
      <c r="S452" s="78" t="str">
        <f t="shared" si="86"/>
        <v>기금</v>
      </c>
      <c r="T452" s="184">
        <f t="shared" si="94"/>
        <v>-12670</v>
      </c>
      <c r="U452" s="184">
        <f t="shared" si="95"/>
        <v>0</v>
      </c>
      <c r="V452" s="77" t="str">
        <f t="shared" si="87"/>
        <v>ok</v>
      </c>
      <c r="W452" s="75"/>
      <c r="X452" s="76" t="str">
        <f t="shared" si="88"/>
        <v>기금</v>
      </c>
      <c r="Y452" s="184">
        <f t="shared" si="89"/>
        <v>0</v>
      </c>
      <c r="Z452" s="184">
        <f t="shared" si="90"/>
        <v>0</v>
      </c>
      <c r="AA452" s="77" t="str">
        <f t="shared" si="91"/>
        <v>ok</v>
      </c>
      <c r="AB452" s="75"/>
      <c r="AC452" s="79" t="str">
        <f t="array" ref="AC452">IFERROR(IF($C452="","",INDEX(구분표!$I$2:$I$1001,MATCH(1,(구분표!$B$2:$B$1001='15년일출'!$A452)*(구분표!$C$2:$C$1001='15년일출'!$B452)*(구분표!$A$2:$A$1001='15년일출'!$C452),0))),"@@")</f>
        <v>1903</v>
      </c>
    </row>
    <row r="453" spans="1:29" ht="40.5" hidden="1" customHeight="1">
      <c r="A453" s="87" t="str">
        <f>IFERROR(VLOOKUP('15년일출'!$C453,구분표!$A$2:$C$1001,2,FALSE),"")</f>
        <v>보건복지위원회</v>
      </c>
      <c r="B453" s="87" t="str">
        <f>IFERROR(VLOOKUP('15년일출'!$C453,구분표!$A$2:$C$1001,3,FALSE),"")</f>
        <v>보건복지국</v>
      </c>
      <c r="C453" s="186" t="s">
        <v>287</v>
      </c>
      <c r="D453" s="185" t="s">
        <v>593</v>
      </c>
      <c r="E453" s="185" t="s">
        <v>656</v>
      </c>
      <c r="F453" s="298" t="s">
        <v>685</v>
      </c>
      <c r="G453" s="184"/>
      <c r="H453" s="194"/>
      <c r="I453" s="194">
        <v>30000</v>
      </c>
      <c r="J453" s="73">
        <f t="shared" si="83"/>
        <v>30000</v>
      </c>
      <c r="K453" s="304"/>
      <c r="L453" s="303"/>
      <c r="M453" s="73">
        <f t="shared" si="84"/>
        <v>0</v>
      </c>
      <c r="N453" s="74" t="str">
        <f t="shared" si="85"/>
        <v>-</v>
      </c>
      <c r="O453" s="244" t="s">
        <v>767</v>
      </c>
      <c r="P453" s="75"/>
      <c r="Q453" s="206"/>
      <c r="R453" s="75"/>
      <c r="S453" s="78" t="str">
        <f t="shared" si="86"/>
        <v>도비</v>
      </c>
      <c r="T453" s="184">
        <f t="shared" si="94"/>
        <v>0</v>
      </c>
      <c r="U453" s="184">
        <f t="shared" si="95"/>
        <v>30000</v>
      </c>
      <c r="V453" s="77" t="str">
        <f t="shared" si="87"/>
        <v>ok</v>
      </c>
      <c r="W453" s="75"/>
      <c r="X453" s="76" t="str">
        <f t="shared" si="88"/>
        <v>도비</v>
      </c>
      <c r="Y453" s="184">
        <f t="shared" si="89"/>
        <v>0</v>
      </c>
      <c r="Z453" s="184">
        <f t="shared" si="90"/>
        <v>0</v>
      </c>
      <c r="AA453" s="77" t="str">
        <f t="shared" si="91"/>
        <v>ok</v>
      </c>
      <c r="AB453" s="75"/>
      <c r="AC453" s="79" t="str">
        <f t="array" ref="AC453">IFERROR(IF($C453="","",INDEX(구분표!$I$2:$I$1001,MATCH(1,(구분표!$B$2:$B$1001='15년일출'!$A453)*(구분표!$C$2:$C$1001='15년일출'!$B453)*(구분표!$A$2:$A$1001='15년일출'!$C453),0))),"@@")</f>
        <v>1903</v>
      </c>
    </row>
    <row r="454" spans="1:29" ht="40.5" hidden="1" customHeight="1">
      <c r="A454" s="87" t="str">
        <f>IFERROR(VLOOKUP('15년일출'!$C454,구분표!$A$2:$C$1001,2,FALSE),"")</f>
        <v>보건복지위원회</v>
      </c>
      <c r="B454" s="87" t="str">
        <f>IFERROR(VLOOKUP('15년일출'!$C454,구분표!$A$2:$C$1001,3,FALSE),"")</f>
        <v>보건복지국</v>
      </c>
      <c r="C454" s="186" t="s">
        <v>287</v>
      </c>
      <c r="D454" s="185" t="s">
        <v>589</v>
      </c>
      <c r="E454" s="185">
        <v>761</v>
      </c>
      <c r="F454" s="298" t="s">
        <v>686</v>
      </c>
      <c r="G454" s="184">
        <v>2024770</v>
      </c>
      <c r="H454" s="194"/>
      <c r="I454" s="194">
        <v>323350</v>
      </c>
      <c r="J454" s="73">
        <f t="shared" ref="J454:J517" si="96">SUM(G454+H454+I454)</f>
        <v>2348120</v>
      </c>
      <c r="K454" s="304"/>
      <c r="L454" s="303"/>
      <c r="M454" s="73">
        <f t="shared" ref="M454:M517" si="97">SUM(G454+K454+L454)</f>
        <v>2024770</v>
      </c>
      <c r="N454" s="74" t="str">
        <f t="shared" ref="N454:N517" si="98">IF(H454-K454&lt;0,"동의필요","-")</f>
        <v>-</v>
      </c>
      <c r="O454" s="244" t="s">
        <v>768</v>
      </c>
      <c r="P454" s="75"/>
      <c r="Q454" s="206" t="s">
        <v>785</v>
      </c>
      <c r="R454" s="75"/>
      <c r="S454" s="78" t="str">
        <f t="shared" ref="S454:S517" si="99">IF($Q454="도비","도비",IF(COUNT(FIND("국비/",$F454)),"국비",IF(COUNT(FIND("지특/",$F454)),"지특",IF(COUNT(FIND("기금/",$F454)),"기금",IF(COUNT(FIND("교부세/",$F454)),"특교",IF(COUNT(FIND("자체/",$F454)),"도비",""))))))</f>
        <v>도비</v>
      </c>
      <c r="T454" s="184">
        <f t="shared" si="94"/>
        <v>0</v>
      </c>
      <c r="U454" s="184">
        <f t="shared" si="95"/>
        <v>323350</v>
      </c>
      <c r="V454" s="77" t="str">
        <f t="shared" ref="V454:V517" si="100">IFERROR(IF(($H454+$I454)=($T454+$U454),"ok","검토"),"검토")</f>
        <v>ok</v>
      </c>
      <c r="W454" s="75"/>
      <c r="X454" s="76" t="str">
        <f t="shared" ref="X454:X517" si="101">$S454</f>
        <v>도비</v>
      </c>
      <c r="Y454" s="184">
        <f t="shared" ref="Y454:Y517" si="102">IF($X454&lt;&gt;"도비",IF($Q454="국도비","직접입력",SUM($K454:$L454)),)</f>
        <v>0</v>
      </c>
      <c r="Z454" s="184">
        <f t="shared" ref="Z454:Z517" si="103">IF($X454="도비",SUM($K454:$L454),IF($Q454="국도비","직접입력",SUM($K454:$L454)-$Y454))</f>
        <v>0</v>
      </c>
      <c r="AA454" s="77" t="str">
        <f t="shared" ref="AA454:AA517" si="104">IFERROR(IF(($K454+$L454)=($Y454+$Z454),"ok","검토"),"검토")</f>
        <v>ok</v>
      </c>
      <c r="AB454" s="75"/>
      <c r="AC454" s="79" t="str">
        <f t="array" ref="AC454">IFERROR(IF($C454="","",INDEX(구분표!$I$2:$I$1001,MATCH(1,(구분표!$B$2:$B$1001='15년일출'!$A454)*(구분표!$C$2:$C$1001='15년일출'!$B454)*(구분표!$A$2:$A$1001='15년일출'!$C454),0))),"@@")</f>
        <v>1903</v>
      </c>
    </row>
    <row r="455" spans="1:29" ht="40.5" hidden="1" customHeight="1">
      <c r="A455" s="87" t="str">
        <f>IFERROR(VLOOKUP('15년일출'!$C455,구분표!$A$2:$C$1001,2,FALSE),"")</f>
        <v>보건복지위원회</v>
      </c>
      <c r="B455" s="87" t="str">
        <f>IFERROR(VLOOKUP('15년일출'!$C455,구분표!$A$2:$C$1001,3,FALSE),"")</f>
        <v>보건복지국</v>
      </c>
      <c r="C455" s="186" t="s">
        <v>287</v>
      </c>
      <c r="D455" s="185" t="s">
        <v>589</v>
      </c>
      <c r="E455" s="185">
        <v>756</v>
      </c>
      <c r="F455" s="298" t="s">
        <v>687</v>
      </c>
      <c r="G455" s="184">
        <v>91080</v>
      </c>
      <c r="H455" s="194">
        <v>-18360</v>
      </c>
      <c r="I455" s="194"/>
      <c r="J455" s="73">
        <f t="shared" si="96"/>
        <v>72720</v>
      </c>
      <c r="K455" s="304"/>
      <c r="L455" s="303"/>
      <c r="M455" s="73">
        <f t="shared" si="97"/>
        <v>91080</v>
      </c>
      <c r="N455" s="74" t="str">
        <f t="shared" si="98"/>
        <v>동의필요</v>
      </c>
      <c r="O455" s="244" t="s">
        <v>769</v>
      </c>
      <c r="P455" s="75"/>
      <c r="Q455" s="206"/>
      <c r="R455" s="75"/>
      <c r="S455" s="78" t="str">
        <f t="shared" si="99"/>
        <v>도비</v>
      </c>
      <c r="T455" s="184">
        <f t="shared" si="94"/>
        <v>0</v>
      </c>
      <c r="U455" s="184">
        <f t="shared" si="95"/>
        <v>-18360</v>
      </c>
      <c r="V455" s="77" t="str">
        <f t="shared" si="100"/>
        <v>ok</v>
      </c>
      <c r="W455" s="75"/>
      <c r="X455" s="76" t="str">
        <f t="shared" si="101"/>
        <v>도비</v>
      </c>
      <c r="Y455" s="184">
        <f t="shared" si="102"/>
        <v>0</v>
      </c>
      <c r="Z455" s="184">
        <f t="shared" si="103"/>
        <v>0</v>
      </c>
      <c r="AA455" s="77" t="str">
        <f t="shared" si="104"/>
        <v>ok</v>
      </c>
      <c r="AB455" s="75"/>
      <c r="AC455" s="79" t="str">
        <f t="array" ref="AC455">IFERROR(IF($C455="","",INDEX(구분표!$I$2:$I$1001,MATCH(1,(구분표!$B$2:$B$1001='15년일출'!$A455)*(구분표!$C$2:$C$1001='15년일출'!$B455)*(구분표!$A$2:$A$1001='15년일출'!$C455),0))),"@@")</f>
        <v>1903</v>
      </c>
    </row>
    <row r="456" spans="1:29" ht="40.5" hidden="1" customHeight="1">
      <c r="A456" s="87" t="str">
        <f>IFERROR(VLOOKUP('15년일출'!$C456,구분표!$A$2:$C$1001,2,FALSE),"")</f>
        <v>보건복지위원회</v>
      </c>
      <c r="B456" s="87" t="str">
        <f>IFERROR(VLOOKUP('15년일출'!$C456,구분표!$A$2:$C$1001,3,FALSE),"")</f>
        <v>보건복지국</v>
      </c>
      <c r="C456" s="186" t="s">
        <v>84</v>
      </c>
      <c r="D456" s="185" t="s">
        <v>589</v>
      </c>
      <c r="E456" s="185">
        <v>766</v>
      </c>
      <c r="F456" s="298" t="s">
        <v>688</v>
      </c>
      <c r="G456" s="184">
        <v>304000</v>
      </c>
      <c r="H456" s="194"/>
      <c r="I456" s="194">
        <v>80000</v>
      </c>
      <c r="J456" s="73">
        <f t="shared" si="96"/>
        <v>384000</v>
      </c>
      <c r="K456" s="304"/>
      <c r="L456" s="303"/>
      <c r="M456" s="73">
        <f t="shared" si="97"/>
        <v>304000</v>
      </c>
      <c r="N456" s="74" t="str">
        <f t="shared" si="98"/>
        <v>-</v>
      </c>
      <c r="O456" s="244" t="s">
        <v>770</v>
      </c>
      <c r="P456" s="75"/>
      <c r="Q456" s="206"/>
      <c r="R456" s="75"/>
      <c r="S456" s="78" t="str">
        <f t="shared" si="99"/>
        <v>도비</v>
      </c>
      <c r="T456" s="184">
        <f t="shared" si="94"/>
        <v>0</v>
      </c>
      <c r="U456" s="184">
        <f t="shared" si="95"/>
        <v>80000</v>
      </c>
      <c r="V456" s="77" t="str">
        <f t="shared" si="100"/>
        <v>ok</v>
      </c>
      <c r="W456" s="75"/>
      <c r="X456" s="76" t="str">
        <f t="shared" si="101"/>
        <v>도비</v>
      </c>
      <c r="Y456" s="184">
        <f t="shared" si="102"/>
        <v>0</v>
      </c>
      <c r="Z456" s="184">
        <f t="shared" si="103"/>
        <v>0</v>
      </c>
      <c r="AA456" s="77" t="str">
        <f t="shared" si="104"/>
        <v>ok</v>
      </c>
      <c r="AB456" s="75"/>
      <c r="AC456" s="79" t="str">
        <f t="array" ref="AC456">IFERROR(IF($C456="","",INDEX(구분표!$I$2:$I$1001,MATCH(1,(구분표!$B$2:$B$1001='15년일출'!$A456)*(구분표!$C$2:$C$1001='15년일출'!$B456)*(구분표!$A$2:$A$1001='15년일출'!$C456),0))),"@@")</f>
        <v>1904</v>
      </c>
    </row>
    <row r="457" spans="1:29" ht="40.5" hidden="1" customHeight="1">
      <c r="A457" s="278" t="str">
        <f>IFERROR(VLOOKUP('15년일출'!$C457,구분표!$A$2:$C$1001,2,FALSE),"")</f>
        <v>보건복지위원회</v>
      </c>
      <c r="B457" s="278" t="str">
        <f>IFERROR(VLOOKUP('15년일출'!$C457,구분표!$A$2:$C$1001,3,FALSE),"")</f>
        <v>보건복지국</v>
      </c>
      <c r="C457" s="295" t="s">
        <v>84</v>
      </c>
      <c r="D457" s="296" t="s">
        <v>589</v>
      </c>
      <c r="E457" s="296">
        <v>768</v>
      </c>
      <c r="F457" s="295" t="s">
        <v>715</v>
      </c>
      <c r="G457" s="184">
        <v>697540</v>
      </c>
      <c r="H457" s="184"/>
      <c r="I457" s="184">
        <v>163303</v>
      </c>
      <c r="J457" s="73">
        <f t="shared" si="96"/>
        <v>860843</v>
      </c>
      <c r="K457" s="184"/>
      <c r="L457" s="184"/>
      <c r="M457" s="73">
        <f t="shared" si="97"/>
        <v>697540</v>
      </c>
      <c r="N457" s="74" t="str">
        <f t="shared" si="98"/>
        <v>-</v>
      </c>
      <c r="O457" s="237" t="s">
        <v>937</v>
      </c>
      <c r="P457" s="75"/>
      <c r="Q457" s="206"/>
      <c r="R457" s="75"/>
      <c r="S457" s="78" t="str">
        <f t="shared" si="99"/>
        <v>도비</v>
      </c>
      <c r="T457" s="184">
        <f t="shared" si="94"/>
        <v>0</v>
      </c>
      <c r="U457" s="184">
        <f t="shared" si="95"/>
        <v>163303</v>
      </c>
      <c r="V457" s="77" t="str">
        <f t="shared" si="100"/>
        <v>ok</v>
      </c>
      <c r="W457" s="75"/>
      <c r="X457" s="76" t="str">
        <f t="shared" si="101"/>
        <v>도비</v>
      </c>
      <c r="Y457" s="184">
        <f t="shared" si="102"/>
        <v>0</v>
      </c>
      <c r="Z457" s="184">
        <f t="shared" si="103"/>
        <v>0</v>
      </c>
      <c r="AA457" s="77" t="str">
        <f t="shared" si="104"/>
        <v>ok</v>
      </c>
      <c r="AB457" s="75"/>
      <c r="AC457" s="79" t="str">
        <f t="array" ref="AC457">IFERROR(IF($C457="","",INDEX(구분표!$I$2:$I$1001,MATCH(1,(구분표!$B$2:$B$1001='15년일출'!$A457)*(구분표!$C$2:$C$1001='15년일출'!$B457)*(구분표!$A$2:$A$1001='15년일출'!$C457),0))),"@@")</f>
        <v>1904</v>
      </c>
    </row>
    <row r="458" spans="1:29" ht="40.5" hidden="1">
      <c r="A458" s="87" t="str">
        <f>IFERROR(VLOOKUP('15년일출'!$C458,구분표!$A$2:$C$1001,2,FALSE),"")</f>
        <v>보건복지위원회</v>
      </c>
      <c r="B458" s="87" t="str">
        <f>IFERROR(VLOOKUP('15년일출'!$C458,구분표!$A$2:$C$1001,3,FALSE),"")</f>
        <v>보건복지국</v>
      </c>
      <c r="C458" s="186" t="s">
        <v>84</v>
      </c>
      <c r="D458" s="185" t="s">
        <v>589</v>
      </c>
      <c r="E458" s="185">
        <v>769</v>
      </c>
      <c r="F458" s="298" t="s">
        <v>689</v>
      </c>
      <c r="G458" s="184">
        <v>148800</v>
      </c>
      <c r="H458" s="194"/>
      <c r="I458" s="194">
        <v>9215</v>
      </c>
      <c r="J458" s="73">
        <f t="shared" si="96"/>
        <v>158015</v>
      </c>
      <c r="K458" s="304"/>
      <c r="L458" s="303"/>
      <c r="M458" s="73">
        <f t="shared" si="97"/>
        <v>148800</v>
      </c>
      <c r="N458" s="74" t="str">
        <f t="shared" si="98"/>
        <v>-</v>
      </c>
      <c r="O458" s="244" t="s">
        <v>1908</v>
      </c>
      <c r="P458" s="75"/>
      <c r="Q458" s="206"/>
      <c r="R458" s="75"/>
      <c r="S458" s="78" t="str">
        <f t="shared" si="99"/>
        <v>도비</v>
      </c>
      <c r="T458" s="184">
        <f t="shared" si="94"/>
        <v>0</v>
      </c>
      <c r="U458" s="184">
        <f t="shared" si="95"/>
        <v>9215</v>
      </c>
      <c r="V458" s="77" t="str">
        <f t="shared" si="100"/>
        <v>ok</v>
      </c>
      <c r="W458" s="75"/>
      <c r="X458" s="76" t="str">
        <f t="shared" si="101"/>
        <v>도비</v>
      </c>
      <c r="Y458" s="184">
        <f t="shared" si="102"/>
        <v>0</v>
      </c>
      <c r="Z458" s="184">
        <f t="shared" si="103"/>
        <v>0</v>
      </c>
      <c r="AA458" s="77" t="str">
        <f t="shared" si="104"/>
        <v>ok</v>
      </c>
      <c r="AB458" s="75"/>
      <c r="AC458" s="79" t="str">
        <f t="array" ref="AC458">IFERROR(IF($C458="","",INDEX(구분표!$I$2:$I$1001,MATCH(1,(구분표!$B$2:$B$1001='15년일출'!$A458)*(구분표!$C$2:$C$1001='15년일출'!$B458)*(구분표!$A$2:$A$1001='15년일출'!$C458),0))),"@@")</f>
        <v>1904</v>
      </c>
    </row>
    <row r="459" spans="1:29" ht="40.5" hidden="1" customHeight="1">
      <c r="A459" s="87" t="str">
        <f>IFERROR(VLOOKUP('15년일출'!$C459,구분표!$A$2:$C$1001,2,FALSE),"")</f>
        <v>보건복지위원회</v>
      </c>
      <c r="B459" s="87" t="str">
        <f>IFERROR(VLOOKUP('15년일출'!$C459,구분표!$A$2:$C$1001,3,FALSE),"")</f>
        <v>보건복지국</v>
      </c>
      <c r="C459" s="186" t="s">
        <v>84</v>
      </c>
      <c r="D459" s="185" t="s">
        <v>589</v>
      </c>
      <c r="E459" s="185">
        <v>769</v>
      </c>
      <c r="F459" s="298" t="s">
        <v>690</v>
      </c>
      <c r="G459" s="184">
        <v>144880</v>
      </c>
      <c r="H459" s="184"/>
      <c r="I459" s="184">
        <v>9051</v>
      </c>
      <c r="J459" s="73">
        <f t="shared" si="96"/>
        <v>153931</v>
      </c>
      <c r="K459" s="303"/>
      <c r="L459" s="303"/>
      <c r="M459" s="73">
        <f t="shared" si="97"/>
        <v>144880</v>
      </c>
      <c r="N459" s="74" t="str">
        <f t="shared" si="98"/>
        <v>-</v>
      </c>
      <c r="O459" s="244" t="s">
        <v>1908</v>
      </c>
      <c r="P459" s="75"/>
      <c r="Q459" s="206"/>
      <c r="R459" s="75"/>
      <c r="S459" s="78" t="str">
        <f t="shared" si="99"/>
        <v>도비</v>
      </c>
      <c r="T459" s="184">
        <f t="shared" si="94"/>
        <v>0</v>
      </c>
      <c r="U459" s="184">
        <f t="shared" si="95"/>
        <v>9051</v>
      </c>
      <c r="V459" s="77" t="str">
        <f t="shared" si="100"/>
        <v>ok</v>
      </c>
      <c r="W459" s="75"/>
      <c r="X459" s="76" t="str">
        <f t="shared" si="101"/>
        <v>도비</v>
      </c>
      <c r="Y459" s="184">
        <f t="shared" si="102"/>
        <v>0</v>
      </c>
      <c r="Z459" s="184">
        <f t="shared" si="103"/>
        <v>0</v>
      </c>
      <c r="AA459" s="77" t="str">
        <f t="shared" si="104"/>
        <v>ok</v>
      </c>
      <c r="AB459" s="75"/>
      <c r="AC459" s="79" t="str">
        <f t="array" ref="AC459">IFERROR(IF($C459="","",INDEX(구분표!$I$2:$I$1001,MATCH(1,(구분표!$B$2:$B$1001='15년일출'!$A459)*(구분표!$C$2:$C$1001='15년일출'!$B459)*(구분표!$A$2:$A$1001='15년일출'!$C459),0))),"@@")</f>
        <v>1904</v>
      </c>
    </row>
    <row r="460" spans="1:29" ht="40.5" hidden="1" customHeight="1">
      <c r="A460" s="87" t="str">
        <f>IFERROR(VLOOKUP('15년일출'!$C460,구분표!$A$2:$C$1001,2,FALSE),"")</f>
        <v>보건복지위원회</v>
      </c>
      <c r="B460" s="87" t="str">
        <f>IFERROR(VLOOKUP('15년일출'!$C460,구분표!$A$2:$C$1001,3,FALSE),"")</f>
        <v>보건복지국</v>
      </c>
      <c r="C460" s="186" t="s">
        <v>84</v>
      </c>
      <c r="D460" s="185" t="s">
        <v>589</v>
      </c>
      <c r="E460" s="185">
        <v>769</v>
      </c>
      <c r="F460" s="298" t="s">
        <v>691</v>
      </c>
      <c r="G460" s="184">
        <v>131680</v>
      </c>
      <c r="H460" s="184"/>
      <c r="I460" s="184">
        <v>9494</v>
      </c>
      <c r="J460" s="73">
        <f t="shared" si="96"/>
        <v>141174</v>
      </c>
      <c r="K460" s="184"/>
      <c r="L460" s="184"/>
      <c r="M460" s="73">
        <f t="shared" si="97"/>
        <v>131680</v>
      </c>
      <c r="N460" s="74" t="str">
        <f t="shared" si="98"/>
        <v>-</v>
      </c>
      <c r="O460" s="242" t="s">
        <v>1908</v>
      </c>
      <c r="P460" s="75"/>
      <c r="Q460" s="206"/>
      <c r="R460" s="75"/>
      <c r="S460" s="78" t="str">
        <f t="shared" si="99"/>
        <v>도비</v>
      </c>
      <c r="T460" s="184">
        <f t="shared" si="94"/>
        <v>0</v>
      </c>
      <c r="U460" s="184">
        <f t="shared" si="95"/>
        <v>9494</v>
      </c>
      <c r="V460" s="77" t="str">
        <f t="shared" si="100"/>
        <v>ok</v>
      </c>
      <c r="W460" s="75"/>
      <c r="X460" s="76" t="str">
        <f t="shared" si="101"/>
        <v>도비</v>
      </c>
      <c r="Y460" s="184">
        <f t="shared" si="102"/>
        <v>0</v>
      </c>
      <c r="Z460" s="184">
        <f t="shared" si="103"/>
        <v>0</v>
      </c>
      <c r="AA460" s="77" t="str">
        <f t="shared" si="104"/>
        <v>ok</v>
      </c>
      <c r="AB460" s="75"/>
      <c r="AC460" s="79" t="str">
        <f t="array" ref="AC460">IFERROR(IF($C460="","",INDEX(구분표!$I$2:$I$1001,MATCH(1,(구분표!$B$2:$B$1001='15년일출'!$A460)*(구분표!$C$2:$C$1001='15년일출'!$B460)*(구분표!$A$2:$A$1001='15년일출'!$C460),0))),"@@")</f>
        <v>1904</v>
      </c>
    </row>
    <row r="461" spans="1:29" ht="40.5" hidden="1" customHeight="1">
      <c r="A461" s="87" t="str">
        <f>IFERROR(VLOOKUP('15년일출'!$C461,구분표!$A$2:$C$1001,2,FALSE),"")</f>
        <v>보건복지위원회</v>
      </c>
      <c r="B461" s="87" t="str">
        <f>IFERROR(VLOOKUP('15년일출'!$C461,구분표!$A$2:$C$1001,3,FALSE),"")</f>
        <v>보건복지국</v>
      </c>
      <c r="C461" s="186" t="s">
        <v>84</v>
      </c>
      <c r="D461" s="185" t="s">
        <v>589</v>
      </c>
      <c r="E461" s="185">
        <v>769</v>
      </c>
      <c r="F461" s="298" t="s">
        <v>692</v>
      </c>
      <c r="G461" s="184">
        <v>102170</v>
      </c>
      <c r="H461" s="184"/>
      <c r="I461" s="184">
        <v>2747</v>
      </c>
      <c r="J461" s="73">
        <f t="shared" si="96"/>
        <v>104917</v>
      </c>
      <c r="K461" s="184"/>
      <c r="L461" s="184"/>
      <c r="M461" s="73">
        <f t="shared" si="97"/>
        <v>102170</v>
      </c>
      <c r="N461" s="74" t="str">
        <f t="shared" si="98"/>
        <v>-</v>
      </c>
      <c r="O461" s="242" t="s">
        <v>1908</v>
      </c>
      <c r="P461" s="75"/>
      <c r="Q461" s="206"/>
      <c r="R461" s="75"/>
      <c r="S461" s="78" t="str">
        <f t="shared" si="99"/>
        <v>도비</v>
      </c>
      <c r="T461" s="184">
        <f t="shared" si="94"/>
        <v>0</v>
      </c>
      <c r="U461" s="184">
        <f t="shared" si="95"/>
        <v>2747</v>
      </c>
      <c r="V461" s="77" t="str">
        <f t="shared" si="100"/>
        <v>ok</v>
      </c>
      <c r="W461" s="75"/>
      <c r="X461" s="76" t="str">
        <f t="shared" si="101"/>
        <v>도비</v>
      </c>
      <c r="Y461" s="184">
        <f t="shared" si="102"/>
        <v>0</v>
      </c>
      <c r="Z461" s="184">
        <f t="shared" si="103"/>
        <v>0</v>
      </c>
      <c r="AA461" s="77" t="str">
        <f t="shared" si="104"/>
        <v>ok</v>
      </c>
      <c r="AB461" s="75"/>
      <c r="AC461" s="79" t="str">
        <f t="array" ref="AC461">IFERROR(IF($C461="","",INDEX(구분표!$I$2:$I$1001,MATCH(1,(구분표!$B$2:$B$1001='15년일출'!$A461)*(구분표!$C$2:$C$1001='15년일출'!$B461)*(구분표!$A$2:$A$1001='15년일출'!$C461),0))),"@@")</f>
        <v>1904</v>
      </c>
    </row>
    <row r="462" spans="1:29" ht="40.5" hidden="1" customHeight="1">
      <c r="A462" s="87" t="str">
        <f>IFERROR(VLOOKUP('15년일출'!$C462,구분표!$A$2:$C$1001,2,FALSE),"")</f>
        <v>보건복지위원회</v>
      </c>
      <c r="B462" s="87" t="str">
        <f>IFERROR(VLOOKUP('15년일출'!$C462,구분표!$A$2:$C$1001,3,FALSE),"")</f>
        <v>보건복지국</v>
      </c>
      <c r="C462" s="186" t="s">
        <v>84</v>
      </c>
      <c r="D462" s="185" t="s">
        <v>589</v>
      </c>
      <c r="E462" s="185">
        <v>769</v>
      </c>
      <c r="F462" s="298" t="s">
        <v>693</v>
      </c>
      <c r="G462" s="184">
        <v>129430</v>
      </c>
      <c r="H462" s="184"/>
      <c r="I462" s="184">
        <v>10380</v>
      </c>
      <c r="J462" s="73">
        <f t="shared" si="96"/>
        <v>139810</v>
      </c>
      <c r="K462" s="184"/>
      <c r="L462" s="184"/>
      <c r="M462" s="73">
        <f t="shared" si="97"/>
        <v>129430</v>
      </c>
      <c r="N462" s="74" t="str">
        <f t="shared" si="98"/>
        <v>-</v>
      </c>
      <c r="O462" s="240" t="s">
        <v>1908</v>
      </c>
      <c r="P462" s="75"/>
      <c r="Q462" s="206"/>
      <c r="R462" s="75"/>
      <c r="S462" s="78" t="str">
        <f t="shared" si="99"/>
        <v>도비</v>
      </c>
      <c r="T462" s="184">
        <f t="shared" si="94"/>
        <v>0</v>
      </c>
      <c r="U462" s="184">
        <f t="shared" si="95"/>
        <v>10380</v>
      </c>
      <c r="V462" s="77" t="str">
        <f t="shared" si="100"/>
        <v>ok</v>
      </c>
      <c r="W462" s="75"/>
      <c r="X462" s="76" t="str">
        <f t="shared" si="101"/>
        <v>도비</v>
      </c>
      <c r="Y462" s="184">
        <f t="shared" si="102"/>
        <v>0</v>
      </c>
      <c r="Z462" s="184">
        <f t="shared" si="103"/>
        <v>0</v>
      </c>
      <c r="AA462" s="77" t="str">
        <f t="shared" si="104"/>
        <v>ok</v>
      </c>
      <c r="AB462" s="75"/>
      <c r="AC462" s="79" t="str">
        <f t="array" ref="AC462">IFERROR(IF($C462="","",INDEX(구분표!$I$2:$I$1001,MATCH(1,(구분표!$B$2:$B$1001='15년일출'!$A462)*(구분표!$C$2:$C$1001='15년일출'!$B462)*(구분표!$A$2:$A$1001='15년일출'!$C462),0))),"@@")</f>
        <v>1904</v>
      </c>
    </row>
    <row r="463" spans="1:29" ht="40.5" hidden="1" customHeight="1">
      <c r="A463" s="87" t="str">
        <f>IFERROR(VLOOKUP('15년일출'!$C463,구분표!$A$2:$C$1001,2,FALSE),"")</f>
        <v>보건복지위원회</v>
      </c>
      <c r="B463" s="87" t="str">
        <f>IFERROR(VLOOKUP('15년일출'!$C463,구분표!$A$2:$C$1001,3,FALSE),"")</f>
        <v>보건복지국</v>
      </c>
      <c r="C463" s="186" t="s">
        <v>84</v>
      </c>
      <c r="D463" s="185" t="s">
        <v>589</v>
      </c>
      <c r="E463" s="185">
        <v>769</v>
      </c>
      <c r="F463" s="298" t="s">
        <v>694</v>
      </c>
      <c r="G463" s="184">
        <v>179830</v>
      </c>
      <c r="H463" s="184"/>
      <c r="I463" s="184">
        <v>13732</v>
      </c>
      <c r="J463" s="73">
        <f t="shared" si="96"/>
        <v>193562</v>
      </c>
      <c r="K463" s="184"/>
      <c r="L463" s="184"/>
      <c r="M463" s="73">
        <f t="shared" si="97"/>
        <v>179830</v>
      </c>
      <c r="N463" s="74" t="str">
        <f t="shared" si="98"/>
        <v>-</v>
      </c>
      <c r="O463" s="242" t="s">
        <v>938</v>
      </c>
      <c r="P463" s="75"/>
      <c r="Q463" s="206"/>
      <c r="R463" s="75"/>
      <c r="S463" s="78" t="str">
        <f t="shared" si="99"/>
        <v>도비</v>
      </c>
      <c r="T463" s="184">
        <f t="shared" si="94"/>
        <v>0</v>
      </c>
      <c r="U463" s="184">
        <f t="shared" si="95"/>
        <v>13732</v>
      </c>
      <c r="V463" s="77" t="str">
        <f t="shared" si="100"/>
        <v>ok</v>
      </c>
      <c r="W463" s="75"/>
      <c r="X463" s="76" t="str">
        <f t="shared" si="101"/>
        <v>도비</v>
      </c>
      <c r="Y463" s="184">
        <f t="shared" si="102"/>
        <v>0</v>
      </c>
      <c r="Z463" s="184">
        <f t="shared" si="103"/>
        <v>0</v>
      </c>
      <c r="AA463" s="77" t="str">
        <f t="shared" si="104"/>
        <v>ok</v>
      </c>
      <c r="AB463" s="75"/>
      <c r="AC463" s="79" t="str">
        <f t="array" ref="AC463">IFERROR(IF($C463="","",INDEX(구분표!$I$2:$I$1001,MATCH(1,(구분표!$B$2:$B$1001='15년일출'!$A463)*(구분표!$C$2:$C$1001='15년일출'!$B463)*(구분표!$A$2:$A$1001='15년일출'!$C463),0))),"@@")</f>
        <v>1904</v>
      </c>
    </row>
    <row r="464" spans="1:29" ht="40.5" hidden="1" customHeight="1">
      <c r="A464" s="87" t="str">
        <f>IFERROR(VLOOKUP('15년일출'!$C464,구분표!$A$2:$C$1001,2,FALSE),"")</f>
        <v>보건복지위원회</v>
      </c>
      <c r="B464" s="87" t="str">
        <f>IFERROR(VLOOKUP('15년일출'!$C464,구분표!$A$2:$C$1001,3,FALSE),"")</f>
        <v>보건복지국</v>
      </c>
      <c r="C464" s="186" t="s">
        <v>84</v>
      </c>
      <c r="D464" s="185" t="s">
        <v>589</v>
      </c>
      <c r="E464" s="185">
        <v>769</v>
      </c>
      <c r="F464" s="298" t="s">
        <v>695</v>
      </c>
      <c r="G464" s="188">
        <v>115140</v>
      </c>
      <c r="H464" s="184"/>
      <c r="I464" s="184">
        <v>8497</v>
      </c>
      <c r="J464" s="73">
        <f t="shared" si="96"/>
        <v>123637</v>
      </c>
      <c r="K464" s="184"/>
      <c r="L464" s="184"/>
      <c r="M464" s="73">
        <f t="shared" si="97"/>
        <v>115140</v>
      </c>
      <c r="N464" s="74" t="str">
        <f t="shared" si="98"/>
        <v>-</v>
      </c>
      <c r="O464" s="237" t="s">
        <v>1908</v>
      </c>
      <c r="P464" s="75"/>
      <c r="Q464" s="206"/>
      <c r="R464" s="75"/>
      <c r="S464" s="78" t="str">
        <f t="shared" si="99"/>
        <v>도비</v>
      </c>
      <c r="T464" s="184">
        <f t="shared" si="94"/>
        <v>0</v>
      </c>
      <c r="U464" s="184">
        <f t="shared" si="95"/>
        <v>8497</v>
      </c>
      <c r="V464" s="77" t="str">
        <f t="shared" si="100"/>
        <v>ok</v>
      </c>
      <c r="W464" s="75"/>
      <c r="X464" s="76" t="str">
        <f t="shared" si="101"/>
        <v>도비</v>
      </c>
      <c r="Y464" s="184">
        <f t="shared" si="102"/>
        <v>0</v>
      </c>
      <c r="Z464" s="184">
        <f t="shared" si="103"/>
        <v>0</v>
      </c>
      <c r="AA464" s="77" t="str">
        <f t="shared" si="104"/>
        <v>ok</v>
      </c>
      <c r="AB464" s="75"/>
      <c r="AC464" s="79" t="str">
        <f t="array" ref="AC464">IFERROR(IF($C464="","",INDEX(구분표!$I$2:$I$1001,MATCH(1,(구분표!$B$2:$B$1001='15년일출'!$A464)*(구분표!$C$2:$C$1001='15년일출'!$B464)*(구분표!$A$2:$A$1001='15년일출'!$C464),0))),"@@")</f>
        <v>1904</v>
      </c>
    </row>
    <row r="465" spans="1:29" ht="40.5" hidden="1" customHeight="1">
      <c r="A465" s="290" t="str">
        <f>IFERROR(VLOOKUP('15년일출'!$C465,구분표!$A$2:$C$1001,2,FALSE),"")</f>
        <v>보건복지위원회</v>
      </c>
      <c r="B465" s="290" t="str">
        <f>IFERROR(VLOOKUP('15년일출'!$C465,구분표!$A$2:$C$1001,3,FALSE),"")</f>
        <v>보건복지국</v>
      </c>
      <c r="C465" s="299" t="s">
        <v>84</v>
      </c>
      <c r="D465" s="300" t="s">
        <v>589</v>
      </c>
      <c r="E465" s="300">
        <v>769</v>
      </c>
      <c r="F465" s="299" t="s">
        <v>696</v>
      </c>
      <c r="G465" s="188">
        <v>77490</v>
      </c>
      <c r="H465" s="195"/>
      <c r="I465" s="195">
        <v>6271</v>
      </c>
      <c r="J465" s="73">
        <f t="shared" si="96"/>
        <v>83761</v>
      </c>
      <c r="K465" s="195"/>
      <c r="L465" s="195"/>
      <c r="M465" s="73">
        <f t="shared" si="97"/>
        <v>77490</v>
      </c>
      <c r="N465" s="74" t="str">
        <f t="shared" si="98"/>
        <v>-</v>
      </c>
      <c r="O465" s="243" t="s">
        <v>1908</v>
      </c>
      <c r="P465" s="283"/>
      <c r="Q465" s="316"/>
      <c r="R465" s="283"/>
      <c r="S465" s="78" t="str">
        <f t="shared" si="99"/>
        <v>도비</v>
      </c>
      <c r="T465" s="184">
        <f t="shared" si="94"/>
        <v>0</v>
      </c>
      <c r="U465" s="184">
        <f t="shared" si="95"/>
        <v>6271</v>
      </c>
      <c r="V465" s="77" t="str">
        <f t="shared" si="100"/>
        <v>ok</v>
      </c>
      <c r="W465" s="283"/>
      <c r="X465" s="76" t="str">
        <f t="shared" si="101"/>
        <v>도비</v>
      </c>
      <c r="Y465" s="184">
        <f t="shared" si="102"/>
        <v>0</v>
      </c>
      <c r="Z465" s="184">
        <f t="shared" si="103"/>
        <v>0</v>
      </c>
      <c r="AA465" s="77" t="str">
        <f t="shared" si="104"/>
        <v>ok</v>
      </c>
      <c r="AB465" s="283"/>
      <c r="AC465" s="79" t="str">
        <f t="array" ref="AC465">IFERROR(IF($C465="","",INDEX(구분표!$I$2:$I$1001,MATCH(1,(구분표!$B$2:$B$1001='15년일출'!$A465)*(구분표!$C$2:$C$1001='15년일출'!$B465)*(구분표!$A$2:$A$1001='15년일출'!$C465),0))),"@@")</f>
        <v>1904</v>
      </c>
    </row>
    <row r="466" spans="1:29" ht="40.5" hidden="1" customHeight="1">
      <c r="A466" s="87" t="str">
        <f>IFERROR(VLOOKUP('15년일출'!$C466,구분표!$A$2:$C$1001,2,FALSE),"")</f>
        <v>보건복지위원회</v>
      </c>
      <c r="B466" s="87" t="str">
        <f>IFERROR(VLOOKUP('15년일출'!$C466,구분표!$A$2:$C$1001,3,FALSE),"")</f>
        <v>보건복지국</v>
      </c>
      <c r="C466" s="186" t="s">
        <v>84</v>
      </c>
      <c r="D466" s="185" t="s">
        <v>589</v>
      </c>
      <c r="E466" s="185">
        <v>769</v>
      </c>
      <c r="F466" s="298" t="s">
        <v>697</v>
      </c>
      <c r="G466" s="184">
        <v>58490</v>
      </c>
      <c r="H466" s="184"/>
      <c r="I466" s="184">
        <v>3604</v>
      </c>
      <c r="J466" s="73">
        <f t="shared" si="96"/>
        <v>62094</v>
      </c>
      <c r="K466" s="184"/>
      <c r="L466" s="184"/>
      <c r="M466" s="73">
        <f t="shared" si="97"/>
        <v>58490</v>
      </c>
      <c r="N466" s="74" t="str">
        <f t="shared" si="98"/>
        <v>-</v>
      </c>
      <c r="O466" s="243" t="s">
        <v>771</v>
      </c>
      <c r="P466" s="75"/>
      <c r="Q466" s="206"/>
      <c r="R466" s="75"/>
      <c r="S466" s="78" t="str">
        <f t="shared" si="99"/>
        <v>도비</v>
      </c>
      <c r="T466" s="184">
        <f t="shared" si="94"/>
        <v>0</v>
      </c>
      <c r="U466" s="184">
        <f t="shared" si="95"/>
        <v>3604</v>
      </c>
      <c r="V466" s="77" t="str">
        <f t="shared" si="100"/>
        <v>ok</v>
      </c>
      <c r="W466" s="75"/>
      <c r="X466" s="76" t="str">
        <f t="shared" si="101"/>
        <v>도비</v>
      </c>
      <c r="Y466" s="184">
        <f t="shared" si="102"/>
        <v>0</v>
      </c>
      <c r="Z466" s="184">
        <f t="shared" si="103"/>
        <v>0</v>
      </c>
      <c r="AA466" s="77" t="str">
        <f t="shared" si="104"/>
        <v>ok</v>
      </c>
      <c r="AB466" s="75"/>
      <c r="AC466" s="79" t="str">
        <f t="array" ref="AC466">IFERROR(IF($C466="","",INDEX(구분표!$I$2:$I$1001,MATCH(1,(구분표!$B$2:$B$1001='15년일출'!$A466)*(구분표!$C$2:$C$1001='15년일출'!$B466)*(구분표!$A$2:$A$1001='15년일출'!$C466),0))),"@@")</f>
        <v>1904</v>
      </c>
    </row>
    <row r="467" spans="1:29" ht="40.5" hidden="1" customHeight="1">
      <c r="A467" s="87" t="str">
        <f>IFERROR(VLOOKUP('15년일출'!$C467,구분표!$A$2:$C$1001,2,FALSE),"")</f>
        <v>보건복지위원회</v>
      </c>
      <c r="B467" s="87" t="str">
        <f>IFERROR(VLOOKUP('15년일출'!$C467,구분표!$A$2:$C$1001,3,FALSE),"")</f>
        <v>보건복지국</v>
      </c>
      <c r="C467" s="186" t="s">
        <v>84</v>
      </c>
      <c r="D467" s="185" t="s">
        <v>589</v>
      </c>
      <c r="E467" s="185">
        <v>769</v>
      </c>
      <c r="F467" s="298" t="s">
        <v>698</v>
      </c>
      <c r="G467" s="184">
        <v>348860</v>
      </c>
      <c r="H467" s="184"/>
      <c r="I467" s="184">
        <v>26758</v>
      </c>
      <c r="J467" s="73">
        <f t="shared" si="96"/>
        <v>375618</v>
      </c>
      <c r="K467" s="184"/>
      <c r="L467" s="184"/>
      <c r="M467" s="73">
        <f t="shared" si="97"/>
        <v>348860</v>
      </c>
      <c r="N467" s="74" t="str">
        <f t="shared" si="98"/>
        <v>-</v>
      </c>
      <c r="O467" s="243" t="s">
        <v>938</v>
      </c>
      <c r="P467" s="75"/>
      <c r="Q467" s="206"/>
      <c r="R467" s="75"/>
      <c r="S467" s="78" t="str">
        <f t="shared" si="99"/>
        <v>도비</v>
      </c>
      <c r="T467" s="184">
        <f t="shared" si="94"/>
        <v>0</v>
      </c>
      <c r="U467" s="184">
        <f t="shared" si="95"/>
        <v>26758</v>
      </c>
      <c r="V467" s="77" t="str">
        <f t="shared" si="100"/>
        <v>ok</v>
      </c>
      <c r="W467" s="75"/>
      <c r="X467" s="76" t="str">
        <f t="shared" si="101"/>
        <v>도비</v>
      </c>
      <c r="Y467" s="184">
        <f t="shared" si="102"/>
        <v>0</v>
      </c>
      <c r="Z467" s="184">
        <f t="shared" si="103"/>
        <v>0</v>
      </c>
      <c r="AA467" s="77" t="str">
        <f t="shared" si="104"/>
        <v>ok</v>
      </c>
      <c r="AB467" s="75"/>
      <c r="AC467" s="79" t="str">
        <f t="array" ref="AC467">IFERROR(IF($C467="","",INDEX(구분표!$I$2:$I$1001,MATCH(1,(구분표!$B$2:$B$1001='15년일출'!$A467)*(구분표!$C$2:$C$1001='15년일출'!$B467)*(구분표!$A$2:$A$1001='15년일출'!$C467),0))),"@@")</f>
        <v>1904</v>
      </c>
    </row>
    <row r="468" spans="1:29" ht="40.5" hidden="1" customHeight="1">
      <c r="A468" s="87" t="str">
        <f>IFERROR(VLOOKUP('15년일출'!$C468,구분표!$A$2:$C$1001,2,FALSE),"")</f>
        <v>보건복지위원회</v>
      </c>
      <c r="B468" s="87" t="str">
        <f>IFERROR(VLOOKUP('15년일출'!$C468,구분표!$A$2:$C$1001,3,FALSE),"")</f>
        <v>보건복지국</v>
      </c>
      <c r="C468" s="186" t="s">
        <v>84</v>
      </c>
      <c r="D468" s="185" t="s">
        <v>589</v>
      </c>
      <c r="E468" s="185">
        <v>769</v>
      </c>
      <c r="F468" s="298" t="s">
        <v>699</v>
      </c>
      <c r="G468" s="190">
        <v>176050</v>
      </c>
      <c r="H468" s="184"/>
      <c r="I468" s="184">
        <v>20005</v>
      </c>
      <c r="J468" s="73">
        <f t="shared" si="96"/>
        <v>196055</v>
      </c>
      <c r="K468" s="184"/>
      <c r="L468" s="184"/>
      <c r="M468" s="73">
        <f t="shared" si="97"/>
        <v>176050</v>
      </c>
      <c r="N468" s="74" t="str">
        <f t="shared" si="98"/>
        <v>-</v>
      </c>
      <c r="O468" s="243" t="s">
        <v>1908</v>
      </c>
      <c r="P468" s="75"/>
      <c r="Q468" s="206"/>
      <c r="R468" s="75"/>
      <c r="S468" s="78" t="str">
        <f t="shared" si="99"/>
        <v>도비</v>
      </c>
      <c r="T468" s="184">
        <f t="shared" si="94"/>
        <v>0</v>
      </c>
      <c r="U468" s="184">
        <f t="shared" si="95"/>
        <v>20005</v>
      </c>
      <c r="V468" s="77" t="str">
        <f t="shared" si="100"/>
        <v>ok</v>
      </c>
      <c r="W468" s="75"/>
      <c r="X468" s="76" t="str">
        <f t="shared" si="101"/>
        <v>도비</v>
      </c>
      <c r="Y468" s="184">
        <f t="shared" si="102"/>
        <v>0</v>
      </c>
      <c r="Z468" s="184">
        <f t="shared" si="103"/>
        <v>0</v>
      </c>
      <c r="AA468" s="77" t="str">
        <f t="shared" si="104"/>
        <v>ok</v>
      </c>
      <c r="AB468" s="75"/>
      <c r="AC468" s="79" t="str">
        <f t="array" ref="AC468">IFERROR(IF($C468="","",INDEX(구분표!$I$2:$I$1001,MATCH(1,(구분표!$B$2:$B$1001='15년일출'!$A468)*(구분표!$C$2:$C$1001='15년일출'!$B468)*(구분표!$A$2:$A$1001='15년일출'!$C468),0))),"@@")</f>
        <v>1904</v>
      </c>
    </row>
    <row r="469" spans="1:29" ht="40.5" hidden="1" customHeight="1">
      <c r="A469" s="87" t="str">
        <f>IFERROR(VLOOKUP('15년일출'!$C469,구분표!$A$2:$C$1001,2,FALSE),"")</f>
        <v>보건복지위원회</v>
      </c>
      <c r="B469" s="87" t="str">
        <f>IFERROR(VLOOKUP('15년일출'!$C469,구분표!$A$2:$C$1001,3,FALSE),"")</f>
        <v>보건복지국</v>
      </c>
      <c r="C469" s="186" t="s">
        <v>84</v>
      </c>
      <c r="D469" s="185" t="s">
        <v>589</v>
      </c>
      <c r="E469" s="185">
        <v>769</v>
      </c>
      <c r="F469" s="298" t="s">
        <v>700</v>
      </c>
      <c r="G469" s="184">
        <v>40490</v>
      </c>
      <c r="H469" s="184"/>
      <c r="I469" s="184">
        <v>2659</v>
      </c>
      <c r="J469" s="73">
        <f t="shared" si="96"/>
        <v>43149</v>
      </c>
      <c r="K469" s="184"/>
      <c r="L469" s="184"/>
      <c r="M469" s="73">
        <f t="shared" si="97"/>
        <v>40490</v>
      </c>
      <c r="N469" s="74" t="str">
        <f t="shared" si="98"/>
        <v>-</v>
      </c>
      <c r="O469" s="243" t="s">
        <v>1908</v>
      </c>
      <c r="P469" s="75"/>
      <c r="Q469" s="206"/>
      <c r="R469" s="75"/>
      <c r="S469" s="78" t="str">
        <f t="shared" si="99"/>
        <v>도비</v>
      </c>
      <c r="T469" s="184">
        <f t="shared" si="94"/>
        <v>0</v>
      </c>
      <c r="U469" s="184">
        <f t="shared" si="95"/>
        <v>2659</v>
      </c>
      <c r="V469" s="77" t="str">
        <f t="shared" si="100"/>
        <v>ok</v>
      </c>
      <c r="W469" s="75"/>
      <c r="X469" s="76" t="str">
        <f t="shared" si="101"/>
        <v>도비</v>
      </c>
      <c r="Y469" s="184">
        <f t="shared" si="102"/>
        <v>0</v>
      </c>
      <c r="Z469" s="184">
        <f t="shared" si="103"/>
        <v>0</v>
      </c>
      <c r="AA469" s="77" t="str">
        <f t="shared" si="104"/>
        <v>ok</v>
      </c>
      <c r="AB469" s="75"/>
      <c r="AC469" s="79" t="str">
        <f t="array" ref="AC469">IFERROR(IF($C469="","",INDEX(구분표!$I$2:$I$1001,MATCH(1,(구분표!$B$2:$B$1001='15년일출'!$A469)*(구분표!$C$2:$C$1001='15년일출'!$B469)*(구분표!$A$2:$A$1001='15년일출'!$C469),0))),"@@")</f>
        <v>1904</v>
      </c>
    </row>
    <row r="470" spans="1:29" ht="40.5" hidden="1" customHeight="1">
      <c r="A470" s="87" t="str">
        <f>IFERROR(VLOOKUP('15년일출'!$C470,구분표!$A$2:$C$1001,2,FALSE),"")</f>
        <v>보건복지위원회</v>
      </c>
      <c r="B470" s="87" t="str">
        <f>IFERROR(VLOOKUP('15년일출'!$C470,구분표!$A$2:$C$1001,3,FALSE),"")</f>
        <v>보건복지국</v>
      </c>
      <c r="C470" s="186" t="s">
        <v>84</v>
      </c>
      <c r="D470" s="185" t="s">
        <v>589</v>
      </c>
      <c r="E470" s="185">
        <v>769</v>
      </c>
      <c r="F470" s="298" t="s">
        <v>701</v>
      </c>
      <c r="G470" s="184">
        <v>51190</v>
      </c>
      <c r="H470" s="184"/>
      <c r="I470" s="184">
        <v>5158</v>
      </c>
      <c r="J470" s="73">
        <f t="shared" si="96"/>
        <v>56348</v>
      </c>
      <c r="K470" s="184"/>
      <c r="L470" s="184"/>
      <c r="M470" s="73">
        <f t="shared" si="97"/>
        <v>51190</v>
      </c>
      <c r="N470" s="74" t="str">
        <f t="shared" si="98"/>
        <v>-</v>
      </c>
      <c r="O470" s="243" t="s">
        <v>1908</v>
      </c>
      <c r="P470" s="75"/>
      <c r="Q470" s="206"/>
      <c r="R470" s="75"/>
      <c r="S470" s="78" t="str">
        <f t="shared" si="99"/>
        <v>도비</v>
      </c>
      <c r="T470" s="184">
        <f t="shared" si="94"/>
        <v>0</v>
      </c>
      <c r="U470" s="184">
        <f t="shared" si="95"/>
        <v>5158</v>
      </c>
      <c r="V470" s="77" t="str">
        <f t="shared" si="100"/>
        <v>ok</v>
      </c>
      <c r="W470" s="75"/>
      <c r="X470" s="76" t="str">
        <f t="shared" si="101"/>
        <v>도비</v>
      </c>
      <c r="Y470" s="184">
        <f t="shared" si="102"/>
        <v>0</v>
      </c>
      <c r="Z470" s="184">
        <f t="shared" si="103"/>
        <v>0</v>
      </c>
      <c r="AA470" s="77" t="str">
        <f t="shared" si="104"/>
        <v>ok</v>
      </c>
      <c r="AB470" s="75"/>
      <c r="AC470" s="79" t="str">
        <f t="array" ref="AC470">IFERROR(IF($C470="","",INDEX(구분표!$I$2:$I$1001,MATCH(1,(구분표!$B$2:$B$1001='15년일출'!$A470)*(구분표!$C$2:$C$1001='15년일출'!$B470)*(구분표!$A$2:$A$1001='15년일출'!$C470),0))),"@@")</f>
        <v>1904</v>
      </c>
    </row>
    <row r="471" spans="1:29" ht="40.5" hidden="1" customHeight="1">
      <c r="A471" s="87" t="str">
        <f>IFERROR(VLOOKUP('15년일출'!$C471,구분표!$A$2:$C$1001,2,FALSE),"")</f>
        <v>보건복지위원회</v>
      </c>
      <c r="B471" s="87" t="str">
        <f>IFERROR(VLOOKUP('15년일출'!$C471,구분표!$A$2:$C$1001,3,FALSE),"")</f>
        <v>보건복지국</v>
      </c>
      <c r="C471" s="186" t="s">
        <v>84</v>
      </c>
      <c r="D471" s="185" t="s">
        <v>589</v>
      </c>
      <c r="E471" s="185">
        <v>769</v>
      </c>
      <c r="F471" s="298" t="s">
        <v>702</v>
      </c>
      <c r="G471" s="184">
        <v>123110</v>
      </c>
      <c r="H471" s="184"/>
      <c r="I471" s="184">
        <v>5332</v>
      </c>
      <c r="J471" s="73">
        <f t="shared" si="96"/>
        <v>128442</v>
      </c>
      <c r="K471" s="184"/>
      <c r="L471" s="184"/>
      <c r="M471" s="73">
        <f t="shared" si="97"/>
        <v>123110</v>
      </c>
      <c r="N471" s="74" t="str">
        <f t="shared" si="98"/>
        <v>-</v>
      </c>
      <c r="O471" s="243" t="s">
        <v>1908</v>
      </c>
      <c r="P471" s="75"/>
      <c r="Q471" s="206"/>
      <c r="R471" s="75"/>
      <c r="S471" s="78" t="str">
        <f t="shared" si="99"/>
        <v>도비</v>
      </c>
      <c r="T471" s="184">
        <f t="shared" si="94"/>
        <v>0</v>
      </c>
      <c r="U471" s="184">
        <f t="shared" si="95"/>
        <v>5332</v>
      </c>
      <c r="V471" s="77" t="str">
        <f t="shared" si="100"/>
        <v>ok</v>
      </c>
      <c r="W471" s="75"/>
      <c r="X471" s="76" t="str">
        <f t="shared" si="101"/>
        <v>도비</v>
      </c>
      <c r="Y471" s="184">
        <f t="shared" si="102"/>
        <v>0</v>
      </c>
      <c r="Z471" s="184">
        <f t="shared" si="103"/>
        <v>0</v>
      </c>
      <c r="AA471" s="77" t="str">
        <f t="shared" si="104"/>
        <v>ok</v>
      </c>
      <c r="AB471" s="75"/>
      <c r="AC471" s="79" t="str">
        <f t="array" ref="AC471">IFERROR(IF($C471="","",INDEX(구분표!$I$2:$I$1001,MATCH(1,(구분표!$B$2:$B$1001='15년일출'!$A471)*(구분표!$C$2:$C$1001='15년일출'!$B471)*(구분표!$A$2:$A$1001='15년일출'!$C471),0))),"@@")</f>
        <v>1904</v>
      </c>
    </row>
    <row r="472" spans="1:29" ht="40.5" hidden="1" customHeight="1">
      <c r="A472" s="87" t="str">
        <f>IFERROR(VLOOKUP('15년일출'!$C472,구분표!$A$2:$C$1001,2,FALSE),"")</f>
        <v>보건복지위원회</v>
      </c>
      <c r="B472" s="87" t="str">
        <f>IFERROR(VLOOKUP('15년일출'!$C472,구분표!$A$2:$C$1001,3,FALSE),"")</f>
        <v>보건복지국</v>
      </c>
      <c r="C472" s="186" t="s">
        <v>84</v>
      </c>
      <c r="D472" s="185" t="s">
        <v>589</v>
      </c>
      <c r="E472" s="185">
        <v>769</v>
      </c>
      <c r="F472" s="298" t="s">
        <v>703</v>
      </c>
      <c r="G472" s="184">
        <v>174000</v>
      </c>
      <c r="H472" s="184"/>
      <c r="I472" s="184">
        <v>10466</v>
      </c>
      <c r="J472" s="73">
        <f t="shared" si="96"/>
        <v>184466</v>
      </c>
      <c r="K472" s="184"/>
      <c r="L472" s="184"/>
      <c r="M472" s="73">
        <f t="shared" si="97"/>
        <v>174000</v>
      </c>
      <c r="N472" s="74" t="str">
        <f t="shared" si="98"/>
        <v>-</v>
      </c>
      <c r="O472" s="243" t="s">
        <v>1908</v>
      </c>
      <c r="P472" s="75"/>
      <c r="Q472" s="206"/>
      <c r="R472" s="75"/>
      <c r="S472" s="78" t="str">
        <f t="shared" si="99"/>
        <v>도비</v>
      </c>
      <c r="T472" s="184">
        <f t="shared" si="94"/>
        <v>0</v>
      </c>
      <c r="U472" s="184">
        <f t="shared" si="95"/>
        <v>10466</v>
      </c>
      <c r="V472" s="77" t="str">
        <f t="shared" si="100"/>
        <v>ok</v>
      </c>
      <c r="W472" s="75"/>
      <c r="X472" s="76" t="str">
        <f t="shared" si="101"/>
        <v>도비</v>
      </c>
      <c r="Y472" s="184">
        <f t="shared" si="102"/>
        <v>0</v>
      </c>
      <c r="Z472" s="184">
        <f t="shared" si="103"/>
        <v>0</v>
      </c>
      <c r="AA472" s="77" t="str">
        <f t="shared" si="104"/>
        <v>ok</v>
      </c>
      <c r="AB472" s="75"/>
      <c r="AC472" s="79" t="str">
        <f t="array" ref="AC472">IFERROR(IF($C472="","",INDEX(구분표!$I$2:$I$1001,MATCH(1,(구분표!$B$2:$B$1001='15년일출'!$A472)*(구분표!$C$2:$C$1001='15년일출'!$B472)*(구분표!$A$2:$A$1001='15년일출'!$C472),0))),"@@")</f>
        <v>1904</v>
      </c>
    </row>
    <row r="473" spans="1:29" ht="40.5" hidden="1" customHeight="1">
      <c r="A473" s="87" t="str">
        <f>IFERROR(VLOOKUP('15년일출'!$C473,구분표!$A$2:$C$1001,2,FALSE),"")</f>
        <v>보건복지위원회</v>
      </c>
      <c r="B473" s="87" t="str">
        <f>IFERROR(VLOOKUP('15년일출'!$C473,구분표!$A$2:$C$1001,3,FALSE),"")</f>
        <v>보건복지국</v>
      </c>
      <c r="C473" s="186" t="s">
        <v>84</v>
      </c>
      <c r="D473" s="185" t="s">
        <v>589</v>
      </c>
      <c r="E473" s="185">
        <v>769</v>
      </c>
      <c r="F473" s="298" t="s">
        <v>704</v>
      </c>
      <c r="G473" s="187">
        <v>50000</v>
      </c>
      <c r="H473" s="184"/>
      <c r="I473" s="184">
        <v>3967</v>
      </c>
      <c r="J473" s="73">
        <f t="shared" si="96"/>
        <v>53967</v>
      </c>
      <c r="K473" s="184"/>
      <c r="L473" s="184"/>
      <c r="M473" s="73">
        <f t="shared" si="97"/>
        <v>50000</v>
      </c>
      <c r="N473" s="74" t="str">
        <f t="shared" si="98"/>
        <v>-</v>
      </c>
      <c r="O473" s="243" t="s">
        <v>1908</v>
      </c>
      <c r="P473" s="75"/>
      <c r="Q473" s="206"/>
      <c r="R473" s="75"/>
      <c r="S473" s="78" t="str">
        <f t="shared" si="99"/>
        <v>도비</v>
      </c>
      <c r="T473" s="184">
        <f t="shared" si="94"/>
        <v>0</v>
      </c>
      <c r="U473" s="184">
        <f t="shared" si="95"/>
        <v>3967</v>
      </c>
      <c r="V473" s="77" t="str">
        <f t="shared" si="100"/>
        <v>ok</v>
      </c>
      <c r="W473" s="75"/>
      <c r="X473" s="76" t="str">
        <f t="shared" si="101"/>
        <v>도비</v>
      </c>
      <c r="Y473" s="184">
        <f t="shared" si="102"/>
        <v>0</v>
      </c>
      <c r="Z473" s="184">
        <f t="shared" si="103"/>
        <v>0</v>
      </c>
      <c r="AA473" s="77" t="str">
        <f t="shared" si="104"/>
        <v>ok</v>
      </c>
      <c r="AB473" s="75"/>
      <c r="AC473" s="79" t="str">
        <f t="array" ref="AC473">IFERROR(IF($C473="","",INDEX(구분표!$I$2:$I$1001,MATCH(1,(구분표!$B$2:$B$1001='15년일출'!$A473)*(구분표!$C$2:$C$1001='15년일출'!$B473)*(구분표!$A$2:$A$1001='15년일출'!$C473),0))),"@@")</f>
        <v>1904</v>
      </c>
    </row>
    <row r="474" spans="1:29" ht="40.5" hidden="1" customHeight="1">
      <c r="A474" s="87" t="str">
        <f>IFERROR(VLOOKUP('15년일출'!$C474,구분표!$A$2:$C$1001,2,FALSE),"")</f>
        <v>보건복지위원회</v>
      </c>
      <c r="B474" s="87" t="str">
        <f>IFERROR(VLOOKUP('15년일출'!$C474,구분표!$A$2:$C$1001,3,FALSE),"")</f>
        <v>보건복지국</v>
      </c>
      <c r="C474" s="186" t="s">
        <v>84</v>
      </c>
      <c r="D474" s="185" t="s">
        <v>589</v>
      </c>
      <c r="E474" s="185">
        <v>769</v>
      </c>
      <c r="F474" s="298" t="s">
        <v>705</v>
      </c>
      <c r="G474" s="190">
        <v>50000</v>
      </c>
      <c r="H474" s="184"/>
      <c r="I474" s="184">
        <v>3427</v>
      </c>
      <c r="J474" s="73">
        <f t="shared" si="96"/>
        <v>53427</v>
      </c>
      <c r="K474" s="184"/>
      <c r="L474" s="184"/>
      <c r="M474" s="73">
        <f t="shared" si="97"/>
        <v>50000</v>
      </c>
      <c r="N474" s="74" t="str">
        <f t="shared" si="98"/>
        <v>-</v>
      </c>
      <c r="O474" s="243" t="s">
        <v>1908</v>
      </c>
      <c r="P474" s="75"/>
      <c r="Q474" s="206"/>
      <c r="R474" s="75"/>
      <c r="S474" s="78" t="str">
        <f t="shared" si="99"/>
        <v>도비</v>
      </c>
      <c r="T474" s="184">
        <f t="shared" si="94"/>
        <v>0</v>
      </c>
      <c r="U474" s="184">
        <f t="shared" si="95"/>
        <v>3427</v>
      </c>
      <c r="V474" s="77" t="str">
        <f t="shared" si="100"/>
        <v>ok</v>
      </c>
      <c r="W474" s="75"/>
      <c r="X474" s="76" t="str">
        <f t="shared" si="101"/>
        <v>도비</v>
      </c>
      <c r="Y474" s="184">
        <f t="shared" si="102"/>
        <v>0</v>
      </c>
      <c r="Z474" s="184">
        <f t="shared" si="103"/>
        <v>0</v>
      </c>
      <c r="AA474" s="77" t="str">
        <f t="shared" si="104"/>
        <v>ok</v>
      </c>
      <c r="AB474" s="75"/>
      <c r="AC474" s="79" t="str">
        <f t="array" ref="AC474">IFERROR(IF($C474="","",INDEX(구분표!$I$2:$I$1001,MATCH(1,(구분표!$B$2:$B$1001='15년일출'!$A474)*(구분표!$C$2:$C$1001='15년일출'!$B474)*(구분표!$A$2:$A$1001='15년일출'!$C474),0))),"@@")</f>
        <v>1904</v>
      </c>
    </row>
    <row r="475" spans="1:29" ht="40.5" hidden="1" customHeight="1">
      <c r="A475" s="87" t="str">
        <f>IFERROR(VLOOKUP('15년일출'!$C475,구분표!$A$2:$C$1001,2,FALSE),"")</f>
        <v>보건복지위원회</v>
      </c>
      <c r="B475" s="87" t="str">
        <f>IFERROR(VLOOKUP('15년일출'!$C475,구분표!$A$2:$C$1001,3,FALSE),"")</f>
        <v>보건복지국</v>
      </c>
      <c r="C475" s="186" t="s">
        <v>84</v>
      </c>
      <c r="D475" s="185" t="s">
        <v>589</v>
      </c>
      <c r="E475" s="185">
        <v>769</v>
      </c>
      <c r="F475" s="298" t="s">
        <v>706</v>
      </c>
      <c r="G475" s="184">
        <v>78840</v>
      </c>
      <c r="H475" s="184"/>
      <c r="I475" s="184">
        <v>4800</v>
      </c>
      <c r="J475" s="73">
        <f t="shared" si="96"/>
        <v>83640</v>
      </c>
      <c r="K475" s="184"/>
      <c r="L475" s="184"/>
      <c r="M475" s="73">
        <f t="shared" si="97"/>
        <v>78840</v>
      </c>
      <c r="N475" s="74" t="str">
        <f t="shared" si="98"/>
        <v>-</v>
      </c>
      <c r="O475" s="243" t="s">
        <v>1908</v>
      </c>
      <c r="P475" s="75"/>
      <c r="Q475" s="206"/>
      <c r="R475" s="75"/>
      <c r="S475" s="78" t="str">
        <f t="shared" si="99"/>
        <v>도비</v>
      </c>
      <c r="T475" s="184">
        <f t="shared" si="94"/>
        <v>0</v>
      </c>
      <c r="U475" s="184">
        <f t="shared" si="95"/>
        <v>4800</v>
      </c>
      <c r="V475" s="77" t="str">
        <f t="shared" si="100"/>
        <v>ok</v>
      </c>
      <c r="W475" s="75"/>
      <c r="X475" s="76" t="str">
        <f t="shared" si="101"/>
        <v>도비</v>
      </c>
      <c r="Y475" s="184">
        <f t="shared" si="102"/>
        <v>0</v>
      </c>
      <c r="Z475" s="184">
        <f t="shared" si="103"/>
        <v>0</v>
      </c>
      <c r="AA475" s="77" t="str">
        <f t="shared" si="104"/>
        <v>ok</v>
      </c>
      <c r="AB475" s="75"/>
      <c r="AC475" s="79" t="str">
        <f t="array" ref="AC475">IFERROR(IF($C475="","",INDEX(구분표!$I$2:$I$1001,MATCH(1,(구분표!$B$2:$B$1001='15년일출'!$A475)*(구분표!$C$2:$C$1001='15년일출'!$B475)*(구분표!$A$2:$A$1001='15년일출'!$C475),0))),"@@")</f>
        <v>1904</v>
      </c>
    </row>
    <row r="476" spans="1:29" ht="40.5" hidden="1" customHeight="1">
      <c r="A476" s="87" t="str">
        <f>IFERROR(VLOOKUP('15년일출'!$C476,구분표!$A$2:$C$1001,2,FALSE),"")</f>
        <v>보건복지위원회</v>
      </c>
      <c r="B476" s="87" t="str">
        <f>IFERROR(VLOOKUP('15년일출'!$C476,구분표!$A$2:$C$1001,3,FALSE),"")</f>
        <v>보건복지국</v>
      </c>
      <c r="C476" s="186" t="s">
        <v>84</v>
      </c>
      <c r="D476" s="185" t="s">
        <v>589</v>
      </c>
      <c r="E476" s="185">
        <v>769</v>
      </c>
      <c r="F476" s="298" t="s">
        <v>707</v>
      </c>
      <c r="G476" s="184">
        <v>85000</v>
      </c>
      <c r="H476" s="184"/>
      <c r="I476" s="184">
        <v>4810</v>
      </c>
      <c r="J476" s="73">
        <f t="shared" si="96"/>
        <v>89810</v>
      </c>
      <c r="K476" s="184"/>
      <c r="L476" s="184"/>
      <c r="M476" s="73">
        <f t="shared" si="97"/>
        <v>85000</v>
      </c>
      <c r="N476" s="74" t="str">
        <f t="shared" si="98"/>
        <v>-</v>
      </c>
      <c r="O476" s="243" t="s">
        <v>1908</v>
      </c>
      <c r="P476" s="75"/>
      <c r="Q476" s="206"/>
      <c r="R476" s="75"/>
      <c r="S476" s="78" t="str">
        <f t="shared" si="99"/>
        <v>도비</v>
      </c>
      <c r="T476" s="184">
        <f t="shared" si="94"/>
        <v>0</v>
      </c>
      <c r="U476" s="184">
        <f t="shared" si="95"/>
        <v>4810</v>
      </c>
      <c r="V476" s="77" t="str">
        <f t="shared" si="100"/>
        <v>ok</v>
      </c>
      <c r="W476" s="75"/>
      <c r="X476" s="76" t="str">
        <f t="shared" si="101"/>
        <v>도비</v>
      </c>
      <c r="Y476" s="184">
        <f t="shared" si="102"/>
        <v>0</v>
      </c>
      <c r="Z476" s="184">
        <f t="shared" si="103"/>
        <v>0</v>
      </c>
      <c r="AA476" s="77" t="str">
        <f t="shared" si="104"/>
        <v>ok</v>
      </c>
      <c r="AB476" s="75"/>
      <c r="AC476" s="79" t="str">
        <f t="array" ref="AC476">IFERROR(IF($C476="","",INDEX(구분표!$I$2:$I$1001,MATCH(1,(구분표!$B$2:$B$1001='15년일출'!$A476)*(구분표!$C$2:$C$1001='15년일출'!$B476)*(구분표!$A$2:$A$1001='15년일출'!$C476),0))),"@@")</f>
        <v>1904</v>
      </c>
    </row>
    <row r="477" spans="1:29" ht="40.5" hidden="1" customHeight="1">
      <c r="A477" s="87" t="str">
        <f>IFERROR(VLOOKUP('15년일출'!$C477,구분표!$A$2:$C$1001,2,FALSE),"")</f>
        <v>보건복지위원회</v>
      </c>
      <c r="B477" s="87" t="str">
        <f>IFERROR(VLOOKUP('15년일출'!$C477,구분표!$A$2:$C$1001,3,FALSE),"")</f>
        <v>보건복지국</v>
      </c>
      <c r="C477" s="186" t="s">
        <v>84</v>
      </c>
      <c r="D477" s="185" t="s">
        <v>589</v>
      </c>
      <c r="E477" s="185">
        <v>769</v>
      </c>
      <c r="F477" s="298" t="s">
        <v>708</v>
      </c>
      <c r="G477" s="184">
        <v>27530</v>
      </c>
      <c r="H477" s="184"/>
      <c r="I477" s="184">
        <v>1806</v>
      </c>
      <c r="J477" s="73">
        <f t="shared" si="96"/>
        <v>29336</v>
      </c>
      <c r="K477" s="184"/>
      <c r="L477" s="184"/>
      <c r="M477" s="73">
        <f t="shared" si="97"/>
        <v>27530</v>
      </c>
      <c r="N477" s="74" t="str">
        <f t="shared" si="98"/>
        <v>-</v>
      </c>
      <c r="O477" s="243" t="s">
        <v>1908</v>
      </c>
      <c r="P477" s="75"/>
      <c r="Q477" s="206"/>
      <c r="R477" s="75"/>
      <c r="S477" s="78" t="str">
        <f t="shared" si="99"/>
        <v>도비</v>
      </c>
      <c r="T477" s="184">
        <f t="shared" si="94"/>
        <v>0</v>
      </c>
      <c r="U477" s="184">
        <f t="shared" si="95"/>
        <v>1806</v>
      </c>
      <c r="V477" s="77" t="str">
        <f t="shared" si="100"/>
        <v>ok</v>
      </c>
      <c r="W477" s="75"/>
      <c r="X477" s="76" t="str">
        <f t="shared" si="101"/>
        <v>도비</v>
      </c>
      <c r="Y477" s="184">
        <f t="shared" si="102"/>
        <v>0</v>
      </c>
      <c r="Z477" s="184">
        <f t="shared" si="103"/>
        <v>0</v>
      </c>
      <c r="AA477" s="77" t="str">
        <f t="shared" si="104"/>
        <v>ok</v>
      </c>
      <c r="AB477" s="75"/>
      <c r="AC477" s="79" t="str">
        <f t="array" ref="AC477">IFERROR(IF($C477="","",INDEX(구분표!$I$2:$I$1001,MATCH(1,(구분표!$B$2:$B$1001='15년일출'!$A477)*(구분표!$C$2:$C$1001='15년일출'!$B477)*(구분표!$A$2:$A$1001='15년일출'!$C477),0))),"@@")</f>
        <v>1904</v>
      </c>
    </row>
    <row r="478" spans="1:29" ht="40.5" hidden="1" customHeight="1">
      <c r="A478" s="87" t="str">
        <f>IFERROR(VLOOKUP('15년일출'!$C478,구분표!$A$2:$C$1001,2,FALSE),"")</f>
        <v>보건복지위원회</v>
      </c>
      <c r="B478" s="87" t="str">
        <f>IFERROR(VLOOKUP('15년일출'!$C478,구분표!$A$2:$C$1001,3,FALSE),"")</f>
        <v>보건복지국</v>
      </c>
      <c r="C478" s="186" t="s">
        <v>84</v>
      </c>
      <c r="D478" s="185" t="s">
        <v>589</v>
      </c>
      <c r="E478" s="185">
        <v>769</v>
      </c>
      <c r="F478" s="298" t="s">
        <v>709</v>
      </c>
      <c r="G478" s="184">
        <v>80000</v>
      </c>
      <c r="H478" s="184"/>
      <c r="I478" s="184">
        <v>5468</v>
      </c>
      <c r="J478" s="73">
        <f t="shared" si="96"/>
        <v>85468</v>
      </c>
      <c r="K478" s="184"/>
      <c r="L478" s="184"/>
      <c r="M478" s="73">
        <f t="shared" si="97"/>
        <v>80000</v>
      </c>
      <c r="N478" s="74" t="str">
        <f t="shared" si="98"/>
        <v>-</v>
      </c>
      <c r="O478" s="243" t="s">
        <v>1908</v>
      </c>
      <c r="P478" s="75"/>
      <c r="Q478" s="206"/>
      <c r="R478" s="75"/>
      <c r="S478" s="78" t="str">
        <f t="shared" si="99"/>
        <v>도비</v>
      </c>
      <c r="T478" s="184">
        <f t="shared" si="94"/>
        <v>0</v>
      </c>
      <c r="U478" s="184">
        <f t="shared" si="95"/>
        <v>5468</v>
      </c>
      <c r="V478" s="77" t="str">
        <f t="shared" si="100"/>
        <v>ok</v>
      </c>
      <c r="W478" s="75"/>
      <c r="X478" s="76" t="str">
        <f t="shared" si="101"/>
        <v>도비</v>
      </c>
      <c r="Y478" s="184">
        <f t="shared" si="102"/>
        <v>0</v>
      </c>
      <c r="Z478" s="184">
        <f t="shared" si="103"/>
        <v>0</v>
      </c>
      <c r="AA478" s="77" t="str">
        <f t="shared" si="104"/>
        <v>ok</v>
      </c>
      <c r="AB478" s="75"/>
      <c r="AC478" s="79" t="str">
        <f t="array" ref="AC478">IFERROR(IF($C478="","",INDEX(구분표!$I$2:$I$1001,MATCH(1,(구분표!$B$2:$B$1001='15년일출'!$A478)*(구분표!$C$2:$C$1001='15년일출'!$B478)*(구분표!$A$2:$A$1001='15년일출'!$C478),0))),"@@")</f>
        <v>1904</v>
      </c>
    </row>
    <row r="479" spans="1:29" s="24" customFormat="1" ht="40.5" hidden="1" customHeight="1">
      <c r="A479" s="289" t="str">
        <f>IFERROR(VLOOKUP('15년일출'!$C479,구분표!$A$2:$C$1001,2,FALSE),"")</f>
        <v>보건복지위원회</v>
      </c>
      <c r="B479" s="289" t="str">
        <f>IFERROR(VLOOKUP('15년일출'!$C479,구분표!$A$2:$C$1001,3,FALSE),"")</f>
        <v>보건복지국</v>
      </c>
      <c r="C479" s="298" t="s">
        <v>84</v>
      </c>
      <c r="D479" s="297" t="s">
        <v>589</v>
      </c>
      <c r="E479" s="297">
        <v>769</v>
      </c>
      <c r="F479" s="298" t="s">
        <v>710</v>
      </c>
      <c r="G479" s="184">
        <v>50000</v>
      </c>
      <c r="H479" s="184"/>
      <c r="I479" s="184">
        <v>30000</v>
      </c>
      <c r="J479" s="73">
        <f t="shared" si="96"/>
        <v>80000</v>
      </c>
      <c r="K479" s="184"/>
      <c r="L479" s="184"/>
      <c r="M479" s="73">
        <f t="shared" si="97"/>
        <v>50000</v>
      </c>
      <c r="N479" s="74" t="str">
        <f t="shared" si="98"/>
        <v>-</v>
      </c>
      <c r="O479" s="243" t="s">
        <v>1908</v>
      </c>
      <c r="P479" s="279"/>
      <c r="Q479" s="315"/>
      <c r="R479" s="279"/>
      <c r="S479" s="78" t="str">
        <f t="shared" si="99"/>
        <v>도비</v>
      </c>
      <c r="T479" s="184">
        <f t="shared" si="94"/>
        <v>0</v>
      </c>
      <c r="U479" s="184">
        <f t="shared" si="95"/>
        <v>30000</v>
      </c>
      <c r="V479" s="77" t="str">
        <f t="shared" si="100"/>
        <v>ok</v>
      </c>
      <c r="W479" s="279"/>
      <c r="X479" s="76" t="str">
        <f t="shared" si="101"/>
        <v>도비</v>
      </c>
      <c r="Y479" s="184">
        <f t="shared" si="102"/>
        <v>0</v>
      </c>
      <c r="Z479" s="184">
        <f t="shared" si="103"/>
        <v>0</v>
      </c>
      <c r="AA479" s="77" t="str">
        <f t="shared" si="104"/>
        <v>ok</v>
      </c>
      <c r="AB479" s="279"/>
      <c r="AC479" s="79" t="str">
        <f t="array" ref="AC479">IFERROR(IF($C479="","",INDEX(구분표!$I$2:$I$1001,MATCH(1,(구분표!$B$2:$B$1001='15년일출'!$A479)*(구분표!$C$2:$C$1001='15년일출'!$B479)*(구분표!$A$2:$A$1001='15년일출'!$C479),0))),"@@")</f>
        <v>1904</v>
      </c>
    </row>
    <row r="480" spans="1:29" ht="40.5" hidden="1" customHeight="1">
      <c r="A480" s="87" t="str">
        <f>IFERROR(VLOOKUP('15년일출'!$C480,구분표!$A$2:$C$1001,2,FALSE),"")</f>
        <v>보건복지위원회</v>
      </c>
      <c r="B480" s="87" t="str">
        <f>IFERROR(VLOOKUP('15년일출'!$C480,구분표!$A$2:$C$1001,3,FALSE),"")</f>
        <v>보건복지국</v>
      </c>
      <c r="C480" s="186" t="s">
        <v>84</v>
      </c>
      <c r="D480" s="185" t="s">
        <v>589</v>
      </c>
      <c r="E480" s="185">
        <v>769</v>
      </c>
      <c r="F480" s="298" t="s">
        <v>711</v>
      </c>
      <c r="G480" s="184">
        <v>50000</v>
      </c>
      <c r="H480" s="184"/>
      <c r="I480" s="184">
        <v>2629</v>
      </c>
      <c r="J480" s="73">
        <f t="shared" si="96"/>
        <v>52629</v>
      </c>
      <c r="K480" s="184"/>
      <c r="L480" s="184"/>
      <c r="M480" s="73">
        <f t="shared" si="97"/>
        <v>50000</v>
      </c>
      <c r="N480" s="74" t="str">
        <f t="shared" si="98"/>
        <v>-</v>
      </c>
      <c r="O480" s="243" t="s">
        <v>1908</v>
      </c>
      <c r="P480" s="75"/>
      <c r="Q480" s="206"/>
      <c r="R480" s="75"/>
      <c r="S480" s="78" t="str">
        <f t="shared" si="99"/>
        <v>도비</v>
      </c>
      <c r="T480" s="184">
        <f t="shared" si="94"/>
        <v>0</v>
      </c>
      <c r="U480" s="184">
        <f t="shared" si="95"/>
        <v>2629</v>
      </c>
      <c r="V480" s="77" t="str">
        <f t="shared" si="100"/>
        <v>ok</v>
      </c>
      <c r="W480" s="75"/>
      <c r="X480" s="76" t="str">
        <f t="shared" si="101"/>
        <v>도비</v>
      </c>
      <c r="Y480" s="184">
        <f t="shared" si="102"/>
        <v>0</v>
      </c>
      <c r="Z480" s="184">
        <f t="shared" si="103"/>
        <v>0</v>
      </c>
      <c r="AA480" s="77" t="str">
        <f t="shared" si="104"/>
        <v>ok</v>
      </c>
      <c r="AB480" s="75"/>
      <c r="AC480" s="79" t="str">
        <f t="array" ref="AC480">IFERROR(IF($C480="","",INDEX(구분표!$I$2:$I$1001,MATCH(1,(구분표!$B$2:$B$1001='15년일출'!$A480)*(구분표!$C$2:$C$1001='15년일출'!$B480)*(구분표!$A$2:$A$1001='15년일출'!$C480),0))),"@@")</f>
        <v>1904</v>
      </c>
    </row>
    <row r="481" spans="1:29" ht="40.5" hidden="1" customHeight="1">
      <c r="A481" s="87" t="str">
        <f>IFERROR(VLOOKUP('15년일출'!$C481,구분표!$A$2:$C$1001,2,FALSE),"")</f>
        <v>보건복지위원회</v>
      </c>
      <c r="B481" s="87" t="str">
        <f>IFERROR(VLOOKUP('15년일출'!$C481,구분표!$A$2:$C$1001,3,FALSE),"")</f>
        <v>보건복지국</v>
      </c>
      <c r="C481" s="186" t="s">
        <v>84</v>
      </c>
      <c r="D481" s="297" t="s">
        <v>589</v>
      </c>
      <c r="E481" s="297">
        <v>769</v>
      </c>
      <c r="F481" s="298" t="s">
        <v>712</v>
      </c>
      <c r="G481" s="184">
        <v>239410</v>
      </c>
      <c r="H481" s="184"/>
      <c r="I481" s="184">
        <v>8273</v>
      </c>
      <c r="J481" s="73">
        <f t="shared" si="96"/>
        <v>247683</v>
      </c>
      <c r="K481" s="184"/>
      <c r="L481" s="184"/>
      <c r="M481" s="73">
        <f t="shared" si="97"/>
        <v>239410</v>
      </c>
      <c r="N481" s="74" t="str">
        <f t="shared" si="98"/>
        <v>-</v>
      </c>
      <c r="O481" s="243" t="s">
        <v>1908</v>
      </c>
      <c r="P481" s="75"/>
      <c r="Q481" s="206"/>
      <c r="R481" s="75"/>
      <c r="S481" s="78" t="str">
        <f t="shared" si="99"/>
        <v>도비</v>
      </c>
      <c r="T481" s="184">
        <f t="shared" si="94"/>
        <v>0</v>
      </c>
      <c r="U481" s="184">
        <f t="shared" si="95"/>
        <v>8273</v>
      </c>
      <c r="V481" s="77" t="str">
        <f t="shared" si="100"/>
        <v>ok</v>
      </c>
      <c r="W481" s="75"/>
      <c r="X481" s="76" t="str">
        <f t="shared" si="101"/>
        <v>도비</v>
      </c>
      <c r="Y481" s="184">
        <f t="shared" si="102"/>
        <v>0</v>
      </c>
      <c r="Z481" s="184">
        <f t="shared" si="103"/>
        <v>0</v>
      </c>
      <c r="AA481" s="77" t="str">
        <f t="shared" si="104"/>
        <v>ok</v>
      </c>
      <c r="AB481" s="75"/>
      <c r="AC481" s="79" t="str">
        <f t="array" ref="AC481">IFERROR(IF($C481="","",INDEX(구분표!$I$2:$I$1001,MATCH(1,(구분표!$B$2:$B$1001='15년일출'!$A481)*(구분표!$C$2:$C$1001='15년일출'!$B481)*(구분표!$A$2:$A$1001='15년일출'!$C481),0))),"@@")</f>
        <v>1904</v>
      </c>
    </row>
    <row r="482" spans="1:29" ht="40.5" hidden="1" customHeight="1">
      <c r="A482" s="87" t="str">
        <f>IFERROR(VLOOKUP('15년일출'!$C482,구분표!$A$2:$C$1001,2,FALSE),"")</f>
        <v>보건복지위원회</v>
      </c>
      <c r="B482" s="87" t="str">
        <f>IFERROR(VLOOKUP('15년일출'!$C482,구분표!$A$2:$C$1001,3,FALSE),"")</f>
        <v>보건복지국</v>
      </c>
      <c r="C482" s="186" t="s">
        <v>84</v>
      </c>
      <c r="D482" s="185" t="s">
        <v>589</v>
      </c>
      <c r="E482" s="185">
        <v>769</v>
      </c>
      <c r="F482" s="298" t="s">
        <v>713</v>
      </c>
      <c r="G482" s="184">
        <v>20000</v>
      </c>
      <c r="H482" s="184"/>
      <c r="I482" s="184">
        <v>2000</v>
      </c>
      <c r="J482" s="73">
        <f t="shared" si="96"/>
        <v>22000</v>
      </c>
      <c r="K482" s="184"/>
      <c r="L482" s="184"/>
      <c r="M482" s="73">
        <f t="shared" si="97"/>
        <v>20000</v>
      </c>
      <c r="N482" s="74" t="str">
        <f t="shared" si="98"/>
        <v>-</v>
      </c>
      <c r="O482" s="243" t="s">
        <v>1908</v>
      </c>
      <c r="P482" s="75"/>
      <c r="Q482" s="206"/>
      <c r="R482" s="75"/>
      <c r="S482" s="78" t="str">
        <f t="shared" si="99"/>
        <v>도비</v>
      </c>
      <c r="T482" s="184">
        <f t="shared" si="94"/>
        <v>0</v>
      </c>
      <c r="U482" s="184">
        <f t="shared" si="95"/>
        <v>2000</v>
      </c>
      <c r="V482" s="77" t="str">
        <f t="shared" si="100"/>
        <v>ok</v>
      </c>
      <c r="W482" s="75"/>
      <c r="X482" s="76" t="str">
        <f t="shared" si="101"/>
        <v>도비</v>
      </c>
      <c r="Y482" s="184">
        <f t="shared" si="102"/>
        <v>0</v>
      </c>
      <c r="Z482" s="184">
        <f t="shared" si="103"/>
        <v>0</v>
      </c>
      <c r="AA482" s="77" t="str">
        <f t="shared" si="104"/>
        <v>ok</v>
      </c>
      <c r="AB482" s="75"/>
      <c r="AC482" s="79" t="str">
        <f t="array" ref="AC482">IFERROR(IF($C482="","",INDEX(구분표!$I$2:$I$1001,MATCH(1,(구분표!$B$2:$B$1001='15년일출'!$A482)*(구분표!$C$2:$C$1001='15년일출'!$B482)*(구분표!$A$2:$A$1001='15년일출'!$C482),0))),"@@")</f>
        <v>1904</v>
      </c>
    </row>
    <row r="483" spans="1:29" ht="40.5" hidden="1" customHeight="1">
      <c r="A483" s="87" t="str">
        <f>IFERROR(VLOOKUP('15년일출'!$C483,구분표!$A$2:$C$1001,2,FALSE),"")</f>
        <v>보건복지위원회</v>
      </c>
      <c r="B483" s="87" t="str">
        <f>IFERROR(VLOOKUP('15년일출'!$C483,구분표!$A$2:$C$1001,3,FALSE),"")</f>
        <v>보건복지국</v>
      </c>
      <c r="C483" s="186" t="s">
        <v>84</v>
      </c>
      <c r="D483" s="297" t="s">
        <v>589</v>
      </c>
      <c r="E483" s="297">
        <v>770</v>
      </c>
      <c r="F483" s="298" t="s">
        <v>714</v>
      </c>
      <c r="G483" s="184">
        <v>26000</v>
      </c>
      <c r="H483" s="184"/>
      <c r="I483" s="184">
        <v>1800</v>
      </c>
      <c r="J483" s="73">
        <f t="shared" si="96"/>
        <v>27800</v>
      </c>
      <c r="K483" s="184"/>
      <c r="L483" s="184"/>
      <c r="M483" s="73">
        <f t="shared" si="97"/>
        <v>26000</v>
      </c>
      <c r="N483" s="74" t="str">
        <f t="shared" si="98"/>
        <v>-</v>
      </c>
      <c r="O483" s="243" t="s">
        <v>1908</v>
      </c>
      <c r="P483" s="75"/>
      <c r="Q483" s="206"/>
      <c r="R483" s="75"/>
      <c r="S483" s="78" t="str">
        <f t="shared" si="99"/>
        <v>도비</v>
      </c>
      <c r="T483" s="184">
        <f t="shared" si="94"/>
        <v>0</v>
      </c>
      <c r="U483" s="184">
        <f t="shared" si="95"/>
        <v>1800</v>
      </c>
      <c r="V483" s="77" t="str">
        <f t="shared" si="100"/>
        <v>ok</v>
      </c>
      <c r="W483" s="75"/>
      <c r="X483" s="76" t="str">
        <f t="shared" si="101"/>
        <v>도비</v>
      </c>
      <c r="Y483" s="184">
        <f t="shared" si="102"/>
        <v>0</v>
      </c>
      <c r="Z483" s="184">
        <f t="shared" si="103"/>
        <v>0</v>
      </c>
      <c r="AA483" s="77" t="str">
        <f t="shared" si="104"/>
        <v>ok</v>
      </c>
      <c r="AB483" s="75"/>
      <c r="AC483" s="79" t="str">
        <f t="array" ref="AC483">IFERROR(IF($C483="","",INDEX(구분표!$I$2:$I$1001,MATCH(1,(구분표!$B$2:$B$1001='15년일출'!$A483)*(구분표!$C$2:$C$1001='15년일출'!$B483)*(구분표!$A$2:$A$1001='15년일출'!$C483),0))),"@@")</f>
        <v>1904</v>
      </c>
    </row>
    <row r="484" spans="1:29" ht="40.5" hidden="1" customHeight="1">
      <c r="A484" s="278" t="str">
        <f>IFERROR(VLOOKUP('15년일출'!$C484,구분표!$A$2:$C$1001,2,FALSE),"")</f>
        <v>보건복지위원회</v>
      </c>
      <c r="B484" s="278" t="str">
        <f>IFERROR(VLOOKUP('15년일출'!$C484,구분표!$A$2:$C$1001,3,FALSE),"")</f>
        <v>보건복지국</v>
      </c>
      <c r="C484" s="295" t="s">
        <v>84</v>
      </c>
      <c r="D484" s="296" t="s">
        <v>593</v>
      </c>
      <c r="E484" s="296" t="s">
        <v>656</v>
      </c>
      <c r="F484" s="295" t="s">
        <v>716</v>
      </c>
      <c r="G484" s="184"/>
      <c r="H484" s="184"/>
      <c r="I484" s="184">
        <v>50000</v>
      </c>
      <c r="J484" s="73">
        <f t="shared" si="96"/>
        <v>50000</v>
      </c>
      <c r="K484" s="184"/>
      <c r="L484" s="184"/>
      <c r="M484" s="73">
        <f t="shared" si="97"/>
        <v>0</v>
      </c>
      <c r="N484" s="74" t="str">
        <f t="shared" si="98"/>
        <v>-</v>
      </c>
      <c r="O484" s="243" t="s">
        <v>939</v>
      </c>
      <c r="P484" s="75"/>
      <c r="Q484" s="206"/>
      <c r="R484" s="75"/>
      <c r="S484" s="78" t="str">
        <f t="shared" si="99"/>
        <v>도비</v>
      </c>
      <c r="T484" s="184">
        <f t="shared" si="94"/>
        <v>0</v>
      </c>
      <c r="U484" s="184">
        <f t="shared" si="95"/>
        <v>50000</v>
      </c>
      <c r="V484" s="77" t="str">
        <f t="shared" si="100"/>
        <v>ok</v>
      </c>
      <c r="W484" s="75"/>
      <c r="X484" s="76" t="str">
        <f t="shared" si="101"/>
        <v>도비</v>
      </c>
      <c r="Y484" s="184">
        <f t="shared" si="102"/>
        <v>0</v>
      </c>
      <c r="Z484" s="184">
        <f t="shared" si="103"/>
        <v>0</v>
      </c>
      <c r="AA484" s="77" t="str">
        <f t="shared" si="104"/>
        <v>ok</v>
      </c>
      <c r="AB484" s="75"/>
      <c r="AC484" s="79" t="str">
        <f t="array" ref="AC484">IFERROR(IF($C484="","",INDEX(구분표!$I$2:$I$1001,MATCH(1,(구분표!$B$2:$B$1001='15년일출'!$A484)*(구분표!$C$2:$C$1001='15년일출'!$B484)*(구분표!$A$2:$A$1001='15년일출'!$C484),0))),"@@")</f>
        <v>1904</v>
      </c>
    </row>
    <row r="485" spans="1:29" ht="40.5" hidden="1" customHeight="1">
      <c r="A485" s="87" t="str">
        <f>IFERROR(VLOOKUP('15년일출'!$C485,구분표!$A$2:$C$1001,2,FALSE),"")</f>
        <v>보건복지위원회</v>
      </c>
      <c r="B485" s="87" t="str">
        <f>IFERROR(VLOOKUP('15년일출'!$C485,구분표!$A$2:$C$1001,3,FALSE),"")</f>
        <v>보건복지국</v>
      </c>
      <c r="C485" s="186" t="s">
        <v>84</v>
      </c>
      <c r="D485" s="185" t="s">
        <v>593</v>
      </c>
      <c r="E485" s="296" t="s">
        <v>656</v>
      </c>
      <c r="F485" s="298" t="s">
        <v>717</v>
      </c>
      <c r="G485" s="184"/>
      <c r="H485" s="184"/>
      <c r="I485" s="184">
        <v>160000</v>
      </c>
      <c r="J485" s="73">
        <f t="shared" si="96"/>
        <v>160000</v>
      </c>
      <c r="K485" s="184"/>
      <c r="L485" s="184"/>
      <c r="M485" s="73">
        <f t="shared" si="97"/>
        <v>0</v>
      </c>
      <c r="N485" s="74" t="str">
        <f t="shared" si="98"/>
        <v>-</v>
      </c>
      <c r="O485" s="243" t="s">
        <v>940</v>
      </c>
      <c r="P485" s="75"/>
      <c r="Q485" s="206"/>
      <c r="R485" s="75"/>
      <c r="S485" s="78" t="str">
        <f t="shared" si="99"/>
        <v>도비</v>
      </c>
      <c r="T485" s="184">
        <f t="shared" si="94"/>
        <v>0</v>
      </c>
      <c r="U485" s="184">
        <f t="shared" si="95"/>
        <v>160000</v>
      </c>
      <c r="V485" s="77" t="str">
        <f t="shared" si="100"/>
        <v>ok</v>
      </c>
      <c r="W485" s="75"/>
      <c r="X485" s="76" t="str">
        <f t="shared" si="101"/>
        <v>도비</v>
      </c>
      <c r="Y485" s="184">
        <f t="shared" si="102"/>
        <v>0</v>
      </c>
      <c r="Z485" s="184">
        <f t="shared" si="103"/>
        <v>0</v>
      </c>
      <c r="AA485" s="77" t="str">
        <f t="shared" si="104"/>
        <v>ok</v>
      </c>
      <c r="AB485" s="75"/>
      <c r="AC485" s="79" t="str">
        <f t="array" ref="AC485">IFERROR(IF($C485="","",INDEX(구분표!$I$2:$I$1001,MATCH(1,(구분표!$B$2:$B$1001='15년일출'!$A485)*(구분표!$C$2:$C$1001='15년일출'!$B485)*(구분표!$A$2:$A$1001='15년일출'!$C485),0))),"@@")</f>
        <v>1904</v>
      </c>
    </row>
    <row r="486" spans="1:29" ht="40.5" hidden="1" customHeight="1">
      <c r="A486" s="278" t="str">
        <f>IFERROR(VLOOKUP('15년일출'!$C486,구분표!$A$2:$C$1001,2,FALSE),"")</f>
        <v>보건복지위원회</v>
      </c>
      <c r="B486" s="278" t="str">
        <f>IFERROR(VLOOKUP('15년일출'!$C486,구분표!$A$2:$C$1001,3,FALSE),"")</f>
        <v>보건복지국</v>
      </c>
      <c r="C486" s="295" t="s">
        <v>84</v>
      </c>
      <c r="D486" s="296" t="s">
        <v>593</v>
      </c>
      <c r="E486" s="296" t="s">
        <v>656</v>
      </c>
      <c r="F486" s="295" t="s">
        <v>718</v>
      </c>
      <c r="G486" s="184"/>
      <c r="H486" s="184"/>
      <c r="I486" s="184">
        <v>83778</v>
      </c>
      <c r="J486" s="73">
        <f t="shared" si="96"/>
        <v>83778</v>
      </c>
      <c r="K486" s="184"/>
      <c r="L486" s="184"/>
      <c r="M486" s="73">
        <f t="shared" si="97"/>
        <v>0</v>
      </c>
      <c r="N486" s="74" t="str">
        <f t="shared" si="98"/>
        <v>-</v>
      </c>
      <c r="O486" s="243" t="s">
        <v>941</v>
      </c>
      <c r="P486" s="75"/>
      <c r="Q486" s="206"/>
      <c r="R486" s="75"/>
      <c r="S486" s="78" t="str">
        <f t="shared" si="99"/>
        <v>도비</v>
      </c>
      <c r="T486" s="184">
        <f t="shared" si="94"/>
        <v>0</v>
      </c>
      <c r="U486" s="184">
        <f t="shared" si="95"/>
        <v>83778</v>
      </c>
      <c r="V486" s="77" t="str">
        <f t="shared" si="100"/>
        <v>ok</v>
      </c>
      <c r="W486" s="75"/>
      <c r="X486" s="76" t="str">
        <f t="shared" si="101"/>
        <v>도비</v>
      </c>
      <c r="Y486" s="184">
        <f t="shared" si="102"/>
        <v>0</v>
      </c>
      <c r="Z486" s="184">
        <f t="shared" si="103"/>
        <v>0</v>
      </c>
      <c r="AA486" s="77" t="str">
        <f t="shared" si="104"/>
        <v>ok</v>
      </c>
      <c r="AB486" s="75"/>
      <c r="AC486" s="79" t="str">
        <f t="array" ref="AC486">IFERROR(IF($C486="","",INDEX(구분표!$I$2:$I$1001,MATCH(1,(구분표!$B$2:$B$1001='15년일출'!$A486)*(구분표!$C$2:$C$1001='15년일출'!$B486)*(구분표!$A$2:$A$1001='15년일출'!$C486),0))),"@@")</f>
        <v>1904</v>
      </c>
    </row>
    <row r="487" spans="1:29" ht="40.5" hidden="1" customHeight="1">
      <c r="A487" s="87" t="str">
        <f>IFERROR(VLOOKUP('15년일출'!$C487,구분표!$A$2:$C$1001,2,FALSE),"")</f>
        <v>보건복지위원회</v>
      </c>
      <c r="B487" s="87" t="str">
        <f>IFERROR(VLOOKUP('15년일출'!$C487,구분표!$A$2:$C$1001,3,FALSE),"")</f>
        <v>보건복지국</v>
      </c>
      <c r="C487" s="186" t="s">
        <v>288</v>
      </c>
      <c r="D487" s="185" t="s">
        <v>589</v>
      </c>
      <c r="E487" s="185">
        <v>774</v>
      </c>
      <c r="F487" s="298" t="s">
        <v>741</v>
      </c>
      <c r="G487" s="188">
        <v>3298094</v>
      </c>
      <c r="H487" s="184"/>
      <c r="I487" s="184">
        <v>93738</v>
      </c>
      <c r="J487" s="73">
        <f t="shared" si="96"/>
        <v>3391832</v>
      </c>
      <c r="K487" s="184"/>
      <c r="L487" s="184"/>
      <c r="M487" s="73">
        <f t="shared" si="97"/>
        <v>3298094</v>
      </c>
      <c r="N487" s="74" t="str">
        <f t="shared" si="98"/>
        <v>-</v>
      </c>
      <c r="O487" s="245" t="s">
        <v>752</v>
      </c>
      <c r="P487" s="75"/>
      <c r="Q487" s="206" t="s">
        <v>734</v>
      </c>
      <c r="R487" s="75"/>
      <c r="S487" s="78" t="str">
        <f t="shared" si="99"/>
        <v>국비</v>
      </c>
      <c r="T487" s="184">
        <v>59004</v>
      </c>
      <c r="U487" s="184">
        <v>34734</v>
      </c>
      <c r="V487" s="77" t="str">
        <f t="shared" si="100"/>
        <v>ok</v>
      </c>
      <c r="W487" s="75"/>
      <c r="X487" s="76" t="str">
        <f t="shared" si="101"/>
        <v>국비</v>
      </c>
      <c r="Y487" s="184" t="str">
        <f t="shared" si="102"/>
        <v>직접입력</v>
      </c>
      <c r="Z487" s="184" t="str">
        <f t="shared" si="103"/>
        <v>직접입력</v>
      </c>
      <c r="AA487" s="77" t="str">
        <f t="shared" si="104"/>
        <v>검토</v>
      </c>
      <c r="AB487" s="75"/>
      <c r="AC487" s="79" t="str">
        <f t="array" ref="AC487">IFERROR(IF($C487="","",INDEX(구분표!$I$2:$I$1001,MATCH(1,(구분표!$B$2:$B$1001='15년일출'!$A487)*(구분표!$C$2:$C$1001='15년일출'!$B487)*(구분표!$A$2:$A$1001='15년일출'!$C487),0))),"@@")</f>
        <v>1905</v>
      </c>
    </row>
    <row r="488" spans="1:29" ht="40.5" hidden="1" customHeight="1">
      <c r="A488" s="87" t="str">
        <f>IFERROR(VLOOKUP('15년일출'!$C488,구분표!$A$2:$C$1001,2,FALSE),"")</f>
        <v>보건복지위원회</v>
      </c>
      <c r="B488" s="87" t="str">
        <f>IFERROR(VLOOKUP('15년일출'!$C488,구분표!$A$2:$C$1001,3,FALSE),"")</f>
        <v>보건복지국</v>
      </c>
      <c r="C488" s="186" t="s">
        <v>288</v>
      </c>
      <c r="D488" s="185" t="s">
        <v>589</v>
      </c>
      <c r="E488" s="185">
        <v>776</v>
      </c>
      <c r="F488" s="298" t="s">
        <v>666</v>
      </c>
      <c r="G488" s="188">
        <v>164124</v>
      </c>
      <c r="H488" s="184">
        <v>-6984</v>
      </c>
      <c r="I488" s="184"/>
      <c r="J488" s="73">
        <f t="shared" si="96"/>
        <v>157140</v>
      </c>
      <c r="K488" s="184"/>
      <c r="L488" s="184"/>
      <c r="M488" s="73">
        <f t="shared" si="97"/>
        <v>164124</v>
      </c>
      <c r="N488" s="74" t="str">
        <f t="shared" si="98"/>
        <v>동의필요</v>
      </c>
      <c r="O488" s="245" t="s">
        <v>922</v>
      </c>
      <c r="P488" s="75"/>
      <c r="Q488" s="206"/>
      <c r="R488" s="75"/>
      <c r="S488" s="78" t="str">
        <f t="shared" si="99"/>
        <v>국비</v>
      </c>
      <c r="T488" s="184">
        <f>IF($S488&lt;&gt;"도비",IF($Q488="국도비","직접입력",SUM($H488:$I488)),)</f>
        <v>-6984</v>
      </c>
      <c r="U488" s="184">
        <f>IF($S488="도비",SUM($H488:$I488),IF($Q488="국도비","직접입력",SUM($H488:$I488)-$T488))</f>
        <v>0</v>
      </c>
      <c r="V488" s="77" t="str">
        <f t="shared" si="100"/>
        <v>ok</v>
      </c>
      <c r="W488" s="75"/>
      <c r="X488" s="76" t="str">
        <f t="shared" si="101"/>
        <v>국비</v>
      </c>
      <c r="Y488" s="184">
        <f t="shared" si="102"/>
        <v>0</v>
      </c>
      <c r="Z488" s="184">
        <f t="shared" si="103"/>
        <v>0</v>
      </c>
      <c r="AA488" s="77" t="str">
        <f t="shared" si="104"/>
        <v>ok</v>
      </c>
      <c r="AB488" s="75"/>
      <c r="AC488" s="79" t="str">
        <f t="array" ref="AC488">IFERROR(IF($C488="","",INDEX(구분표!$I$2:$I$1001,MATCH(1,(구분표!$B$2:$B$1001='15년일출'!$A488)*(구분표!$C$2:$C$1001='15년일출'!$B488)*(구분표!$A$2:$A$1001='15년일출'!$C488),0))),"@@")</f>
        <v>1905</v>
      </c>
    </row>
    <row r="489" spans="1:29" ht="40.5" hidden="1" customHeight="1">
      <c r="A489" s="87" t="str">
        <f>IFERROR(VLOOKUP('15년일출'!$C489,구분표!$A$2:$C$1001,2,FALSE),"")</f>
        <v>보건복지위원회</v>
      </c>
      <c r="B489" s="87" t="str">
        <f>IFERROR(VLOOKUP('15년일출'!$C489,구분표!$A$2:$C$1001,3,FALSE),"")</f>
        <v>보건복지국</v>
      </c>
      <c r="C489" s="186" t="s">
        <v>288</v>
      </c>
      <c r="D489" s="185" t="s">
        <v>589</v>
      </c>
      <c r="E489" s="185">
        <v>780</v>
      </c>
      <c r="F489" s="298" t="s">
        <v>667</v>
      </c>
      <c r="G489" s="184">
        <v>889660</v>
      </c>
      <c r="H489" s="184">
        <v>-889660</v>
      </c>
      <c r="I489" s="184"/>
      <c r="J489" s="73">
        <f t="shared" si="96"/>
        <v>0</v>
      </c>
      <c r="K489" s="184"/>
      <c r="L489" s="184"/>
      <c r="M489" s="73">
        <f t="shared" si="97"/>
        <v>889660</v>
      </c>
      <c r="N489" s="74" t="str">
        <f t="shared" si="98"/>
        <v>동의필요</v>
      </c>
      <c r="O489" s="245" t="s">
        <v>923</v>
      </c>
      <c r="P489" s="75"/>
      <c r="Q489" s="206"/>
      <c r="R489" s="75"/>
      <c r="S489" s="78" t="str">
        <f t="shared" si="99"/>
        <v>도비</v>
      </c>
      <c r="T489" s="184">
        <f>IF($S489&lt;&gt;"도비",IF($Q489="국도비","직접입력",SUM($H489:$I489)),)</f>
        <v>0</v>
      </c>
      <c r="U489" s="184">
        <f>IF($S489="도비",SUM($H489:$I489),IF($Q489="국도비","직접입력",SUM($H489:$I489)-$T489))</f>
        <v>-889660</v>
      </c>
      <c r="V489" s="77" t="str">
        <f t="shared" si="100"/>
        <v>ok</v>
      </c>
      <c r="W489" s="75"/>
      <c r="X489" s="76" t="str">
        <f t="shared" si="101"/>
        <v>도비</v>
      </c>
      <c r="Y489" s="184">
        <f t="shared" si="102"/>
        <v>0</v>
      </c>
      <c r="Z489" s="184">
        <f t="shared" si="103"/>
        <v>0</v>
      </c>
      <c r="AA489" s="77" t="str">
        <f t="shared" si="104"/>
        <v>ok</v>
      </c>
      <c r="AB489" s="75"/>
      <c r="AC489" s="79" t="str">
        <f t="array" ref="AC489">IFERROR(IF($C489="","",INDEX(구분표!$I$2:$I$1001,MATCH(1,(구분표!$B$2:$B$1001='15년일출'!$A489)*(구분표!$C$2:$C$1001='15년일출'!$B489)*(구분표!$A$2:$A$1001='15년일출'!$C489),0))),"@@")</f>
        <v>1905</v>
      </c>
    </row>
    <row r="490" spans="1:29" ht="40.5" hidden="1" customHeight="1">
      <c r="A490" s="87" t="str">
        <f>IFERROR(VLOOKUP('15년일출'!$C490,구분표!$A$2:$C$1001,2,FALSE),"")</f>
        <v>보건복지위원회</v>
      </c>
      <c r="B490" s="87" t="str">
        <f>IFERROR(VLOOKUP('15년일출'!$C490,구분표!$A$2:$C$1001,3,FALSE),"")</f>
        <v>보건복지국</v>
      </c>
      <c r="C490" s="186" t="s">
        <v>288</v>
      </c>
      <c r="D490" s="185" t="s">
        <v>589</v>
      </c>
      <c r="E490" s="185">
        <v>781</v>
      </c>
      <c r="F490" s="298" t="s">
        <v>742</v>
      </c>
      <c r="G490" s="184">
        <v>2956151</v>
      </c>
      <c r="H490" s="184"/>
      <c r="I490" s="184">
        <v>57632</v>
      </c>
      <c r="J490" s="73">
        <f t="shared" si="96"/>
        <v>3013783</v>
      </c>
      <c r="K490" s="184"/>
      <c r="L490" s="184"/>
      <c r="M490" s="73">
        <f t="shared" si="97"/>
        <v>2956151</v>
      </c>
      <c r="N490" s="74" t="str">
        <f t="shared" si="98"/>
        <v>-</v>
      </c>
      <c r="O490" s="245" t="s">
        <v>924</v>
      </c>
      <c r="P490" s="75"/>
      <c r="Q490" s="206"/>
      <c r="R490" s="75"/>
      <c r="S490" s="78" t="str">
        <f t="shared" si="99"/>
        <v>기금</v>
      </c>
      <c r="T490" s="184">
        <f>IF($S490&lt;&gt;"도비",IF($Q490="국도비","직접입력",SUM($H490:$I490)),)</f>
        <v>57632</v>
      </c>
      <c r="U490" s="184">
        <f>IF($S490="도비",SUM($H490:$I490),IF($Q490="국도비","직접입력",SUM($H490:$I490)-$T490))</f>
        <v>0</v>
      </c>
      <c r="V490" s="77" t="str">
        <f t="shared" si="100"/>
        <v>ok</v>
      </c>
      <c r="W490" s="75"/>
      <c r="X490" s="76" t="str">
        <f t="shared" si="101"/>
        <v>기금</v>
      </c>
      <c r="Y490" s="184">
        <f t="shared" si="102"/>
        <v>0</v>
      </c>
      <c r="Z490" s="184">
        <f t="shared" si="103"/>
        <v>0</v>
      </c>
      <c r="AA490" s="77" t="str">
        <f t="shared" si="104"/>
        <v>ok</v>
      </c>
      <c r="AB490" s="75"/>
      <c r="AC490" s="79" t="str">
        <f t="array" ref="AC490">IFERROR(IF($C490="","",INDEX(구분표!$I$2:$I$1001,MATCH(1,(구분표!$B$2:$B$1001='15년일출'!$A490)*(구분표!$C$2:$C$1001='15년일출'!$B490)*(구분표!$A$2:$A$1001='15년일출'!$C490),0))),"@@")</f>
        <v>1905</v>
      </c>
    </row>
    <row r="491" spans="1:29" ht="40.5" hidden="1" customHeight="1">
      <c r="A491" s="87" t="str">
        <f>IFERROR(VLOOKUP('15년일출'!$C491,구분표!$A$2:$C$1001,2,FALSE),"")</f>
        <v>보건복지위원회</v>
      </c>
      <c r="B491" s="87" t="str">
        <f>IFERROR(VLOOKUP('15년일출'!$C491,구분표!$A$2:$C$1001,3,FALSE),"")</f>
        <v>보건복지국</v>
      </c>
      <c r="C491" s="186" t="s">
        <v>288</v>
      </c>
      <c r="D491" s="185" t="s">
        <v>589</v>
      </c>
      <c r="E491" s="185">
        <v>786</v>
      </c>
      <c r="F491" s="298" t="s">
        <v>745</v>
      </c>
      <c r="G491" s="184">
        <v>11000000</v>
      </c>
      <c r="H491" s="184">
        <v>-11000000</v>
      </c>
      <c r="I491" s="194"/>
      <c r="J491" s="73">
        <f t="shared" si="96"/>
        <v>0</v>
      </c>
      <c r="K491" s="184"/>
      <c r="L491" s="194"/>
      <c r="M491" s="73">
        <f t="shared" si="97"/>
        <v>11000000</v>
      </c>
      <c r="N491" s="74" t="str">
        <f t="shared" si="98"/>
        <v>동의필요</v>
      </c>
      <c r="O491" s="237" t="s">
        <v>753</v>
      </c>
      <c r="P491" s="75"/>
      <c r="Q491" s="206"/>
      <c r="R491" s="75"/>
      <c r="S491" s="78" t="str">
        <f t="shared" si="99"/>
        <v>도비</v>
      </c>
      <c r="T491" s="184">
        <f>IF($S491&lt;&gt;"도비",IF($Q491="국도비","직접입력",SUM($H491:$I491)),)</f>
        <v>0</v>
      </c>
      <c r="U491" s="184">
        <f>IF($S491="도비",SUM($H491:$I491),IF($Q491="국도비","직접입력",SUM($H491:$I491)-$T491))</f>
        <v>-11000000</v>
      </c>
      <c r="V491" s="77" t="str">
        <f t="shared" si="100"/>
        <v>ok</v>
      </c>
      <c r="W491" s="75"/>
      <c r="X491" s="76" t="str">
        <f t="shared" si="101"/>
        <v>도비</v>
      </c>
      <c r="Y491" s="184">
        <f t="shared" si="102"/>
        <v>0</v>
      </c>
      <c r="Z491" s="184">
        <f t="shared" si="103"/>
        <v>0</v>
      </c>
      <c r="AA491" s="77" t="str">
        <f t="shared" si="104"/>
        <v>ok</v>
      </c>
      <c r="AB491" s="75"/>
      <c r="AC491" s="79" t="str">
        <f t="array" ref="AC491">IFERROR(IF($C491="","",INDEX(구분표!$I$2:$I$1001,MATCH(1,(구분표!$B$2:$B$1001='15년일출'!$A491)*(구분표!$C$2:$C$1001='15년일출'!$B491)*(구분표!$A$2:$A$1001='15년일출'!$C491),0))),"@@")</f>
        <v>1905</v>
      </c>
    </row>
    <row r="492" spans="1:29" ht="40.5" hidden="1" customHeight="1">
      <c r="A492" s="87" t="str">
        <f>IFERROR(VLOOKUP('15년일출'!$C492,구분표!$A$2:$C$1001,2,FALSE),"")</f>
        <v>보건복지위원회</v>
      </c>
      <c r="B492" s="87" t="str">
        <f>IFERROR(VLOOKUP('15년일출'!$C492,구분표!$A$2:$C$1001,3,FALSE),"")</f>
        <v>보건복지국</v>
      </c>
      <c r="C492" s="186" t="s">
        <v>288</v>
      </c>
      <c r="D492" s="185" t="s">
        <v>589</v>
      </c>
      <c r="E492" s="185">
        <v>788</v>
      </c>
      <c r="F492" s="298" t="s">
        <v>743</v>
      </c>
      <c r="G492" s="184">
        <v>497000</v>
      </c>
      <c r="H492" s="184">
        <v>-117000</v>
      </c>
      <c r="I492" s="184"/>
      <c r="J492" s="73">
        <f t="shared" si="96"/>
        <v>380000</v>
      </c>
      <c r="K492" s="184"/>
      <c r="L492" s="184"/>
      <c r="M492" s="73">
        <f t="shared" si="97"/>
        <v>497000</v>
      </c>
      <c r="N492" s="74" t="str">
        <f t="shared" si="98"/>
        <v>동의필요</v>
      </c>
      <c r="O492" s="245" t="s">
        <v>754</v>
      </c>
      <c r="P492" s="75"/>
      <c r="Q492" s="206" t="s">
        <v>734</v>
      </c>
      <c r="R492" s="75"/>
      <c r="S492" s="78" t="str">
        <f t="shared" si="99"/>
        <v>국비</v>
      </c>
      <c r="T492" s="184">
        <v>-81900</v>
      </c>
      <c r="U492" s="184">
        <v>-35100</v>
      </c>
      <c r="V492" s="77" t="str">
        <f t="shared" si="100"/>
        <v>ok</v>
      </c>
      <c r="W492" s="75"/>
      <c r="X492" s="76" t="str">
        <f t="shared" si="101"/>
        <v>국비</v>
      </c>
      <c r="Y492" s="184" t="str">
        <f t="shared" si="102"/>
        <v>직접입력</v>
      </c>
      <c r="Z492" s="184" t="str">
        <f t="shared" si="103"/>
        <v>직접입력</v>
      </c>
      <c r="AA492" s="77" t="str">
        <f t="shared" si="104"/>
        <v>검토</v>
      </c>
      <c r="AB492" s="75"/>
      <c r="AC492" s="79" t="str">
        <f t="array" ref="AC492">IFERROR(IF($C492="","",INDEX(구분표!$I$2:$I$1001,MATCH(1,(구분표!$B$2:$B$1001='15년일출'!$A492)*(구분표!$C$2:$C$1001='15년일출'!$B492)*(구분표!$A$2:$A$1001='15년일출'!$C492),0))),"@@")</f>
        <v>1905</v>
      </c>
    </row>
    <row r="493" spans="1:29" ht="67.5" hidden="1">
      <c r="A493" s="278" t="str">
        <f>IFERROR(VLOOKUP('15년일출'!$C493,구분표!$A$2:$C$1001,2,FALSE),"")</f>
        <v>보건복지위원회</v>
      </c>
      <c r="B493" s="278" t="str">
        <f>IFERROR(VLOOKUP('15년일출'!$C493,구분표!$A$2:$C$1001,3,FALSE),"")</f>
        <v>보건복지국</v>
      </c>
      <c r="C493" s="295" t="s">
        <v>288</v>
      </c>
      <c r="D493" s="296" t="s">
        <v>593</v>
      </c>
      <c r="E493" s="296" t="s">
        <v>656</v>
      </c>
      <c r="F493" s="295" t="s">
        <v>786</v>
      </c>
      <c r="G493" s="184"/>
      <c r="H493" s="184"/>
      <c r="I493" s="184">
        <v>300000</v>
      </c>
      <c r="J493" s="73">
        <f t="shared" si="96"/>
        <v>300000</v>
      </c>
      <c r="K493" s="184"/>
      <c r="L493" s="184"/>
      <c r="M493" s="73">
        <f t="shared" si="97"/>
        <v>0</v>
      </c>
      <c r="N493" s="74" t="str">
        <f t="shared" si="98"/>
        <v>-</v>
      </c>
      <c r="O493" s="243" t="s">
        <v>772</v>
      </c>
      <c r="P493" s="75"/>
      <c r="Q493" s="206"/>
      <c r="R493" s="75"/>
      <c r="S493" s="78" t="str">
        <f t="shared" si="99"/>
        <v>도비</v>
      </c>
      <c r="T493" s="184">
        <f>IF($S493&lt;&gt;"도비",IF($Q493="국도비","직접입력",SUM($H493:$I493)),)</f>
        <v>0</v>
      </c>
      <c r="U493" s="184">
        <f>IF($S493="도비",SUM($H493:$I493),IF($Q493="국도비","직접입력",SUM($H493:$I493)-$T493))</f>
        <v>300000</v>
      </c>
      <c r="V493" s="77" t="str">
        <f t="shared" si="100"/>
        <v>ok</v>
      </c>
      <c r="W493" s="75"/>
      <c r="X493" s="76" t="str">
        <f t="shared" si="101"/>
        <v>도비</v>
      </c>
      <c r="Y493" s="184">
        <f t="shared" si="102"/>
        <v>0</v>
      </c>
      <c r="Z493" s="184">
        <f t="shared" si="103"/>
        <v>0</v>
      </c>
      <c r="AA493" s="77" t="str">
        <f t="shared" si="104"/>
        <v>ok</v>
      </c>
      <c r="AB493" s="75"/>
      <c r="AC493" s="79" t="str">
        <f t="array" ref="AC493">IFERROR(IF($C493="","",INDEX(구분표!$I$2:$I$1001,MATCH(1,(구분표!$B$2:$B$1001='15년일출'!$A493)*(구분표!$C$2:$C$1001='15년일출'!$B493)*(구분표!$A$2:$A$1001='15년일출'!$C493),0))),"@@")</f>
        <v>1905</v>
      </c>
    </row>
    <row r="494" spans="1:29" ht="40.5" hidden="1" customHeight="1">
      <c r="A494" s="278" t="str">
        <f>IFERROR(VLOOKUP('15년일출'!$C494,구분표!$A$2:$C$1001,2,FALSE),"")</f>
        <v>보건복지위원회</v>
      </c>
      <c r="B494" s="278" t="str">
        <f>IFERROR(VLOOKUP('15년일출'!$C494,구분표!$A$2:$C$1001,3,FALSE),"")</f>
        <v>보건복지국</v>
      </c>
      <c r="C494" s="295" t="s">
        <v>288</v>
      </c>
      <c r="D494" s="296" t="s">
        <v>593</v>
      </c>
      <c r="E494" s="296" t="s">
        <v>656</v>
      </c>
      <c r="F494" s="295" t="s">
        <v>719</v>
      </c>
      <c r="G494" s="184"/>
      <c r="H494" s="184"/>
      <c r="I494" s="184">
        <v>119500</v>
      </c>
      <c r="J494" s="73">
        <f t="shared" si="96"/>
        <v>119500</v>
      </c>
      <c r="K494" s="184"/>
      <c r="L494" s="184"/>
      <c r="M494" s="73">
        <f t="shared" si="97"/>
        <v>0</v>
      </c>
      <c r="N494" s="74" t="str">
        <f t="shared" si="98"/>
        <v>-</v>
      </c>
      <c r="O494" s="243" t="s">
        <v>773</v>
      </c>
      <c r="P494" s="75"/>
      <c r="Q494" s="206"/>
      <c r="R494" s="75"/>
      <c r="S494" s="78" t="str">
        <f t="shared" si="99"/>
        <v>도비</v>
      </c>
      <c r="T494" s="184">
        <f>IF($S494&lt;&gt;"도비",IF($Q494="국도비","직접입력",SUM($H494:$I494)),)</f>
        <v>0</v>
      </c>
      <c r="U494" s="184">
        <f>IF($S494="도비",SUM($H494:$I494),IF($Q494="국도비","직접입력",SUM($H494:$I494)-$T494))</f>
        <v>119500</v>
      </c>
      <c r="V494" s="77" t="str">
        <f t="shared" si="100"/>
        <v>ok</v>
      </c>
      <c r="W494" s="75"/>
      <c r="X494" s="76" t="str">
        <f t="shared" si="101"/>
        <v>도비</v>
      </c>
      <c r="Y494" s="184">
        <f t="shared" si="102"/>
        <v>0</v>
      </c>
      <c r="Z494" s="184">
        <f t="shared" si="103"/>
        <v>0</v>
      </c>
      <c r="AA494" s="77" t="str">
        <f t="shared" si="104"/>
        <v>ok</v>
      </c>
      <c r="AB494" s="75"/>
      <c r="AC494" s="79" t="str">
        <f t="array" ref="AC494">IFERROR(IF($C494="","",INDEX(구분표!$I$2:$I$1001,MATCH(1,(구분표!$B$2:$B$1001='15년일출'!$A494)*(구분표!$C$2:$C$1001='15년일출'!$B494)*(구분표!$A$2:$A$1001='15년일출'!$C494),0))),"@@")</f>
        <v>1905</v>
      </c>
    </row>
    <row r="495" spans="1:29" ht="40.5" hidden="1" customHeight="1">
      <c r="A495" s="87" t="str">
        <f>IFERROR(VLOOKUP('15년일출'!$C495,구분표!$A$2:$C$1001,2,FALSE),"")</f>
        <v>보건복지위원회</v>
      </c>
      <c r="B495" s="87" t="str">
        <f>IFERROR(VLOOKUP('15년일출'!$C495,구분표!$A$2:$C$1001,3,FALSE),"")</f>
        <v>보건복지국</v>
      </c>
      <c r="C495" s="186" t="s">
        <v>288</v>
      </c>
      <c r="D495" s="297" t="s">
        <v>593</v>
      </c>
      <c r="E495" s="296" t="s">
        <v>656</v>
      </c>
      <c r="F495" s="298" t="s">
        <v>720</v>
      </c>
      <c r="G495" s="184"/>
      <c r="H495" s="184"/>
      <c r="I495" s="184">
        <v>100000</v>
      </c>
      <c r="J495" s="73">
        <f t="shared" si="96"/>
        <v>100000</v>
      </c>
      <c r="K495" s="184"/>
      <c r="L495" s="184"/>
      <c r="M495" s="73">
        <f t="shared" si="97"/>
        <v>0</v>
      </c>
      <c r="N495" s="74" t="str">
        <f t="shared" si="98"/>
        <v>-</v>
      </c>
      <c r="O495" s="243" t="s">
        <v>942</v>
      </c>
      <c r="P495" s="75"/>
      <c r="Q495" s="206"/>
      <c r="R495" s="75"/>
      <c r="S495" s="78" t="str">
        <f t="shared" si="99"/>
        <v>도비</v>
      </c>
      <c r="T495" s="184">
        <f>IF($S495&lt;&gt;"도비",IF($Q495="국도비","직접입력",SUM($H495:$I495)),)</f>
        <v>0</v>
      </c>
      <c r="U495" s="184">
        <f>IF($S495="도비",SUM($H495:$I495),IF($Q495="국도비","직접입력",SUM($H495:$I495)-$T495))</f>
        <v>100000</v>
      </c>
      <c r="V495" s="77" t="str">
        <f t="shared" si="100"/>
        <v>ok</v>
      </c>
      <c r="W495" s="75"/>
      <c r="X495" s="76" t="str">
        <f t="shared" si="101"/>
        <v>도비</v>
      </c>
      <c r="Y495" s="184">
        <f t="shared" si="102"/>
        <v>0</v>
      </c>
      <c r="Z495" s="184">
        <f t="shared" si="103"/>
        <v>0</v>
      </c>
      <c r="AA495" s="77" t="str">
        <f t="shared" si="104"/>
        <v>ok</v>
      </c>
      <c r="AB495" s="75"/>
      <c r="AC495" s="79" t="str">
        <f t="array" ref="AC495">IFERROR(IF($C495="","",INDEX(구분표!$I$2:$I$1001,MATCH(1,(구분표!$B$2:$B$1001='15년일출'!$A495)*(구분표!$C$2:$C$1001='15년일출'!$B495)*(구분표!$A$2:$A$1001='15년일출'!$C495),0))),"@@")</f>
        <v>1905</v>
      </c>
    </row>
    <row r="496" spans="1:29" ht="40.5" hidden="1" customHeight="1">
      <c r="A496" s="87" t="str">
        <f>IFERROR(VLOOKUP('15년일출'!$C496,구분표!$A$2:$C$1001,2,FALSE),"")</f>
        <v>보건복지위원회</v>
      </c>
      <c r="B496" s="87" t="str">
        <f>IFERROR(VLOOKUP('15년일출'!$C496,구분표!$A$2:$C$1001,3,FALSE),"")</f>
        <v>보건복지국</v>
      </c>
      <c r="C496" s="186" t="s">
        <v>288</v>
      </c>
      <c r="D496" s="297" t="s">
        <v>589</v>
      </c>
      <c r="E496" s="297">
        <v>787</v>
      </c>
      <c r="F496" s="298" t="s">
        <v>787</v>
      </c>
      <c r="G496" s="184">
        <v>373000</v>
      </c>
      <c r="H496" s="184">
        <v>-36500</v>
      </c>
      <c r="I496" s="184"/>
      <c r="J496" s="73">
        <f t="shared" si="96"/>
        <v>336500</v>
      </c>
      <c r="K496" s="184"/>
      <c r="L496" s="184"/>
      <c r="M496" s="73">
        <f t="shared" si="97"/>
        <v>373000</v>
      </c>
      <c r="N496" s="74" t="str">
        <f t="shared" si="98"/>
        <v>동의필요</v>
      </c>
      <c r="O496" s="243" t="s">
        <v>774</v>
      </c>
      <c r="P496" s="75"/>
      <c r="Q496" s="206"/>
      <c r="R496" s="75"/>
      <c r="S496" s="78" t="str">
        <f t="shared" si="99"/>
        <v>도비</v>
      </c>
      <c r="T496" s="184">
        <f>IF($S496&lt;&gt;"도비",IF($Q496="국도비","직접입력",SUM($H496:$I496)),)</f>
        <v>0</v>
      </c>
      <c r="U496" s="184">
        <f>IF($S496="도비",SUM($H496:$I496),IF($Q496="국도비","직접입력",SUM($H496:$I496)-$T496))</f>
        <v>-36500</v>
      </c>
      <c r="V496" s="77" t="str">
        <f t="shared" si="100"/>
        <v>ok</v>
      </c>
      <c r="W496" s="75"/>
      <c r="X496" s="76" t="str">
        <f t="shared" si="101"/>
        <v>도비</v>
      </c>
      <c r="Y496" s="184">
        <f t="shared" si="102"/>
        <v>0</v>
      </c>
      <c r="Z496" s="184">
        <f t="shared" si="103"/>
        <v>0</v>
      </c>
      <c r="AA496" s="77" t="str">
        <f t="shared" si="104"/>
        <v>ok</v>
      </c>
      <c r="AB496" s="75"/>
      <c r="AC496" s="79" t="str">
        <f t="array" ref="AC496">IFERROR(IF($C496="","",INDEX(구분표!$I$2:$I$1001,MATCH(1,(구분표!$B$2:$B$1001='15년일출'!$A496)*(구분표!$C$2:$C$1001='15년일출'!$B496)*(구분표!$A$2:$A$1001='15년일출'!$C496),0))),"@@")</f>
        <v>1905</v>
      </c>
    </row>
    <row r="497" spans="1:29" ht="40.5" hidden="1" customHeight="1">
      <c r="A497" s="87" t="str">
        <f>IFERROR(VLOOKUP('15년일출'!$C497,구분표!$A$2:$C$1001,2,FALSE),"")</f>
        <v>보건복지위원회</v>
      </c>
      <c r="B497" s="87" t="str">
        <f>IFERROR(VLOOKUP('15년일출'!$C497,구분표!$A$2:$C$1001,3,FALSE),"")</f>
        <v>보건복지국</v>
      </c>
      <c r="C497" s="186" t="s">
        <v>289</v>
      </c>
      <c r="D497" s="185" t="s">
        <v>589</v>
      </c>
      <c r="E497" s="185">
        <v>794</v>
      </c>
      <c r="F497" s="298" t="s">
        <v>744</v>
      </c>
      <c r="G497" s="184">
        <v>1599608</v>
      </c>
      <c r="H497" s="184">
        <v>-813554</v>
      </c>
      <c r="I497" s="184"/>
      <c r="J497" s="73">
        <f t="shared" si="96"/>
        <v>786054</v>
      </c>
      <c r="K497" s="184"/>
      <c r="L497" s="184"/>
      <c r="M497" s="73">
        <f t="shared" si="97"/>
        <v>1599608</v>
      </c>
      <c r="N497" s="74" t="str">
        <f t="shared" si="98"/>
        <v>동의필요</v>
      </c>
      <c r="O497" s="244" t="s">
        <v>925</v>
      </c>
      <c r="P497" s="75"/>
      <c r="Q497" s="315"/>
      <c r="R497" s="75"/>
      <c r="S497" s="78" t="str">
        <f t="shared" si="99"/>
        <v>기금</v>
      </c>
      <c r="T497" s="184">
        <f>IF($S497&lt;&gt;"도비",IF($Q497="국도비","직접입력",SUM($H497:$I497)),)</f>
        <v>-813554</v>
      </c>
      <c r="U497" s="184">
        <f>IF($S497="도비",SUM($H497:$I497),IF($Q497="국도비","직접입력",SUM($H497:$I497)-$T497))</f>
        <v>0</v>
      </c>
      <c r="V497" s="77" t="str">
        <f t="shared" si="100"/>
        <v>ok</v>
      </c>
      <c r="W497" s="75"/>
      <c r="X497" s="76" t="str">
        <f t="shared" si="101"/>
        <v>기금</v>
      </c>
      <c r="Y497" s="184">
        <f t="shared" si="102"/>
        <v>0</v>
      </c>
      <c r="Z497" s="184">
        <f t="shared" si="103"/>
        <v>0</v>
      </c>
      <c r="AA497" s="77" t="str">
        <f t="shared" si="104"/>
        <v>ok</v>
      </c>
      <c r="AB497" s="75"/>
      <c r="AC497" s="79" t="str">
        <f t="array" ref="AC497">IFERROR(IF($C497="","",INDEX(구분표!$I$2:$I$1001,MATCH(1,(구분표!$B$2:$B$1001='15년일출'!$A497)*(구분표!$C$2:$C$1001='15년일출'!$B497)*(구분표!$A$2:$A$1001='15년일출'!$C497),0))),"@@")</f>
        <v>1906</v>
      </c>
    </row>
    <row r="498" spans="1:29" ht="40.5" hidden="1" customHeight="1">
      <c r="A498" s="87" t="str">
        <f>IFERROR(VLOOKUP('15년일출'!$C498,구분표!$A$2:$C$1001,2,FALSE),"")</f>
        <v>보건복지위원회</v>
      </c>
      <c r="B498" s="87" t="str">
        <f>IFERROR(VLOOKUP('15년일출'!$C498,구분표!$A$2:$C$1001,3,FALSE),"")</f>
        <v>보건복지국</v>
      </c>
      <c r="C498" s="186" t="s">
        <v>289</v>
      </c>
      <c r="D498" s="185" t="s">
        <v>589</v>
      </c>
      <c r="E498" s="185">
        <v>797</v>
      </c>
      <c r="F498" s="298" t="s">
        <v>746</v>
      </c>
      <c r="G498" s="184">
        <v>651600</v>
      </c>
      <c r="H498" s="184"/>
      <c r="I498" s="184">
        <v>662400</v>
      </c>
      <c r="J498" s="73">
        <f t="shared" si="96"/>
        <v>1314000</v>
      </c>
      <c r="K498" s="184"/>
      <c r="L498" s="184"/>
      <c r="M498" s="73">
        <f t="shared" si="97"/>
        <v>651600</v>
      </c>
      <c r="N498" s="74" t="str">
        <f t="shared" si="98"/>
        <v>-</v>
      </c>
      <c r="O498" s="245" t="s">
        <v>755</v>
      </c>
      <c r="P498" s="75"/>
      <c r="Q498" s="315" t="s">
        <v>734</v>
      </c>
      <c r="R498" s="75"/>
      <c r="S498" s="78" t="str">
        <f t="shared" si="99"/>
        <v>기금</v>
      </c>
      <c r="T498" s="184">
        <v>331200</v>
      </c>
      <c r="U498" s="184">
        <v>331200</v>
      </c>
      <c r="V498" s="77" t="str">
        <f t="shared" si="100"/>
        <v>ok</v>
      </c>
      <c r="W498" s="75"/>
      <c r="X498" s="76" t="str">
        <f t="shared" si="101"/>
        <v>기금</v>
      </c>
      <c r="Y498" s="184" t="str">
        <f t="shared" si="102"/>
        <v>직접입력</v>
      </c>
      <c r="Z498" s="184" t="str">
        <f t="shared" si="103"/>
        <v>직접입력</v>
      </c>
      <c r="AA498" s="77" t="str">
        <f t="shared" si="104"/>
        <v>검토</v>
      </c>
      <c r="AB498" s="75"/>
      <c r="AC498" s="79" t="str">
        <f t="array" ref="AC498">IFERROR(IF($C498="","",INDEX(구분표!$I$2:$I$1001,MATCH(1,(구분표!$B$2:$B$1001='15년일출'!$A498)*(구분표!$C$2:$C$1001='15년일출'!$B498)*(구분표!$A$2:$A$1001='15년일출'!$C498),0))),"@@")</f>
        <v>1906</v>
      </c>
    </row>
    <row r="499" spans="1:29" ht="40.5" hidden="1" customHeight="1">
      <c r="A499" s="87" t="str">
        <f>IFERROR(VLOOKUP('15년일출'!$C499,구분표!$A$2:$C$1001,2,FALSE),"")</f>
        <v>보건복지위원회</v>
      </c>
      <c r="B499" s="87" t="str">
        <f>IFERROR(VLOOKUP('15년일출'!$C499,구분표!$A$2:$C$1001,3,FALSE),"")</f>
        <v>보건복지국</v>
      </c>
      <c r="C499" s="186" t="s">
        <v>289</v>
      </c>
      <c r="D499" s="185" t="s">
        <v>589</v>
      </c>
      <c r="E499" s="185">
        <v>800</v>
      </c>
      <c r="F499" s="298" t="s">
        <v>747</v>
      </c>
      <c r="G499" s="184">
        <v>750000</v>
      </c>
      <c r="H499" s="184">
        <v>-350000</v>
      </c>
      <c r="I499" s="184"/>
      <c r="J499" s="73">
        <f t="shared" si="96"/>
        <v>400000</v>
      </c>
      <c r="K499" s="184"/>
      <c r="L499" s="184"/>
      <c r="M499" s="73">
        <f t="shared" si="97"/>
        <v>750000</v>
      </c>
      <c r="N499" s="74" t="str">
        <f t="shared" si="98"/>
        <v>동의필요</v>
      </c>
      <c r="O499" s="245" t="s">
        <v>926</v>
      </c>
      <c r="P499" s="75"/>
      <c r="Q499" s="315" t="s">
        <v>734</v>
      </c>
      <c r="R499" s="75"/>
      <c r="S499" s="78" t="str">
        <f t="shared" si="99"/>
        <v>기금</v>
      </c>
      <c r="T499" s="184">
        <v>-300000</v>
      </c>
      <c r="U499" s="184">
        <v>-50000</v>
      </c>
      <c r="V499" s="77" t="str">
        <f t="shared" si="100"/>
        <v>ok</v>
      </c>
      <c r="W499" s="75"/>
      <c r="X499" s="76" t="str">
        <f t="shared" si="101"/>
        <v>기금</v>
      </c>
      <c r="Y499" s="184" t="str">
        <f t="shared" si="102"/>
        <v>직접입력</v>
      </c>
      <c r="Z499" s="184" t="str">
        <f t="shared" si="103"/>
        <v>직접입력</v>
      </c>
      <c r="AA499" s="77" t="str">
        <f t="shared" si="104"/>
        <v>검토</v>
      </c>
      <c r="AB499" s="75"/>
      <c r="AC499" s="79" t="str">
        <f t="array" ref="AC499">IFERROR(IF($C499="","",INDEX(구분표!$I$2:$I$1001,MATCH(1,(구분표!$B$2:$B$1001='15년일출'!$A499)*(구분표!$C$2:$C$1001='15년일출'!$B499)*(구분표!$A$2:$A$1001='15년일출'!$C499),0))),"@@")</f>
        <v>1906</v>
      </c>
    </row>
    <row r="500" spans="1:29" ht="40.5" hidden="1" customHeight="1">
      <c r="A500" s="87" t="str">
        <f>IFERROR(VLOOKUP('15년일출'!$C500,구분표!$A$2:$C$1001,2,FALSE),"")</f>
        <v>보건복지위원회</v>
      </c>
      <c r="B500" s="87" t="str">
        <f>IFERROR(VLOOKUP('15년일출'!$C500,구분표!$A$2:$C$1001,3,FALSE),"")</f>
        <v>보건복지국</v>
      </c>
      <c r="C500" s="186" t="s">
        <v>289</v>
      </c>
      <c r="D500" s="185" t="s">
        <v>589</v>
      </c>
      <c r="E500" s="185">
        <v>800</v>
      </c>
      <c r="F500" s="298" t="s">
        <v>748</v>
      </c>
      <c r="G500" s="184">
        <v>6219758</v>
      </c>
      <c r="H500" s="184">
        <v>-2882969</v>
      </c>
      <c r="I500" s="184"/>
      <c r="J500" s="73">
        <f t="shared" si="96"/>
        <v>3336789</v>
      </c>
      <c r="K500" s="184"/>
      <c r="L500" s="184"/>
      <c r="M500" s="73">
        <f t="shared" si="97"/>
        <v>6219758</v>
      </c>
      <c r="N500" s="74" t="str">
        <f t="shared" si="98"/>
        <v>동의필요</v>
      </c>
      <c r="O500" s="245" t="s">
        <v>926</v>
      </c>
      <c r="P500" s="75"/>
      <c r="Q500" s="315"/>
      <c r="R500" s="75"/>
      <c r="S500" s="78" t="str">
        <f t="shared" si="99"/>
        <v>기금</v>
      </c>
      <c r="T500" s="184">
        <f>IF($S500&lt;&gt;"도비",IF($Q500="국도비","직접입력",SUM($H500:$I500)),)</f>
        <v>-2882969</v>
      </c>
      <c r="U500" s="184">
        <f>IF($S500="도비",SUM($H500:$I500),IF($Q500="국도비","직접입력",SUM($H500:$I500)-$T500))</f>
        <v>0</v>
      </c>
      <c r="V500" s="77" t="str">
        <f t="shared" si="100"/>
        <v>ok</v>
      </c>
      <c r="W500" s="75"/>
      <c r="X500" s="76" t="str">
        <f t="shared" si="101"/>
        <v>기금</v>
      </c>
      <c r="Y500" s="184">
        <f t="shared" si="102"/>
        <v>0</v>
      </c>
      <c r="Z500" s="184">
        <f t="shared" si="103"/>
        <v>0</v>
      </c>
      <c r="AA500" s="77" t="str">
        <f t="shared" si="104"/>
        <v>ok</v>
      </c>
      <c r="AB500" s="75"/>
      <c r="AC500" s="79" t="str">
        <f t="array" ref="AC500">IFERROR(IF($C500="","",INDEX(구분표!$I$2:$I$1001,MATCH(1,(구분표!$B$2:$B$1001='15년일출'!$A500)*(구분표!$C$2:$C$1001='15년일출'!$B500)*(구분표!$A$2:$A$1001='15년일출'!$C500),0))),"@@")</f>
        <v>1906</v>
      </c>
    </row>
    <row r="501" spans="1:29" ht="54" hidden="1">
      <c r="A501" s="87" t="str">
        <f>IFERROR(VLOOKUP('15년일출'!$C501,구분표!$A$2:$C$1001,2,FALSE),"")</f>
        <v>보건복지위원회</v>
      </c>
      <c r="B501" s="87" t="str">
        <f>IFERROR(VLOOKUP('15년일출'!$C501,구분표!$A$2:$C$1001,3,FALSE),"")</f>
        <v>보건복지국</v>
      </c>
      <c r="C501" s="186" t="s">
        <v>289</v>
      </c>
      <c r="D501" s="185" t="s">
        <v>589</v>
      </c>
      <c r="E501" s="185">
        <v>801</v>
      </c>
      <c r="F501" s="298" t="s">
        <v>927</v>
      </c>
      <c r="G501" s="187">
        <v>90000</v>
      </c>
      <c r="H501" s="184"/>
      <c r="I501" s="184">
        <v>13650</v>
      </c>
      <c r="J501" s="73">
        <f t="shared" si="96"/>
        <v>103650</v>
      </c>
      <c r="K501" s="184"/>
      <c r="L501" s="184"/>
      <c r="M501" s="73">
        <f t="shared" si="97"/>
        <v>90000</v>
      </c>
      <c r="N501" s="74" t="str">
        <f t="shared" si="98"/>
        <v>-</v>
      </c>
      <c r="O501" s="245" t="s">
        <v>928</v>
      </c>
      <c r="P501" s="75"/>
      <c r="Q501" s="315"/>
      <c r="R501" s="75"/>
      <c r="S501" s="78" t="str">
        <f t="shared" si="99"/>
        <v>기금</v>
      </c>
      <c r="T501" s="184">
        <f>IF($S501&lt;&gt;"도비",IF($Q501="국도비","직접입력",SUM($H501:$I501)),)</f>
        <v>13650</v>
      </c>
      <c r="U501" s="184">
        <f>IF($S501="도비",SUM($H501:$I501),IF($Q501="국도비","직접입력",SUM($H501:$I501)-$T501))</f>
        <v>0</v>
      </c>
      <c r="V501" s="77" t="str">
        <f t="shared" si="100"/>
        <v>ok</v>
      </c>
      <c r="W501" s="75"/>
      <c r="X501" s="76" t="str">
        <f t="shared" si="101"/>
        <v>기금</v>
      </c>
      <c r="Y501" s="184">
        <f t="shared" si="102"/>
        <v>0</v>
      </c>
      <c r="Z501" s="184">
        <f t="shared" si="103"/>
        <v>0</v>
      </c>
      <c r="AA501" s="77" t="str">
        <f t="shared" si="104"/>
        <v>ok</v>
      </c>
      <c r="AB501" s="75"/>
      <c r="AC501" s="79" t="str">
        <f t="array" ref="AC501">IFERROR(IF($C501="","",INDEX(구분표!$I$2:$I$1001,MATCH(1,(구분표!$B$2:$B$1001='15년일출'!$A501)*(구분표!$C$2:$C$1001='15년일출'!$B501)*(구분표!$A$2:$A$1001='15년일출'!$C501),0))),"@@")</f>
        <v>1906</v>
      </c>
    </row>
    <row r="502" spans="1:29" ht="40.5" hidden="1" customHeight="1">
      <c r="A502" s="87" t="str">
        <f>IFERROR(VLOOKUP('15년일출'!$C502,구분표!$A$2:$C$1001,2,FALSE),"")</f>
        <v>보건복지위원회</v>
      </c>
      <c r="B502" s="87" t="str">
        <f>IFERROR(VLOOKUP('15년일출'!$C502,구분표!$A$2:$C$1001,3,FALSE),"")</f>
        <v>보건복지국</v>
      </c>
      <c r="C502" s="186" t="s">
        <v>289</v>
      </c>
      <c r="D502" s="185" t="s">
        <v>589</v>
      </c>
      <c r="E502" s="185">
        <v>801</v>
      </c>
      <c r="F502" s="298" t="s">
        <v>668</v>
      </c>
      <c r="G502" s="184">
        <v>229500</v>
      </c>
      <c r="H502" s="184">
        <v>-31500</v>
      </c>
      <c r="I502" s="184"/>
      <c r="J502" s="73">
        <f t="shared" si="96"/>
        <v>198000</v>
      </c>
      <c r="K502" s="184"/>
      <c r="L502" s="184"/>
      <c r="M502" s="73">
        <f t="shared" si="97"/>
        <v>229500</v>
      </c>
      <c r="N502" s="74" t="str">
        <f t="shared" si="98"/>
        <v>동의필요</v>
      </c>
      <c r="O502" s="245" t="s">
        <v>929</v>
      </c>
      <c r="P502" s="75"/>
      <c r="Q502" s="315" t="s">
        <v>734</v>
      </c>
      <c r="R502" s="75"/>
      <c r="S502" s="78" t="str">
        <f t="shared" si="99"/>
        <v>기금</v>
      </c>
      <c r="T502" s="184">
        <v>-97500</v>
      </c>
      <c r="U502" s="184">
        <v>66000</v>
      </c>
      <c r="V502" s="77" t="str">
        <f t="shared" si="100"/>
        <v>ok</v>
      </c>
      <c r="W502" s="75"/>
      <c r="X502" s="76" t="str">
        <f t="shared" si="101"/>
        <v>기금</v>
      </c>
      <c r="Y502" s="184" t="str">
        <f t="shared" si="102"/>
        <v>직접입력</v>
      </c>
      <c r="Z502" s="184" t="str">
        <f t="shared" si="103"/>
        <v>직접입력</v>
      </c>
      <c r="AA502" s="77" t="str">
        <f t="shared" si="104"/>
        <v>검토</v>
      </c>
      <c r="AB502" s="75"/>
      <c r="AC502" s="79" t="str">
        <f t="array" ref="AC502">IFERROR(IF($C502="","",INDEX(구분표!$I$2:$I$1001,MATCH(1,(구분표!$B$2:$B$1001='15년일출'!$A502)*(구분표!$C$2:$C$1001='15년일출'!$B502)*(구분표!$A$2:$A$1001='15년일출'!$C502),0))),"@@")</f>
        <v>1906</v>
      </c>
    </row>
    <row r="503" spans="1:29" ht="40.5" hidden="1" customHeight="1">
      <c r="A503" s="87" t="str">
        <f>IFERROR(VLOOKUP('15년일출'!$C503,구분표!$A$2:$C$1001,2,FALSE),"")</f>
        <v>보건복지위원회</v>
      </c>
      <c r="B503" s="87" t="str">
        <f>IFERROR(VLOOKUP('15년일출'!$C503,구분표!$A$2:$C$1001,3,FALSE),"")</f>
        <v>보건복지국</v>
      </c>
      <c r="C503" s="186" t="s">
        <v>289</v>
      </c>
      <c r="D503" s="185" t="s">
        <v>589</v>
      </c>
      <c r="E503" s="185">
        <v>803</v>
      </c>
      <c r="F503" s="298" t="s">
        <v>669</v>
      </c>
      <c r="G503" s="187">
        <v>4097843</v>
      </c>
      <c r="H503" s="184"/>
      <c r="I503" s="184">
        <v>119592</v>
      </c>
      <c r="J503" s="73">
        <f t="shared" si="96"/>
        <v>4217435</v>
      </c>
      <c r="K503" s="184"/>
      <c r="L503" s="184"/>
      <c r="M503" s="73">
        <f t="shared" si="97"/>
        <v>4097843</v>
      </c>
      <c r="N503" s="74" t="str">
        <f t="shared" si="98"/>
        <v>-</v>
      </c>
      <c r="O503" s="245" t="s">
        <v>930</v>
      </c>
      <c r="P503" s="75"/>
      <c r="Q503" s="315" t="s">
        <v>734</v>
      </c>
      <c r="R503" s="75"/>
      <c r="S503" s="78" t="str">
        <f t="shared" si="99"/>
        <v>국비</v>
      </c>
      <c r="T503" s="184">
        <v>112369</v>
      </c>
      <c r="U503" s="184">
        <v>7223</v>
      </c>
      <c r="V503" s="77" t="str">
        <f t="shared" si="100"/>
        <v>ok</v>
      </c>
      <c r="W503" s="75"/>
      <c r="X503" s="76" t="str">
        <f t="shared" si="101"/>
        <v>국비</v>
      </c>
      <c r="Y503" s="184" t="str">
        <f t="shared" si="102"/>
        <v>직접입력</v>
      </c>
      <c r="Z503" s="184" t="str">
        <f t="shared" si="103"/>
        <v>직접입력</v>
      </c>
      <c r="AA503" s="77" t="str">
        <f t="shared" si="104"/>
        <v>검토</v>
      </c>
      <c r="AB503" s="75"/>
      <c r="AC503" s="79" t="str">
        <f t="array" ref="AC503">IFERROR(IF($C503="","",INDEX(구분표!$I$2:$I$1001,MATCH(1,(구분표!$B$2:$B$1001='15년일출'!$A503)*(구분표!$C$2:$C$1001='15년일출'!$B503)*(구분표!$A$2:$A$1001='15년일출'!$C503),0))),"@@")</f>
        <v>1906</v>
      </c>
    </row>
    <row r="504" spans="1:29" ht="40.5" hidden="1" customHeight="1">
      <c r="A504" s="87" t="str">
        <f>IFERROR(VLOOKUP('15년일출'!$C504,구분표!$A$2:$C$1001,2,FALSE),"")</f>
        <v>보건복지위원회</v>
      </c>
      <c r="B504" s="87" t="str">
        <f>IFERROR(VLOOKUP('15년일출'!$C504,구분표!$A$2:$C$1001,3,FALSE),"")</f>
        <v>보건복지국</v>
      </c>
      <c r="C504" s="186" t="s">
        <v>289</v>
      </c>
      <c r="D504" s="185" t="s">
        <v>589</v>
      </c>
      <c r="E504" s="185">
        <v>797</v>
      </c>
      <c r="F504" s="298" t="s">
        <v>946</v>
      </c>
      <c r="G504" s="184">
        <v>1430000</v>
      </c>
      <c r="H504" s="184">
        <v>-130000</v>
      </c>
      <c r="I504" s="184"/>
      <c r="J504" s="73">
        <f t="shared" si="96"/>
        <v>1300000</v>
      </c>
      <c r="K504" s="184"/>
      <c r="L504" s="184"/>
      <c r="M504" s="73">
        <f t="shared" si="97"/>
        <v>1430000</v>
      </c>
      <c r="N504" s="74" t="str">
        <f t="shared" si="98"/>
        <v>동의필요</v>
      </c>
      <c r="O504" s="243" t="s">
        <v>948</v>
      </c>
      <c r="P504" s="75"/>
      <c r="Q504" s="315"/>
      <c r="R504" s="75"/>
      <c r="S504" s="78" t="str">
        <f t="shared" si="99"/>
        <v>도비</v>
      </c>
      <c r="T504" s="184">
        <f t="shared" ref="T504:T512" si="105">IF($S504&lt;&gt;"도비",IF($Q504="국도비","직접입력",SUM($H504:$I504)),)</f>
        <v>0</v>
      </c>
      <c r="U504" s="184">
        <f t="shared" ref="U504:U512" si="106">IF($S504="도비",SUM($H504:$I504),IF($Q504="국도비","직접입력",SUM($H504:$I504)-$T504))</f>
        <v>-130000</v>
      </c>
      <c r="V504" s="77" t="str">
        <f t="shared" si="100"/>
        <v>ok</v>
      </c>
      <c r="W504" s="75"/>
      <c r="X504" s="76" t="str">
        <f t="shared" si="101"/>
        <v>도비</v>
      </c>
      <c r="Y504" s="184">
        <f t="shared" si="102"/>
        <v>0</v>
      </c>
      <c r="Z504" s="184">
        <f t="shared" si="103"/>
        <v>0</v>
      </c>
      <c r="AA504" s="77" t="str">
        <f t="shared" si="104"/>
        <v>ok</v>
      </c>
      <c r="AB504" s="75"/>
      <c r="AC504" s="79" t="str">
        <f t="array" ref="AC504">IFERROR(IF($C504="","",INDEX(구분표!$I$2:$I$1001,MATCH(1,(구분표!$B$2:$B$1001='15년일출'!$A504)*(구분표!$C$2:$C$1001='15년일출'!$B504)*(구분표!$A$2:$A$1001='15년일출'!$C504),0))),"@@")</f>
        <v>1906</v>
      </c>
    </row>
    <row r="505" spans="1:29" ht="40.5" hidden="1" customHeight="1">
      <c r="A505" s="87" t="str">
        <f>IFERROR(VLOOKUP('15년일출'!$C505,구분표!$A$2:$C$1001,2,FALSE),"")</f>
        <v>보건복지위원회</v>
      </c>
      <c r="B505" s="87" t="str">
        <f>IFERROR(VLOOKUP('15년일출'!$C505,구분표!$A$2:$C$1001,3,FALSE),"")</f>
        <v>보건복지국</v>
      </c>
      <c r="C505" s="186" t="s">
        <v>289</v>
      </c>
      <c r="D505" s="185" t="s">
        <v>589</v>
      </c>
      <c r="E505" s="185">
        <v>797</v>
      </c>
      <c r="F505" s="298" t="s">
        <v>947</v>
      </c>
      <c r="G505" s="184">
        <v>3500000</v>
      </c>
      <c r="H505" s="184">
        <v>-2000000</v>
      </c>
      <c r="I505" s="184"/>
      <c r="J505" s="73">
        <f t="shared" si="96"/>
        <v>1500000</v>
      </c>
      <c r="K505" s="184"/>
      <c r="L505" s="184"/>
      <c r="M505" s="73">
        <f t="shared" si="97"/>
        <v>3500000</v>
      </c>
      <c r="N505" s="74" t="str">
        <f t="shared" si="98"/>
        <v>동의필요</v>
      </c>
      <c r="O505" s="243" t="s">
        <v>949</v>
      </c>
      <c r="P505" s="75"/>
      <c r="Q505" s="315"/>
      <c r="R505" s="75"/>
      <c r="S505" s="78" t="str">
        <f t="shared" si="99"/>
        <v>도비</v>
      </c>
      <c r="T505" s="184">
        <f t="shared" si="105"/>
        <v>0</v>
      </c>
      <c r="U505" s="184">
        <f t="shared" si="106"/>
        <v>-2000000</v>
      </c>
      <c r="V505" s="77" t="str">
        <f t="shared" si="100"/>
        <v>ok</v>
      </c>
      <c r="W505" s="75"/>
      <c r="X505" s="76" t="str">
        <f t="shared" si="101"/>
        <v>도비</v>
      </c>
      <c r="Y505" s="184">
        <f t="shared" si="102"/>
        <v>0</v>
      </c>
      <c r="Z505" s="184">
        <f t="shared" si="103"/>
        <v>0</v>
      </c>
      <c r="AA505" s="77" t="str">
        <f t="shared" si="104"/>
        <v>ok</v>
      </c>
      <c r="AB505" s="75"/>
      <c r="AC505" s="79" t="str">
        <f t="array" ref="AC505">IFERROR(IF($C505="","",INDEX(구분표!$I$2:$I$1001,MATCH(1,(구분표!$B$2:$B$1001='15년일출'!$A505)*(구분표!$C$2:$C$1001='15년일출'!$B505)*(구분표!$A$2:$A$1001='15년일출'!$C505),0))),"@@")</f>
        <v>1906</v>
      </c>
    </row>
    <row r="506" spans="1:29" ht="40.5" hidden="1" customHeight="1">
      <c r="A506" s="87" t="str">
        <f>IFERROR(VLOOKUP('15년일출'!$C506,구분표!$A$2:$C$1001,2,FALSE),"")</f>
        <v>보건복지위원회</v>
      </c>
      <c r="B506" s="87" t="str">
        <f>IFERROR(VLOOKUP('15년일출'!$C506,구분표!$A$2:$C$1001,3,FALSE),"")</f>
        <v>보건복지국</v>
      </c>
      <c r="C506" s="186" t="s">
        <v>289</v>
      </c>
      <c r="D506" s="185" t="s">
        <v>589</v>
      </c>
      <c r="E506" s="185">
        <v>796</v>
      </c>
      <c r="F506" s="298" t="s">
        <v>788</v>
      </c>
      <c r="G506" s="184">
        <v>38025</v>
      </c>
      <c r="H506" s="184"/>
      <c r="I506" s="184">
        <v>324987</v>
      </c>
      <c r="J506" s="73">
        <f t="shared" si="96"/>
        <v>363012</v>
      </c>
      <c r="K506" s="184"/>
      <c r="L506" s="184"/>
      <c r="M506" s="73">
        <f t="shared" si="97"/>
        <v>38025</v>
      </c>
      <c r="N506" s="74" t="str">
        <f t="shared" si="98"/>
        <v>-</v>
      </c>
      <c r="O506" s="243" t="s">
        <v>775</v>
      </c>
      <c r="P506" s="75"/>
      <c r="Q506" s="315"/>
      <c r="R506" s="75"/>
      <c r="S506" s="78" t="str">
        <f t="shared" si="99"/>
        <v>도비</v>
      </c>
      <c r="T506" s="184">
        <f t="shared" si="105"/>
        <v>0</v>
      </c>
      <c r="U506" s="184">
        <f t="shared" si="106"/>
        <v>324987</v>
      </c>
      <c r="V506" s="77" t="str">
        <f t="shared" si="100"/>
        <v>ok</v>
      </c>
      <c r="W506" s="75"/>
      <c r="X506" s="76" t="str">
        <f t="shared" si="101"/>
        <v>도비</v>
      </c>
      <c r="Y506" s="184">
        <f t="shared" si="102"/>
        <v>0</v>
      </c>
      <c r="Z506" s="184">
        <f t="shared" si="103"/>
        <v>0</v>
      </c>
      <c r="AA506" s="77" t="str">
        <f t="shared" si="104"/>
        <v>ok</v>
      </c>
      <c r="AB506" s="75"/>
      <c r="AC506" s="79" t="str">
        <f t="array" ref="AC506">IFERROR(IF($C506="","",INDEX(구분표!$I$2:$I$1001,MATCH(1,(구분표!$B$2:$B$1001='15년일출'!$A506)*(구분표!$C$2:$C$1001='15년일출'!$B506)*(구분표!$A$2:$A$1001='15년일출'!$C506),0))),"@@")</f>
        <v>1906</v>
      </c>
    </row>
    <row r="507" spans="1:29" ht="40.5" hidden="1" customHeight="1">
      <c r="A507" s="87" t="str">
        <f>IFERROR(VLOOKUP('15년일출'!$C507,구분표!$A$2:$C$1001,2,FALSE),"")</f>
        <v>보건복지위원회</v>
      </c>
      <c r="B507" s="87" t="str">
        <f>IFERROR(VLOOKUP('15년일출'!$C507,구분표!$A$2:$C$1001,3,FALSE),"")</f>
        <v>보건복지국</v>
      </c>
      <c r="C507" s="186" t="s">
        <v>289</v>
      </c>
      <c r="D507" s="185" t="s">
        <v>589</v>
      </c>
      <c r="E507" s="185">
        <v>801</v>
      </c>
      <c r="F507" s="298" t="s">
        <v>721</v>
      </c>
      <c r="G507" s="184">
        <v>400000</v>
      </c>
      <c r="H507" s="184"/>
      <c r="I507" s="184">
        <v>100000</v>
      </c>
      <c r="J507" s="73">
        <f t="shared" si="96"/>
        <v>500000</v>
      </c>
      <c r="K507" s="184"/>
      <c r="L507" s="184"/>
      <c r="M507" s="73">
        <f t="shared" si="97"/>
        <v>400000</v>
      </c>
      <c r="N507" s="74" t="str">
        <f t="shared" si="98"/>
        <v>-</v>
      </c>
      <c r="O507" s="243" t="s">
        <v>776</v>
      </c>
      <c r="P507" s="75"/>
      <c r="Q507" s="315"/>
      <c r="R507" s="75"/>
      <c r="S507" s="78" t="str">
        <f t="shared" si="99"/>
        <v>도비</v>
      </c>
      <c r="T507" s="184">
        <f t="shared" si="105"/>
        <v>0</v>
      </c>
      <c r="U507" s="184">
        <f t="shared" si="106"/>
        <v>100000</v>
      </c>
      <c r="V507" s="77" t="str">
        <f t="shared" si="100"/>
        <v>ok</v>
      </c>
      <c r="W507" s="75"/>
      <c r="X507" s="76" t="str">
        <f t="shared" si="101"/>
        <v>도비</v>
      </c>
      <c r="Y507" s="184">
        <f t="shared" si="102"/>
        <v>0</v>
      </c>
      <c r="Z507" s="184">
        <f t="shared" si="103"/>
        <v>0</v>
      </c>
      <c r="AA507" s="77" t="str">
        <f t="shared" si="104"/>
        <v>ok</v>
      </c>
      <c r="AB507" s="75"/>
      <c r="AC507" s="79" t="str">
        <f t="array" ref="AC507">IFERROR(IF($C507="","",INDEX(구분표!$I$2:$I$1001,MATCH(1,(구분표!$B$2:$B$1001='15년일출'!$A507)*(구분표!$C$2:$C$1001='15년일출'!$B507)*(구분표!$A$2:$A$1001='15년일출'!$C507),0))),"@@")</f>
        <v>1906</v>
      </c>
    </row>
    <row r="508" spans="1:29" ht="40.5" hidden="1" customHeight="1">
      <c r="A508" s="87" t="str">
        <f>IFERROR(VLOOKUP('15년일출'!$C508,구분표!$A$2:$C$1001,2,FALSE),"")</f>
        <v>보건복지위원회</v>
      </c>
      <c r="B508" s="87" t="str">
        <f>IFERROR(VLOOKUP('15년일출'!$C508,구분표!$A$2:$C$1001,3,FALSE),"")</f>
        <v>보건복지국</v>
      </c>
      <c r="C508" s="186" t="s">
        <v>289</v>
      </c>
      <c r="D508" s="185" t="s">
        <v>593</v>
      </c>
      <c r="E508" s="185" t="s">
        <v>656</v>
      </c>
      <c r="F508" s="298" t="s">
        <v>789</v>
      </c>
      <c r="G508" s="184"/>
      <c r="H508" s="184"/>
      <c r="I508" s="184">
        <v>126880</v>
      </c>
      <c r="J508" s="73">
        <f t="shared" si="96"/>
        <v>126880</v>
      </c>
      <c r="K508" s="184"/>
      <c r="L508" s="184"/>
      <c r="M508" s="73">
        <f t="shared" si="97"/>
        <v>0</v>
      </c>
      <c r="N508" s="74" t="str">
        <f t="shared" si="98"/>
        <v>-</v>
      </c>
      <c r="O508" s="243" t="s">
        <v>777</v>
      </c>
      <c r="P508" s="75"/>
      <c r="Q508" s="315"/>
      <c r="R508" s="75"/>
      <c r="S508" s="78" t="str">
        <f t="shared" si="99"/>
        <v>도비</v>
      </c>
      <c r="T508" s="184">
        <f t="shared" si="105"/>
        <v>0</v>
      </c>
      <c r="U508" s="184">
        <f t="shared" si="106"/>
        <v>126880</v>
      </c>
      <c r="V508" s="77" t="str">
        <f t="shared" si="100"/>
        <v>ok</v>
      </c>
      <c r="W508" s="75"/>
      <c r="X508" s="76" t="str">
        <f t="shared" si="101"/>
        <v>도비</v>
      </c>
      <c r="Y508" s="184">
        <f t="shared" si="102"/>
        <v>0</v>
      </c>
      <c r="Z508" s="184">
        <f t="shared" si="103"/>
        <v>0</v>
      </c>
      <c r="AA508" s="77" t="str">
        <f t="shared" si="104"/>
        <v>ok</v>
      </c>
      <c r="AB508" s="75"/>
      <c r="AC508" s="79" t="str">
        <f t="array" ref="AC508">IFERROR(IF($C508="","",INDEX(구분표!$I$2:$I$1001,MATCH(1,(구분표!$B$2:$B$1001='15년일출'!$A508)*(구분표!$C$2:$C$1001='15년일출'!$B508)*(구분표!$A$2:$A$1001='15년일출'!$C508),0))),"@@")</f>
        <v>1906</v>
      </c>
    </row>
    <row r="509" spans="1:29" s="24" customFormat="1" ht="40.5" hidden="1" customHeight="1">
      <c r="A509" s="289" t="str">
        <f>IFERROR(VLOOKUP('15년일출'!$C509,구분표!$A$2:$C$1001,2,FALSE),"")</f>
        <v>보건복지위원회</v>
      </c>
      <c r="B509" s="289" t="str">
        <f>IFERROR(VLOOKUP('15년일출'!$C509,구분표!$A$2:$C$1001,3,FALSE),"")</f>
        <v>보건복지국</v>
      </c>
      <c r="C509" s="298" t="s">
        <v>289</v>
      </c>
      <c r="D509" s="297" t="s">
        <v>589</v>
      </c>
      <c r="E509" s="297">
        <v>805</v>
      </c>
      <c r="F509" s="298" t="s">
        <v>722</v>
      </c>
      <c r="G509" s="184">
        <v>3000000</v>
      </c>
      <c r="H509" s="184">
        <v>-1000000</v>
      </c>
      <c r="I509" s="184"/>
      <c r="J509" s="73">
        <f t="shared" si="96"/>
        <v>2000000</v>
      </c>
      <c r="K509" s="184"/>
      <c r="L509" s="184"/>
      <c r="M509" s="73">
        <f t="shared" si="97"/>
        <v>3000000</v>
      </c>
      <c r="N509" s="74" t="str">
        <f t="shared" si="98"/>
        <v>동의필요</v>
      </c>
      <c r="O509" s="243" t="s">
        <v>778</v>
      </c>
      <c r="P509" s="279"/>
      <c r="Q509" s="315" t="s">
        <v>785</v>
      </c>
      <c r="R509" s="279"/>
      <c r="S509" s="78" t="str">
        <f t="shared" si="99"/>
        <v>도비</v>
      </c>
      <c r="T509" s="184">
        <f t="shared" si="105"/>
        <v>0</v>
      </c>
      <c r="U509" s="184">
        <f t="shared" si="106"/>
        <v>-1000000</v>
      </c>
      <c r="V509" s="77" t="str">
        <f t="shared" si="100"/>
        <v>ok</v>
      </c>
      <c r="W509" s="279"/>
      <c r="X509" s="76" t="str">
        <f t="shared" si="101"/>
        <v>도비</v>
      </c>
      <c r="Y509" s="184">
        <f t="shared" si="102"/>
        <v>0</v>
      </c>
      <c r="Z509" s="184">
        <f t="shared" si="103"/>
        <v>0</v>
      </c>
      <c r="AA509" s="77" t="str">
        <f t="shared" si="104"/>
        <v>ok</v>
      </c>
      <c r="AB509" s="279"/>
      <c r="AC509" s="79" t="str">
        <f t="array" ref="AC509">IFERROR(IF($C509="","",INDEX(구분표!$I$2:$I$1001,MATCH(1,(구분표!$B$2:$B$1001='15년일출'!$A509)*(구분표!$C$2:$C$1001='15년일출'!$B509)*(구분표!$A$2:$A$1001='15년일출'!$C509),0))),"@@")</f>
        <v>1906</v>
      </c>
    </row>
    <row r="510" spans="1:29" ht="40.5" hidden="1" customHeight="1">
      <c r="A510" s="87" t="str">
        <f>IFERROR(VLOOKUP('15년일출'!$C510,구분표!$A$2:$C$1001,2,FALSE),"")</f>
        <v>보건복지위원회</v>
      </c>
      <c r="B510" s="87" t="str">
        <f>IFERROR(VLOOKUP('15년일출'!$C510,구분표!$A$2:$C$1001,3,FALSE),"")</f>
        <v>보건복지국</v>
      </c>
      <c r="C510" s="186" t="s">
        <v>289</v>
      </c>
      <c r="D510" s="297" t="s">
        <v>589</v>
      </c>
      <c r="E510" s="297">
        <v>796</v>
      </c>
      <c r="F510" s="298" t="s">
        <v>723</v>
      </c>
      <c r="G510" s="184">
        <v>130000</v>
      </c>
      <c r="H510" s="184">
        <v>-130000</v>
      </c>
      <c r="I510" s="184"/>
      <c r="J510" s="73">
        <f t="shared" si="96"/>
        <v>0</v>
      </c>
      <c r="K510" s="184"/>
      <c r="L510" s="184"/>
      <c r="M510" s="73">
        <f t="shared" si="97"/>
        <v>130000</v>
      </c>
      <c r="N510" s="74" t="str">
        <f t="shared" si="98"/>
        <v>동의필요</v>
      </c>
      <c r="O510" s="243" t="s">
        <v>943</v>
      </c>
      <c r="P510" s="75"/>
      <c r="Q510" s="315"/>
      <c r="R510" s="75"/>
      <c r="S510" s="78" t="str">
        <f t="shared" si="99"/>
        <v>도비</v>
      </c>
      <c r="T510" s="184">
        <f t="shared" si="105"/>
        <v>0</v>
      </c>
      <c r="U510" s="184">
        <f t="shared" si="106"/>
        <v>-130000</v>
      </c>
      <c r="V510" s="77" t="str">
        <f t="shared" si="100"/>
        <v>ok</v>
      </c>
      <c r="W510" s="75"/>
      <c r="X510" s="76" t="str">
        <f t="shared" si="101"/>
        <v>도비</v>
      </c>
      <c r="Y510" s="184">
        <f t="shared" si="102"/>
        <v>0</v>
      </c>
      <c r="Z510" s="184">
        <f t="shared" si="103"/>
        <v>0</v>
      </c>
      <c r="AA510" s="77" t="str">
        <f t="shared" si="104"/>
        <v>ok</v>
      </c>
      <c r="AB510" s="75"/>
      <c r="AC510" s="79" t="str">
        <f t="array" ref="AC510">IFERROR(IF($C510="","",INDEX(구분표!$I$2:$I$1001,MATCH(1,(구분표!$B$2:$B$1001='15년일출'!$A510)*(구분표!$C$2:$C$1001='15년일출'!$B510)*(구분표!$A$2:$A$1001='15년일출'!$C510),0))),"@@")</f>
        <v>1906</v>
      </c>
    </row>
    <row r="511" spans="1:29" ht="40.5" hidden="1" customHeight="1">
      <c r="A511" s="87" t="str">
        <f>IFERROR(VLOOKUP('15년일출'!$C511,구분표!$A$2:$C$1001,2,FALSE),"")</f>
        <v>보건복지위원회</v>
      </c>
      <c r="B511" s="87" t="str">
        <f>IFERROR(VLOOKUP('15년일출'!$C511,구분표!$A$2:$C$1001,3,FALSE),"")</f>
        <v>보건복지국</v>
      </c>
      <c r="C511" s="186" t="s">
        <v>289</v>
      </c>
      <c r="D511" s="297" t="s">
        <v>589</v>
      </c>
      <c r="E511" s="297">
        <v>797</v>
      </c>
      <c r="F511" s="298" t="s">
        <v>724</v>
      </c>
      <c r="G511" s="184">
        <v>800000</v>
      </c>
      <c r="H511" s="184">
        <v>-200000</v>
      </c>
      <c r="I511" s="184"/>
      <c r="J511" s="73">
        <f t="shared" si="96"/>
        <v>600000</v>
      </c>
      <c r="K511" s="184"/>
      <c r="L511" s="184"/>
      <c r="M511" s="73">
        <f t="shared" si="97"/>
        <v>800000</v>
      </c>
      <c r="N511" s="74" t="str">
        <f t="shared" si="98"/>
        <v>동의필요</v>
      </c>
      <c r="O511" s="243" t="s">
        <v>779</v>
      </c>
      <c r="P511" s="75"/>
      <c r="Q511" s="315"/>
      <c r="R511" s="75"/>
      <c r="S511" s="78" t="str">
        <f t="shared" si="99"/>
        <v>도비</v>
      </c>
      <c r="T511" s="184">
        <f t="shared" si="105"/>
        <v>0</v>
      </c>
      <c r="U511" s="184">
        <f t="shared" si="106"/>
        <v>-200000</v>
      </c>
      <c r="V511" s="77" t="str">
        <f t="shared" si="100"/>
        <v>ok</v>
      </c>
      <c r="W511" s="75"/>
      <c r="X511" s="76" t="str">
        <f t="shared" si="101"/>
        <v>도비</v>
      </c>
      <c r="Y511" s="184">
        <f t="shared" si="102"/>
        <v>0</v>
      </c>
      <c r="Z511" s="184">
        <f t="shared" si="103"/>
        <v>0</v>
      </c>
      <c r="AA511" s="77" t="str">
        <f t="shared" si="104"/>
        <v>ok</v>
      </c>
      <c r="AB511" s="75"/>
      <c r="AC511" s="79" t="str">
        <f t="array" ref="AC511">IFERROR(IF($C511="","",INDEX(구분표!$I$2:$I$1001,MATCH(1,(구분표!$B$2:$B$1001='15년일출'!$A511)*(구분표!$C$2:$C$1001='15년일출'!$B511)*(구분표!$A$2:$A$1001='15년일출'!$C511),0))),"@@")</f>
        <v>1906</v>
      </c>
    </row>
    <row r="512" spans="1:29" ht="40.5" hidden="1" customHeight="1">
      <c r="A512" s="87" t="str">
        <f>IFERROR(VLOOKUP('15년일출'!$C512,구분표!$A$2:$C$1001,2,FALSE),"")</f>
        <v>보건복지위원회</v>
      </c>
      <c r="B512" s="87" t="str">
        <f>IFERROR(VLOOKUP('15년일출'!$C512,구분표!$A$2:$C$1001,3,FALSE),"")</f>
        <v>보건복지국</v>
      </c>
      <c r="C512" s="186" t="s">
        <v>290</v>
      </c>
      <c r="D512" s="297" t="s">
        <v>589</v>
      </c>
      <c r="E512" s="297">
        <v>808</v>
      </c>
      <c r="F512" s="298" t="s">
        <v>725</v>
      </c>
      <c r="G512" s="184">
        <v>20000</v>
      </c>
      <c r="H512" s="184"/>
      <c r="I512" s="184">
        <v>30000</v>
      </c>
      <c r="J512" s="73">
        <f t="shared" si="96"/>
        <v>50000</v>
      </c>
      <c r="K512" s="184"/>
      <c r="L512" s="184"/>
      <c r="M512" s="73">
        <f t="shared" si="97"/>
        <v>20000</v>
      </c>
      <c r="N512" s="74" t="str">
        <f t="shared" si="98"/>
        <v>-</v>
      </c>
      <c r="O512" s="243" t="s">
        <v>944</v>
      </c>
      <c r="P512" s="75"/>
      <c r="Q512" s="315"/>
      <c r="R512" s="75"/>
      <c r="S512" s="78" t="str">
        <f t="shared" si="99"/>
        <v>도비</v>
      </c>
      <c r="T512" s="184">
        <f t="shared" si="105"/>
        <v>0</v>
      </c>
      <c r="U512" s="184">
        <f t="shared" si="106"/>
        <v>30000</v>
      </c>
      <c r="V512" s="77" t="str">
        <f t="shared" si="100"/>
        <v>ok</v>
      </c>
      <c r="W512" s="75"/>
      <c r="X512" s="76" t="str">
        <f t="shared" si="101"/>
        <v>도비</v>
      </c>
      <c r="Y512" s="184">
        <f t="shared" si="102"/>
        <v>0</v>
      </c>
      <c r="Z512" s="184">
        <f t="shared" si="103"/>
        <v>0</v>
      </c>
      <c r="AA512" s="77" t="str">
        <f t="shared" si="104"/>
        <v>ok</v>
      </c>
      <c r="AB512" s="75"/>
      <c r="AC512" s="79" t="str">
        <f t="array" ref="AC512">IFERROR(IF($C512="","",INDEX(구분표!$I$2:$I$1001,MATCH(1,(구분표!$B$2:$B$1001='15년일출'!$A512)*(구분표!$C$2:$C$1001='15년일출'!$B512)*(구분표!$A$2:$A$1001='15년일출'!$C512),0))),"@@")</f>
        <v>1907</v>
      </c>
    </row>
    <row r="513" spans="1:29" ht="40.5" hidden="1" customHeight="1">
      <c r="A513" s="87" t="str">
        <f>IFERROR(VLOOKUP('15년일출'!$C513,구분표!$A$2:$C$1001,2,FALSE),"")</f>
        <v>보건복지위원회</v>
      </c>
      <c r="B513" s="87" t="str">
        <f>IFERROR(VLOOKUP('15년일출'!$C513,구분표!$A$2:$C$1001,3,FALSE),"")</f>
        <v>복지여성실</v>
      </c>
      <c r="C513" s="186" t="s">
        <v>85</v>
      </c>
      <c r="D513" s="297" t="s">
        <v>589</v>
      </c>
      <c r="E513" s="297">
        <v>820</v>
      </c>
      <c r="F513" s="298" t="s">
        <v>670</v>
      </c>
      <c r="G513" s="184">
        <v>10781900</v>
      </c>
      <c r="H513" s="184"/>
      <c r="I513" s="184">
        <v>1220150</v>
      </c>
      <c r="J513" s="73">
        <f t="shared" si="96"/>
        <v>12002050</v>
      </c>
      <c r="K513" s="184"/>
      <c r="L513" s="184"/>
      <c r="M513" s="73">
        <f t="shared" si="97"/>
        <v>10781900</v>
      </c>
      <c r="N513" s="74" t="str">
        <f t="shared" si="98"/>
        <v>-</v>
      </c>
      <c r="O513" s="240" t="s">
        <v>756</v>
      </c>
      <c r="P513" s="75"/>
      <c r="Q513" s="315" t="s">
        <v>734</v>
      </c>
      <c r="R513" s="75"/>
      <c r="S513" s="78" t="str">
        <f t="shared" si="99"/>
        <v>국비</v>
      </c>
      <c r="T513" s="184">
        <v>1061000</v>
      </c>
      <c r="U513" s="184">
        <v>159150</v>
      </c>
      <c r="V513" s="77" t="str">
        <f t="shared" si="100"/>
        <v>ok</v>
      </c>
      <c r="W513" s="75"/>
      <c r="X513" s="76" t="str">
        <f t="shared" si="101"/>
        <v>국비</v>
      </c>
      <c r="Y513" s="184" t="str">
        <f t="shared" si="102"/>
        <v>직접입력</v>
      </c>
      <c r="Z513" s="184" t="str">
        <f t="shared" si="103"/>
        <v>직접입력</v>
      </c>
      <c r="AA513" s="77" t="str">
        <f t="shared" si="104"/>
        <v>검토</v>
      </c>
      <c r="AB513" s="75"/>
      <c r="AC513" s="79" t="str">
        <f t="array" ref="AC513">IFERROR(IF($C513="","",INDEX(구분표!$I$2:$I$1001,MATCH(1,(구분표!$B$2:$B$1001='15년일출'!$A513)*(구분표!$C$2:$C$1001='15년일출'!$B513)*(구분표!$A$2:$A$1001='15년일출'!$C513),0))),"@@")</f>
        <v>2001</v>
      </c>
    </row>
    <row r="514" spans="1:29" ht="40.5" hidden="1" customHeight="1">
      <c r="A514" s="87" t="str">
        <f>IFERROR(VLOOKUP('15년일출'!$C514,구분표!$A$2:$C$1001,2,FALSE),"")</f>
        <v>보건복지위원회</v>
      </c>
      <c r="B514" s="87" t="str">
        <f>IFERROR(VLOOKUP('15년일출'!$C514,구분표!$A$2:$C$1001,3,FALSE),"")</f>
        <v>복지여성실</v>
      </c>
      <c r="C514" s="186" t="s">
        <v>85</v>
      </c>
      <c r="D514" s="297" t="s">
        <v>589</v>
      </c>
      <c r="E514" s="297">
        <v>820</v>
      </c>
      <c r="F514" s="298" t="s">
        <v>671</v>
      </c>
      <c r="G514" s="184">
        <v>441232</v>
      </c>
      <c r="H514" s="184"/>
      <c r="I514" s="184">
        <v>48260</v>
      </c>
      <c r="J514" s="73">
        <f t="shared" si="96"/>
        <v>489492</v>
      </c>
      <c r="K514" s="184"/>
      <c r="L514" s="184"/>
      <c r="M514" s="73">
        <f t="shared" si="97"/>
        <v>441232</v>
      </c>
      <c r="N514" s="74" t="str">
        <f t="shared" si="98"/>
        <v>-</v>
      </c>
      <c r="O514" s="240" t="s">
        <v>756</v>
      </c>
      <c r="P514" s="75"/>
      <c r="Q514" s="315" t="s">
        <v>734</v>
      </c>
      <c r="R514" s="75"/>
      <c r="S514" s="78" t="str">
        <f t="shared" si="99"/>
        <v>국비</v>
      </c>
      <c r="T514" s="184">
        <v>41965</v>
      </c>
      <c r="U514" s="184">
        <v>6295</v>
      </c>
      <c r="V514" s="77" t="str">
        <f t="shared" si="100"/>
        <v>ok</v>
      </c>
      <c r="W514" s="75"/>
      <c r="X514" s="76" t="str">
        <f t="shared" si="101"/>
        <v>국비</v>
      </c>
      <c r="Y514" s="184" t="str">
        <f t="shared" si="102"/>
        <v>직접입력</v>
      </c>
      <c r="Z514" s="184" t="str">
        <f t="shared" si="103"/>
        <v>직접입력</v>
      </c>
      <c r="AA514" s="77" t="str">
        <f t="shared" si="104"/>
        <v>검토</v>
      </c>
      <c r="AB514" s="75"/>
      <c r="AC514" s="79" t="str">
        <f t="array" ref="AC514">IFERROR(IF($C514="","",INDEX(구분표!$I$2:$I$1001,MATCH(1,(구분표!$B$2:$B$1001='15년일출'!$A514)*(구분표!$C$2:$C$1001='15년일출'!$B514)*(구분표!$A$2:$A$1001='15년일출'!$C514),0))),"@@")</f>
        <v>2001</v>
      </c>
    </row>
    <row r="515" spans="1:29" ht="40.5" hidden="1" customHeight="1">
      <c r="A515" s="87" t="str">
        <f>IFERROR(VLOOKUP('15년일출'!$C515,구분표!$A$2:$C$1001,2,FALSE),"")</f>
        <v>보건복지위원회</v>
      </c>
      <c r="B515" s="87" t="str">
        <f>IFERROR(VLOOKUP('15년일출'!$C515,구분표!$A$2:$C$1001,3,FALSE),"")</f>
        <v>복지여성실</v>
      </c>
      <c r="C515" s="186" t="s">
        <v>85</v>
      </c>
      <c r="D515" s="297" t="s">
        <v>589</v>
      </c>
      <c r="E515" s="297">
        <v>823</v>
      </c>
      <c r="F515" s="298" t="s">
        <v>749</v>
      </c>
      <c r="G515" s="184">
        <v>75900</v>
      </c>
      <c r="H515" s="184"/>
      <c r="I515" s="184">
        <v>14850</v>
      </c>
      <c r="J515" s="73">
        <f t="shared" si="96"/>
        <v>90750</v>
      </c>
      <c r="K515" s="184"/>
      <c r="L515" s="184"/>
      <c r="M515" s="73">
        <f t="shared" si="97"/>
        <v>75900</v>
      </c>
      <c r="N515" s="74" t="str">
        <f t="shared" si="98"/>
        <v>-</v>
      </c>
      <c r="O515" s="237" t="s">
        <v>757</v>
      </c>
      <c r="P515" s="75"/>
      <c r="Q515" s="315"/>
      <c r="R515" s="75"/>
      <c r="S515" s="78" t="str">
        <f t="shared" si="99"/>
        <v>기금</v>
      </c>
      <c r="T515" s="184">
        <f>IF($S515&lt;&gt;"도비",IF($Q515="국도비","직접입력",SUM($H515:$I515)),)</f>
        <v>14850</v>
      </c>
      <c r="U515" s="184">
        <f>IF($S515="도비",SUM($H515:$I515),IF($Q515="국도비","직접입력",SUM($H515:$I515)-$T515))</f>
        <v>0</v>
      </c>
      <c r="V515" s="77" t="str">
        <f t="shared" si="100"/>
        <v>ok</v>
      </c>
      <c r="W515" s="75"/>
      <c r="X515" s="76" t="str">
        <f t="shared" si="101"/>
        <v>기금</v>
      </c>
      <c r="Y515" s="184">
        <f t="shared" si="102"/>
        <v>0</v>
      </c>
      <c r="Z515" s="184">
        <f t="shared" si="103"/>
        <v>0</v>
      </c>
      <c r="AA515" s="77" t="str">
        <f t="shared" si="104"/>
        <v>ok</v>
      </c>
      <c r="AB515" s="75"/>
      <c r="AC515" s="79" t="str">
        <f t="array" ref="AC515">IFERROR(IF($C515="","",INDEX(구분표!$I$2:$I$1001,MATCH(1,(구분표!$B$2:$B$1001='15년일출'!$A515)*(구분표!$C$2:$C$1001='15년일출'!$B515)*(구분표!$A$2:$A$1001='15년일출'!$C515),0))),"@@")</f>
        <v>2001</v>
      </c>
    </row>
    <row r="516" spans="1:29" ht="40.5" hidden="1" customHeight="1">
      <c r="A516" s="87" t="str">
        <f>IFERROR(VLOOKUP('15년일출'!$C516,구분표!$A$2:$C$1001,2,FALSE),"")</f>
        <v>보건복지위원회</v>
      </c>
      <c r="B516" s="87" t="str">
        <f>IFERROR(VLOOKUP('15년일출'!$C516,구분표!$A$2:$C$1001,3,FALSE),"")</f>
        <v>복지여성실</v>
      </c>
      <c r="C516" s="186" t="s">
        <v>85</v>
      </c>
      <c r="D516" s="297" t="s">
        <v>589</v>
      </c>
      <c r="E516" s="297">
        <v>823</v>
      </c>
      <c r="F516" s="298" t="s">
        <v>750</v>
      </c>
      <c r="G516" s="184">
        <v>86530</v>
      </c>
      <c r="H516" s="184"/>
      <c r="I516" s="184">
        <v>12670</v>
      </c>
      <c r="J516" s="73">
        <f t="shared" si="96"/>
        <v>99200</v>
      </c>
      <c r="K516" s="184"/>
      <c r="L516" s="184"/>
      <c r="M516" s="73">
        <f t="shared" si="97"/>
        <v>86530</v>
      </c>
      <c r="N516" s="74" t="str">
        <f t="shared" si="98"/>
        <v>-</v>
      </c>
      <c r="O516" s="237" t="s">
        <v>757</v>
      </c>
      <c r="P516" s="75"/>
      <c r="Q516" s="315"/>
      <c r="R516" s="75"/>
      <c r="S516" s="78" t="str">
        <f t="shared" si="99"/>
        <v>기금</v>
      </c>
      <c r="T516" s="184">
        <f>IF($S516&lt;&gt;"도비",IF($Q516="국도비","직접입력",SUM($H516:$I516)),)</f>
        <v>12670</v>
      </c>
      <c r="U516" s="184">
        <f>IF($S516="도비",SUM($H516:$I516),IF($Q516="국도비","직접입력",SUM($H516:$I516)-$T516))</f>
        <v>0</v>
      </c>
      <c r="V516" s="77" t="str">
        <f t="shared" si="100"/>
        <v>ok</v>
      </c>
      <c r="W516" s="75"/>
      <c r="X516" s="76" t="str">
        <f t="shared" si="101"/>
        <v>기금</v>
      </c>
      <c r="Y516" s="184">
        <f t="shared" si="102"/>
        <v>0</v>
      </c>
      <c r="Z516" s="184">
        <f t="shared" si="103"/>
        <v>0</v>
      </c>
      <c r="AA516" s="77" t="str">
        <f t="shared" si="104"/>
        <v>ok</v>
      </c>
      <c r="AB516" s="75"/>
      <c r="AC516" s="79" t="str">
        <f t="array" ref="AC516">IFERROR(IF($C516="","",INDEX(구분표!$I$2:$I$1001,MATCH(1,(구분표!$B$2:$B$1001='15년일출'!$A516)*(구분표!$C$2:$C$1001='15년일출'!$B516)*(구분표!$A$2:$A$1001='15년일출'!$C516),0))),"@@")</f>
        <v>2001</v>
      </c>
    </row>
    <row r="517" spans="1:29" ht="40.5" hidden="1" customHeight="1">
      <c r="A517" s="87" t="str">
        <f>IFERROR(VLOOKUP('15년일출'!$C517,구분표!$A$2:$C$1001,2,FALSE),"")</f>
        <v>보건복지위원회</v>
      </c>
      <c r="B517" s="87" t="str">
        <f>IFERROR(VLOOKUP('15년일출'!$C517,구분표!$A$2:$C$1001,3,FALSE),"")</f>
        <v>복지여성실</v>
      </c>
      <c r="C517" s="186" t="s">
        <v>85</v>
      </c>
      <c r="D517" s="185" t="s">
        <v>589</v>
      </c>
      <c r="E517" s="185">
        <v>830</v>
      </c>
      <c r="F517" s="298" t="s">
        <v>672</v>
      </c>
      <c r="G517" s="184">
        <v>889036</v>
      </c>
      <c r="H517" s="184"/>
      <c r="I517" s="184">
        <v>11228</v>
      </c>
      <c r="J517" s="73">
        <f t="shared" si="96"/>
        <v>900264</v>
      </c>
      <c r="K517" s="184"/>
      <c r="L517" s="184"/>
      <c r="M517" s="73">
        <f t="shared" si="97"/>
        <v>889036</v>
      </c>
      <c r="N517" s="74" t="str">
        <f t="shared" si="98"/>
        <v>-</v>
      </c>
      <c r="O517" s="237" t="s">
        <v>758</v>
      </c>
      <c r="P517" s="75"/>
      <c r="Q517" s="315" t="s">
        <v>734</v>
      </c>
      <c r="R517" s="75"/>
      <c r="S517" s="78" t="str">
        <f t="shared" si="99"/>
        <v>국비</v>
      </c>
      <c r="T517" s="184">
        <v>9763</v>
      </c>
      <c r="U517" s="184">
        <v>1465</v>
      </c>
      <c r="V517" s="77" t="str">
        <f t="shared" si="100"/>
        <v>ok</v>
      </c>
      <c r="W517" s="75"/>
      <c r="X517" s="76" t="str">
        <f t="shared" si="101"/>
        <v>국비</v>
      </c>
      <c r="Y517" s="184" t="str">
        <f t="shared" si="102"/>
        <v>직접입력</v>
      </c>
      <c r="Z517" s="184" t="str">
        <f t="shared" si="103"/>
        <v>직접입력</v>
      </c>
      <c r="AA517" s="77" t="str">
        <f t="shared" si="104"/>
        <v>검토</v>
      </c>
      <c r="AB517" s="75"/>
      <c r="AC517" s="79" t="str">
        <f t="array" ref="AC517">IFERROR(IF($C517="","",INDEX(구분표!$I$2:$I$1001,MATCH(1,(구분표!$B$2:$B$1001='15년일출'!$A517)*(구분표!$C$2:$C$1001='15년일출'!$B517)*(구분표!$A$2:$A$1001='15년일출'!$C517),0))),"@@")</f>
        <v>2001</v>
      </c>
    </row>
    <row r="518" spans="1:29" ht="40.5" hidden="1" customHeight="1">
      <c r="A518" s="87" t="str">
        <f>IFERROR(VLOOKUP('15년일출'!$C518,구분표!$A$2:$C$1001,2,FALSE),"")</f>
        <v>보건복지위원회</v>
      </c>
      <c r="B518" s="87" t="str">
        <f>IFERROR(VLOOKUP('15년일출'!$C518,구분표!$A$2:$C$1001,3,FALSE),"")</f>
        <v>복지여성실</v>
      </c>
      <c r="C518" s="186" t="s">
        <v>85</v>
      </c>
      <c r="D518" s="185" t="s">
        <v>589</v>
      </c>
      <c r="E518" s="185">
        <v>830</v>
      </c>
      <c r="F518" s="298" t="s">
        <v>673</v>
      </c>
      <c r="G518" s="184">
        <v>2274520</v>
      </c>
      <c r="H518" s="184"/>
      <c r="I518" s="184">
        <v>46895</v>
      </c>
      <c r="J518" s="73">
        <f t="shared" ref="J518:J581" si="107">SUM(G518+H518+I518)</f>
        <v>2321415</v>
      </c>
      <c r="K518" s="184"/>
      <c r="L518" s="184"/>
      <c r="M518" s="73">
        <f t="shared" ref="M518:M581" si="108">SUM(G518+K518+L518)</f>
        <v>2274520</v>
      </c>
      <c r="N518" s="74" t="str">
        <f t="shared" ref="N518:N581" si="109">IF(H518-K518&lt;0,"동의필요","-")</f>
        <v>-</v>
      </c>
      <c r="O518" s="240" t="s">
        <v>759</v>
      </c>
      <c r="P518" s="75"/>
      <c r="Q518" s="315" t="s">
        <v>734</v>
      </c>
      <c r="R518" s="75"/>
      <c r="S518" s="78" t="str">
        <f t="shared" ref="S518:S581" si="110">IF($Q518="도비","도비",IF(COUNT(FIND("국비/",$F518)),"국비",IF(COUNT(FIND("지특/",$F518)),"지특",IF(COUNT(FIND("기금/",$F518)),"기금",IF(COUNT(FIND("교부세/",$F518)),"특교",IF(COUNT(FIND("자체/",$F518)),"도비",""))))))</f>
        <v>국비</v>
      </c>
      <c r="T518" s="184">
        <v>40778</v>
      </c>
      <c r="U518" s="184">
        <v>6117</v>
      </c>
      <c r="V518" s="77" t="str">
        <f t="shared" ref="V518:V581" si="111">IFERROR(IF(($H518+$I518)=($T518+$U518),"ok","검토"),"검토")</f>
        <v>ok</v>
      </c>
      <c r="W518" s="75"/>
      <c r="X518" s="76" t="str">
        <f t="shared" ref="X518:X581" si="112">$S518</f>
        <v>국비</v>
      </c>
      <c r="Y518" s="184" t="str">
        <f t="shared" ref="Y518:Y581" si="113">IF($X518&lt;&gt;"도비",IF($Q518="국도비","직접입력",SUM($K518:$L518)),)</f>
        <v>직접입력</v>
      </c>
      <c r="Z518" s="184" t="str">
        <f t="shared" ref="Z518:Z581" si="114">IF($X518="도비",SUM($K518:$L518),IF($Q518="국도비","직접입력",SUM($K518:$L518)-$Y518))</f>
        <v>직접입력</v>
      </c>
      <c r="AA518" s="77" t="str">
        <f t="shared" ref="AA518:AA581" si="115">IFERROR(IF(($K518+$L518)=($Y518+$Z518),"ok","검토"),"검토")</f>
        <v>검토</v>
      </c>
      <c r="AB518" s="75"/>
      <c r="AC518" s="79" t="str">
        <f t="array" ref="AC518">IFERROR(IF($C518="","",INDEX(구분표!$I$2:$I$1001,MATCH(1,(구분표!$B$2:$B$1001='15년일출'!$A518)*(구분표!$C$2:$C$1001='15년일출'!$B518)*(구분표!$A$2:$A$1001='15년일출'!$C518),0))),"@@")</f>
        <v>2001</v>
      </c>
    </row>
    <row r="519" spans="1:29" ht="40.5" hidden="1" customHeight="1">
      <c r="A519" s="87" t="str">
        <f>IFERROR(VLOOKUP('15년일출'!$C519,구분표!$A$2:$C$1001,2,FALSE),"")</f>
        <v>보건복지위원회</v>
      </c>
      <c r="B519" s="87" t="str">
        <f>IFERROR(VLOOKUP('15년일출'!$C519,구분표!$A$2:$C$1001,3,FALSE),"")</f>
        <v>복지여성실</v>
      </c>
      <c r="C519" s="186" t="s">
        <v>85</v>
      </c>
      <c r="D519" s="297" t="s">
        <v>589</v>
      </c>
      <c r="E519" s="297">
        <v>830</v>
      </c>
      <c r="F519" s="298" t="s">
        <v>674</v>
      </c>
      <c r="G519" s="184">
        <v>51391</v>
      </c>
      <c r="H519" s="184">
        <v>-51391</v>
      </c>
      <c r="I519" s="184"/>
      <c r="J519" s="73">
        <f t="shared" si="107"/>
        <v>0</v>
      </c>
      <c r="K519" s="184"/>
      <c r="L519" s="184"/>
      <c r="M519" s="73">
        <f t="shared" si="108"/>
        <v>51391</v>
      </c>
      <c r="N519" s="74" t="str">
        <f t="shared" si="109"/>
        <v>동의필요</v>
      </c>
      <c r="O519" s="240" t="s">
        <v>760</v>
      </c>
      <c r="P519" s="75"/>
      <c r="Q519" s="315" t="s">
        <v>734</v>
      </c>
      <c r="R519" s="75"/>
      <c r="S519" s="78" t="str">
        <f t="shared" si="110"/>
        <v>국비</v>
      </c>
      <c r="T519" s="184">
        <v>-44688</v>
      </c>
      <c r="U519" s="184">
        <v>-6703</v>
      </c>
      <c r="V519" s="77" t="str">
        <f t="shared" si="111"/>
        <v>ok</v>
      </c>
      <c r="W519" s="75"/>
      <c r="X519" s="76" t="str">
        <f t="shared" si="112"/>
        <v>국비</v>
      </c>
      <c r="Y519" s="184" t="str">
        <f t="shared" si="113"/>
        <v>직접입력</v>
      </c>
      <c r="Z519" s="184" t="str">
        <f t="shared" si="114"/>
        <v>직접입력</v>
      </c>
      <c r="AA519" s="77" t="str">
        <f t="shared" si="115"/>
        <v>검토</v>
      </c>
      <c r="AB519" s="75"/>
      <c r="AC519" s="79" t="str">
        <f t="array" ref="AC519">IFERROR(IF($C519="","",INDEX(구분표!$I$2:$I$1001,MATCH(1,(구분표!$B$2:$B$1001='15년일출'!$A519)*(구분표!$C$2:$C$1001='15년일출'!$B519)*(구분표!$A$2:$A$1001='15년일출'!$C519),0))),"@@")</f>
        <v>2001</v>
      </c>
    </row>
    <row r="520" spans="1:29" ht="40.5" hidden="1" customHeight="1">
      <c r="A520" s="87" t="str">
        <f>IFERROR(VLOOKUP('15년일출'!$C520,구분표!$A$2:$C$1001,2,FALSE),"")</f>
        <v>보건복지위원회</v>
      </c>
      <c r="B520" s="87" t="str">
        <f>IFERROR(VLOOKUP('15년일출'!$C520,구분표!$A$2:$C$1001,3,FALSE),"")</f>
        <v>복지여성실</v>
      </c>
      <c r="C520" s="186" t="s">
        <v>85</v>
      </c>
      <c r="D520" s="297" t="s">
        <v>589</v>
      </c>
      <c r="E520" s="297">
        <v>833</v>
      </c>
      <c r="F520" s="298" t="s">
        <v>727</v>
      </c>
      <c r="G520" s="184">
        <v>1217530</v>
      </c>
      <c r="H520" s="184"/>
      <c r="I520" s="184">
        <v>30000</v>
      </c>
      <c r="J520" s="73">
        <f t="shared" si="107"/>
        <v>1247530</v>
      </c>
      <c r="K520" s="184"/>
      <c r="L520" s="184"/>
      <c r="M520" s="73">
        <f t="shared" si="108"/>
        <v>1217530</v>
      </c>
      <c r="N520" s="74" t="str">
        <f t="shared" si="109"/>
        <v>-</v>
      </c>
      <c r="O520" s="243" t="s">
        <v>780</v>
      </c>
      <c r="P520" s="75"/>
      <c r="Q520" s="315"/>
      <c r="R520" s="75"/>
      <c r="S520" s="78" t="str">
        <f t="shared" si="110"/>
        <v>도비</v>
      </c>
      <c r="T520" s="184">
        <f t="shared" ref="T520:T526" si="116">IF($S520&lt;&gt;"도비",IF($Q520="국도비","직접입력",SUM($H520:$I520)),)</f>
        <v>0</v>
      </c>
      <c r="U520" s="184">
        <f t="shared" ref="U520:U526" si="117">IF($S520="도비",SUM($H520:$I520),IF($Q520="국도비","직접입력",SUM($H520:$I520)-$T520))</f>
        <v>30000</v>
      </c>
      <c r="V520" s="77" t="str">
        <f t="shared" si="111"/>
        <v>ok</v>
      </c>
      <c r="W520" s="75"/>
      <c r="X520" s="76" t="str">
        <f t="shared" si="112"/>
        <v>도비</v>
      </c>
      <c r="Y520" s="184">
        <f t="shared" si="113"/>
        <v>0</v>
      </c>
      <c r="Z520" s="184">
        <f t="shared" si="114"/>
        <v>0</v>
      </c>
      <c r="AA520" s="77" t="str">
        <f t="shared" si="115"/>
        <v>ok</v>
      </c>
      <c r="AB520" s="75"/>
      <c r="AC520" s="79" t="str">
        <f t="array" ref="AC520">IFERROR(IF($C520="","",INDEX(구분표!$I$2:$I$1001,MATCH(1,(구분표!$B$2:$B$1001='15년일출'!$A520)*(구분표!$C$2:$C$1001='15년일출'!$B520)*(구분표!$A$2:$A$1001='15년일출'!$C520),0))),"@@")</f>
        <v>2001</v>
      </c>
    </row>
    <row r="521" spans="1:29" ht="40.5" hidden="1" customHeight="1">
      <c r="A521" s="87" t="str">
        <f>IFERROR(VLOOKUP('15년일출'!$C521,구분표!$A$2:$C$1001,2,FALSE),"")</f>
        <v>보건복지위원회</v>
      </c>
      <c r="B521" s="87" t="str">
        <f>IFERROR(VLOOKUP('15년일출'!$C521,구분표!$A$2:$C$1001,3,FALSE),"")</f>
        <v>복지여성실</v>
      </c>
      <c r="C521" s="186" t="s">
        <v>85</v>
      </c>
      <c r="D521" s="185" t="s">
        <v>589</v>
      </c>
      <c r="E521" s="185">
        <v>821</v>
      </c>
      <c r="F521" s="298" t="s">
        <v>730</v>
      </c>
      <c r="G521" s="184">
        <v>43600</v>
      </c>
      <c r="H521" s="184"/>
      <c r="I521" s="184">
        <v>56400</v>
      </c>
      <c r="J521" s="73">
        <f t="shared" si="107"/>
        <v>100000</v>
      </c>
      <c r="K521" s="184"/>
      <c r="L521" s="184"/>
      <c r="M521" s="73">
        <f t="shared" si="108"/>
        <v>43600</v>
      </c>
      <c r="N521" s="74" t="str">
        <f t="shared" si="109"/>
        <v>-</v>
      </c>
      <c r="O521" s="243" t="s">
        <v>783</v>
      </c>
      <c r="P521" s="75"/>
      <c r="Q521" s="315"/>
      <c r="R521" s="75"/>
      <c r="S521" s="78" t="str">
        <f t="shared" si="110"/>
        <v>도비</v>
      </c>
      <c r="T521" s="184">
        <f t="shared" si="116"/>
        <v>0</v>
      </c>
      <c r="U521" s="184">
        <f t="shared" si="117"/>
        <v>56400</v>
      </c>
      <c r="V521" s="77" t="str">
        <f t="shared" si="111"/>
        <v>ok</v>
      </c>
      <c r="W521" s="75"/>
      <c r="X521" s="76" t="str">
        <f t="shared" si="112"/>
        <v>도비</v>
      </c>
      <c r="Y521" s="184">
        <f t="shared" si="113"/>
        <v>0</v>
      </c>
      <c r="Z521" s="184">
        <f t="shared" si="114"/>
        <v>0</v>
      </c>
      <c r="AA521" s="77" t="str">
        <f t="shared" si="115"/>
        <v>ok</v>
      </c>
      <c r="AB521" s="75"/>
      <c r="AC521" s="79" t="str">
        <f t="array" ref="AC521">IFERROR(IF($C521="","",INDEX(구분표!$I$2:$I$1001,MATCH(1,(구분표!$B$2:$B$1001='15년일출'!$A521)*(구분표!$C$2:$C$1001='15년일출'!$B521)*(구분표!$A$2:$A$1001='15년일출'!$C521),0))),"@@")</f>
        <v>2001</v>
      </c>
    </row>
    <row r="522" spans="1:29" ht="40.5" hidden="1" customHeight="1">
      <c r="A522" s="87" t="str">
        <f>IFERROR(VLOOKUP('15년일출'!$C522,구분표!$A$2:$C$1001,2,FALSE),"")</f>
        <v>보건복지위원회</v>
      </c>
      <c r="B522" s="87" t="str">
        <f>IFERROR(VLOOKUP('15년일출'!$C522,구분표!$A$2:$C$1001,3,FALSE),"")</f>
        <v>복지여성실</v>
      </c>
      <c r="C522" s="186" t="s">
        <v>85</v>
      </c>
      <c r="D522" s="297" t="s">
        <v>589</v>
      </c>
      <c r="E522" s="297">
        <v>831</v>
      </c>
      <c r="F522" s="298" t="s">
        <v>688</v>
      </c>
      <c r="G522" s="184">
        <v>171000</v>
      </c>
      <c r="H522" s="184"/>
      <c r="I522" s="184">
        <v>45000</v>
      </c>
      <c r="J522" s="73">
        <f t="shared" si="107"/>
        <v>216000</v>
      </c>
      <c r="K522" s="184"/>
      <c r="L522" s="184"/>
      <c r="M522" s="73">
        <f t="shared" si="108"/>
        <v>171000</v>
      </c>
      <c r="N522" s="74" t="str">
        <f t="shared" si="109"/>
        <v>-</v>
      </c>
      <c r="O522" s="243" t="s">
        <v>770</v>
      </c>
      <c r="P522" s="75"/>
      <c r="Q522" s="315"/>
      <c r="R522" s="75"/>
      <c r="S522" s="78" t="str">
        <f t="shared" si="110"/>
        <v>도비</v>
      </c>
      <c r="T522" s="184">
        <f t="shared" si="116"/>
        <v>0</v>
      </c>
      <c r="U522" s="184">
        <f t="shared" si="117"/>
        <v>45000</v>
      </c>
      <c r="V522" s="77" t="str">
        <f t="shared" si="111"/>
        <v>ok</v>
      </c>
      <c r="W522" s="75"/>
      <c r="X522" s="76" t="str">
        <f t="shared" si="112"/>
        <v>도비</v>
      </c>
      <c r="Y522" s="184">
        <f t="shared" si="113"/>
        <v>0</v>
      </c>
      <c r="Z522" s="184">
        <f t="shared" si="114"/>
        <v>0</v>
      </c>
      <c r="AA522" s="77" t="str">
        <f t="shared" si="115"/>
        <v>ok</v>
      </c>
      <c r="AB522" s="75"/>
      <c r="AC522" s="79" t="str">
        <f t="array" ref="AC522">IFERROR(IF($C522="","",INDEX(구분표!$I$2:$I$1001,MATCH(1,(구분표!$B$2:$B$1001='15년일출'!$A522)*(구분표!$C$2:$C$1001='15년일출'!$B522)*(구분표!$A$2:$A$1001='15년일출'!$C522),0))),"@@")</f>
        <v>2001</v>
      </c>
    </row>
    <row r="523" spans="1:29" ht="40.5" hidden="1" customHeight="1">
      <c r="A523" s="87" t="str">
        <f>IFERROR(VLOOKUP('15년일출'!$C523,구분표!$A$2:$C$1001,2,FALSE),"")</f>
        <v>보건복지위원회</v>
      </c>
      <c r="B523" s="87" t="str">
        <f>IFERROR(VLOOKUP('15년일출'!$C523,구분표!$A$2:$C$1001,3,FALSE),"")</f>
        <v>복지여성실</v>
      </c>
      <c r="C523" s="186" t="s">
        <v>85</v>
      </c>
      <c r="D523" s="297" t="s">
        <v>589</v>
      </c>
      <c r="E523" s="297">
        <v>833</v>
      </c>
      <c r="F523" s="298" t="s">
        <v>733</v>
      </c>
      <c r="G523" s="184">
        <v>199000</v>
      </c>
      <c r="H523" s="184"/>
      <c r="I523" s="194">
        <v>11000</v>
      </c>
      <c r="J523" s="73">
        <f t="shared" si="107"/>
        <v>210000</v>
      </c>
      <c r="K523" s="184"/>
      <c r="L523" s="194"/>
      <c r="M523" s="73">
        <f t="shared" si="108"/>
        <v>199000</v>
      </c>
      <c r="N523" s="74" t="str">
        <f t="shared" si="109"/>
        <v>-</v>
      </c>
      <c r="O523" s="243" t="s">
        <v>1909</v>
      </c>
      <c r="P523" s="75"/>
      <c r="Q523" s="315"/>
      <c r="R523" s="75"/>
      <c r="S523" s="78" t="str">
        <f t="shared" si="110"/>
        <v>도비</v>
      </c>
      <c r="T523" s="184">
        <f t="shared" si="116"/>
        <v>0</v>
      </c>
      <c r="U523" s="184">
        <f t="shared" si="117"/>
        <v>11000</v>
      </c>
      <c r="V523" s="77" t="str">
        <f t="shared" si="111"/>
        <v>ok</v>
      </c>
      <c r="W523" s="75"/>
      <c r="X523" s="76" t="str">
        <f t="shared" si="112"/>
        <v>도비</v>
      </c>
      <c r="Y523" s="184">
        <f t="shared" si="113"/>
        <v>0</v>
      </c>
      <c r="Z523" s="184">
        <f t="shared" si="114"/>
        <v>0</v>
      </c>
      <c r="AA523" s="77" t="str">
        <f t="shared" si="115"/>
        <v>ok</v>
      </c>
      <c r="AB523" s="75"/>
      <c r="AC523" s="79" t="str">
        <f t="array" ref="AC523">IFERROR(IF($C523="","",INDEX(구분표!$I$2:$I$1001,MATCH(1,(구분표!$B$2:$B$1001='15년일출'!$A523)*(구분표!$C$2:$C$1001='15년일출'!$B523)*(구분표!$A$2:$A$1001='15년일출'!$C523),0))),"@@")</f>
        <v>2001</v>
      </c>
    </row>
    <row r="524" spans="1:29" ht="40.5" hidden="1" customHeight="1">
      <c r="A524" s="87" t="str">
        <f>IFERROR(VLOOKUP('15년일출'!$C524,구분표!$A$2:$C$1001,2,FALSE),"")</f>
        <v>보건복지위원회</v>
      </c>
      <c r="B524" s="87" t="str">
        <f>IFERROR(VLOOKUP('15년일출'!$C524,구분표!$A$2:$C$1001,3,FALSE),"")</f>
        <v>복지여성실</v>
      </c>
      <c r="C524" s="186" t="s">
        <v>85</v>
      </c>
      <c r="D524" s="297" t="s">
        <v>593</v>
      </c>
      <c r="E524" s="297" t="s">
        <v>656</v>
      </c>
      <c r="F524" s="298" t="s">
        <v>718</v>
      </c>
      <c r="G524" s="184"/>
      <c r="H524" s="184"/>
      <c r="I524" s="184">
        <v>24000</v>
      </c>
      <c r="J524" s="73">
        <f t="shared" si="107"/>
        <v>24000</v>
      </c>
      <c r="K524" s="184"/>
      <c r="L524" s="184"/>
      <c r="M524" s="73">
        <f t="shared" si="108"/>
        <v>0</v>
      </c>
      <c r="N524" s="74" t="str">
        <f t="shared" si="109"/>
        <v>-</v>
      </c>
      <c r="O524" s="243" t="s">
        <v>941</v>
      </c>
      <c r="P524" s="75"/>
      <c r="Q524" s="315"/>
      <c r="R524" s="75"/>
      <c r="S524" s="78" t="str">
        <f t="shared" si="110"/>
        <v>도비</v>
      </c>
      <c r="T524" s="184">
        <f t="shared" si="116"/>
        <v>0</v>
      </c>
      <c r="U524" s="184">
        <f t="shared" si="117"/>
        <v>24000</v>
      </c>
      <c r="V524" s="77" t="str">
        <f t="shared" si="111"/>
        <v>ok</v>
      </c>
      <c r="W524" s="75"/>
      <c r="X524" s="76" t="str">
        <f t="shared" si="112"/>
        <v>도비</v>
      </c>
      <c r="Y524" s="184">
        <f t="shared" si="113"/>
        <v>0</v>
      </c>
      <c r="Z524" s="184">
        <f t="shared" si="114"/>
        <v>0</v>
      </c>
      <c r="AA524" s="77" t="str">
        <f t="shared" si="115"/>
        <v>ok</v>
      </c>
      <c r="AB524" s="75"/>
      <c r="AC524" s="79" t="str">
        <f t="array" ref="AC524">IFERROR(IF($C524="","",INDEX(구분표!$I$2:$I$1001,MATCH(1,(구분표!$B$2:$B$1001='15년일출'!$A524)*(구분표!$C$2:$C$1001='15년일출'!$B524)*(구분표!$A$2:$A$1001='15년일출'!$C524),0))),"@@")</f>
        <v>2001</v>
      </c>
    </row>
    <row r="525" spans="1:29" ht="40.5" hidden="1" customHeight="1">
      <c r="A525" s="87" t="str">
        <f>IFERROR(VLOOKUP('15년일출'!$C525,구분표!$A$2:$C$1001,2,FALSE),"")</f>
        <v>보건복지위원회</v>
      </c>
      <c r="B525" s="87" t="str">
        <f>IFERROR(VLOOKUP('15년일출'!$C525,구분표!$A$2:$C$1001,3,FALSE),"")</f>
        <v>복지여성실</v>
      </c>
      <c r="C525" s="186" t="s">
        <v>85</v>
      </c>
      <c r="D525" s="297" t="s">
        <v>593</v>
      </c>
      <c r="E525" s="297" t="s">
        <v>656</v>
      </c>
      <c r="F525" s="298" t="s">
        <v>717</v>
      </c>
      <c r="G525" s="188"/>
      <c r="H525" s="184"/>
      <c r="I525" s="184">
        <v>160000</v>
      </c>
      <c r="J525" s="73">
        <f t="shared" si="107"/>
        <v>160000</v>
      </c>
      <c r="K525" s="184"/>
      <c r="L525" s="184"/>
      <c r="M525" s="73">
        <f t="shared" si="108"/>
        <v>0</v>
      </c>
      <c r="N525" s="74" t="str">
        <f t="shared" si="109"/>
        <v>-</v>
      </c>
      <c r="O525" s="243" t="s">
        <v>940</v>
      </c>
      <c r="P525" s="75"/>
      <c r="Q525" s="315"/>
      <c r="R525" s="75"/>
      <c r="S525" s="78" t="str">
        <f t="shared" si="110"/>
        <v>도비</v>
      </c>
      <c r="T525" s="184">
        <f t="shared" si="116"/>
        <v>0</v>
      </c>
      <c r="U525" s="184">
        <f t="shared" si="117"/>
        <v>160000</v>
      </c>
      <c r="V525" s="77" t="str">
        <f t="shared" si="111"/>
        <v>ok</v>
      </c>
      <c r="W525" s="75"/>
      <c r="X525" s="76" t="str">
        <f t="shared" si="112"/>
        <v>도비</v>
      </c>
      <c r="Y525" s="184">
        <f t="shared" si="113"/>
        <v>0</v>
      </c>
      <c r="Z525" s="184">
        <f t="shared" si="114"/>
        <v>0</v>
      </c>
      <c r="AA525" s="77" t="str">
        <f t="shared" si="115"/>
        <v>ok</v>
      </c>
      <c r="AB525" s="75"/>
      <c r="AC525" s="79" t="str">
        <f t="array" ref="AC525">IFERROR(IF($C525="","",INDEX(구분표!$I$2:$I$1001,MATCH(1,(구분표!$B$2:$B$1001='15년일출'!$A525)*(구분표!$C$2:$C$1001='15년일출'!$B525)*(구분표!$A$2:$A$1001='15년일출'!$C525),0))),"@@")</f>
        <v>2001</v>
      </c>
    </row>
    <row r="526" spans="1:29" ht="67.5" hidden="1">
      <c r="A526" s="87" t="str">
        <f>IFERROR(VLOOKUP('15년일출'!$C526,구분표!$A$2:$C$1001,2,FALSE),"")</f>
        <v>보건복지위원회</v>
      </c>
      <c r="B526" s="87" t="str">
        <f>IFERROR(VLOOKUP('15년일출'!$C526,구분표!$A$2:$C$1001,3,FALSE),"")</f>
        <v>복지여성실</v>
      </c>
      <c r="C526" s="186" t="s">
        <v>313</v>
      </c>
      <c r="D526" s="297" t="s">
        <v>589</v>
      </c>
      <c r="E526" s="297">
        <v>837</v>
      </c>
      <c r="F526" s="298" t="s">
        <v>931</v>
      </c>
      <c r="G526" s="184">
        <v>1211669</v>
      </c>
      <c r="H526" s="184"/>
      <c r="I526" s="184"/>
      <c r="J526" s="73">
        <f t="shared" si="107"/>
        <v>1211669</v>
      </c>
      <c r="K526" s="184"/>
      <c r="L526" s="184"/>
      <c r="M526" s="73">
        <f t="shared" si="108"/>
        <v>1211669</v>
      </c>
      <c r="N526" s="74" t="str">
        <f t="shared" si="109"/>
        <v>-</v>
      </c>
      <c r="O526" s="240"/>
      <c r="P526" s="75"/>
      <c r="Q526" s="315"/>
      <c r="R526" s="75"/>
      <c r="S526" s="78" t="str">
        <f t="shared" si="110"/>
        <v>기금</v>
      </c>
      <c r="T526" s="184">
        <f t="shared" si="116"/>
        <v>0</v>
      </c>
      <c r="U526" s="184">
        <f t="shared" si="117"/>
        <v>0</v>
      </c>
      <c r="V526" s="77" t="str">
        <f t="shared" si="111"/>
        <v>ok</v>
      </c>
      <c r="W526" s="75"/>
      <c r="X526" s="76" t="str">
        <f t="shared" si="112"/>
        <v>기금</v>
      </c>
      <c r="Y526" s="184">
        <f t="shared" si="113"/>
        <v>0</v>
      </c>
      <c r="Z526" s="184">
        <f t="shared" si="114"/>
        <v>0</v>
      </c>
      <c r="AA526" s="77" t="str">
        <f t="shared" si="115"/>
        <v>ok</v>
      </c>
      <c r="AB526" s="75"/>
      <c r="AC526" s="79" t="str">
        <f t="array" ref="AC526">IFERROR(IF($C526="","",INDEX(구분표!$I$2:$I$1001,MATCH(1,(구분표!$B$2:$B$1001='15년일출'!$A526)*(구분표!$C$2:$C$1001='15년일출'!$B526)*(구분표!$A$2:$A$1001='15년일출'!$C526),0))),"@@")</f>
        <v>2002</v>
      </c>
    </row>
    <row r="527" spans="1:29" ht="40.5" hidden="1" customHeight="1">
      <c r="A527" s="87" t="str">
        <f>IFERROR(VLOOKUP('15년일출'!$C527,구분표!$A$2:$C$1001,2,FALSE),"")</f>
        <v>보건복지위원회</v>
      </c>
      <c r="B527" s="87" t="str">
        <f>IFERROR(VLOOKUP('15년일출'!$C527,구분표!$A$2:$C$1001,3,FALSE),"")</f>
        <v>복지여성실</v>
      </c>
      <c r="C527" s="186" t="s">
        <v>313</v>
      </c>
      <c r="D527" s="297" t="s">
        <v>589</v>
      </c>
      <c r="E527" s="297">
        <v>838</v>
      </c>
      <c r="F527" s="298" t="s">
        <v>669</v>
      </c>
      <c r="G527" s="184">
        <v>4597561</v>
      </c>
      <c r="H527" s="184"/>
      <c r="I527" s="184">
        <v>285824</v>
      </c>
      <c r="J527" s="73">
        <f t="shared" si="107"/>
        <v>4883385</v>
      </c>
      <c r="K527" s="184"/>
      <c r="L527" s="184"/>
      <c r="M527" s="73">
        <f t="shared" si="108"/>
        <v>4597561</v>
      </c>
      <c r="N527" s="74" t="str">
        <f t="shared" si="109"/>
        <v>-</v>
      </c>
      <c r="O527" s="240" t="s">
        <v>930</v>
      </c>
      <c r="P527" s="75"/>
      <c r="Q527" s="315" t="s">
        <v>734</v>
      </c>
      <c r="R527" s="75"/>
      <c r="S527" s="78" t="str">
        <f t="shared" si="110"/>
        <v>국비</v>
      </c>
      <c r="T527" s="184">
        <v>268560</v>
      </c>
      <c r="U527" s="184">
        <v>17264</v>
      </c>
      <c r="V527" s="77" t="str">
        <f t="shared" si="111"/>
        <v>ok</v>
      </c>
      <c r="W527" s="75"/>
      <c r="X527" s="76" t="str">
        <f t="shared" si="112"/>
        <v>국비</v>
      </c>
      <c r="Y527" s="184" t="str">
        <f t="shared" si="113"/>
        <v>직접입력</v>
      </c>
      <c r="Z527" s="184" t="str">
        <f t="shared" si="114"/>
        <v>직접입력</v>
      </c>
      <c r="AA527" s="77" t="str">
        <f t="shared" si="115"/>
        <v>검토</v>
      </c>
      <c r="AB527" s="75"/>
      <c r="AC527" s="79" t="str">
        <f t="array" ref="AC527">IFERROR(IF($C527="","",INDEX(구분표!$I$2:$I$1001,MATCH(1,(구분표!$B$2:$B$1001='15년일출'!$A527)*(구분표!$C$2:$C$1001='15년일출'!$B527)*(구분표!$A$2:$A$1001='15년일출'!$C527),0))),"@@")</f>
        <v>2002</v>
      </c>
    </row>
    <row r="528" spans="1:29" ht="54" hidden="1">
      <c r="A528" s="87" t="str">
        <f>IFERROR(VLOOKUP('15년일출'!$C528,구분표!$A$2:$C$1001,2,FALSE),"")</f>
        <v>보건복지위원회</v>
      </c>
      <c r="B528" s="87" t="str">
        <f>IFERROR(VLOOKUP('15년일출'!$C528,구분표!$A$2:$C$1001,3,FALSE),"")</f>
        <v>복지여성실</v>
      </c>
      <c r="C528" s="186" t="s">
        <v>313</v>
      </c>
      <c r="D528" s="297" t="s">
        <v>589</v>
      </c>
      <c r="E528" s="297">
        <v>846</v>
      </c>
      <c r="F528" s="298" t="s">
        <v>751</v>
      </c>
      <c r="G528" s="184">
        <v>1000549</v>
      </c>
      <c r="H528" s="184"/>
      <c r="I528" s="184">
        <v>1368</v>
      </c>
      <c r="J528" s="73">
        <f t="shared" si="107"/>
        <v>1001917</v>
      </c>
      <c r="K528" s="184"/>
      <c r="L528" s="184"/>
      <c r="M528" s="73">
        <f t="shared" si="108"/>
        <v>1000549</v>
      </c>
      <c r="N528" s="74" t="str">
        <f t="shared" si="109"/>
        <v>-</v>
      </c>
      <c r="O528" s="240" t="s">
        <v>932</v>
      </c>
      <c r="P528" s="75"/>
      <c r="Q528" s="315"/>
      <c r="R528" s="75"/>
      <c r="S528" s="78" t="str">
        <f t="shared" si="110"/>
        <v>기금</v>
      </c>
      <c r="T528" s="184">
        <f t="shared" ref="T528:T533" si="118">IF($S528&lt;&gt;"도비",IF($Q528="국도비","직접입력",SUM($H528:$I528)),)</f>
        <v>1368</v>
      </c>
      <c r="U528" s="184">
        <f t="shared" ref="U528:U533" si="119">IF($S528="도비",SUM($H528:$I528),IF($Q528="국도비","직접입력",SUM($H528:$I528)-$T528))</f>
        <v>0</v>
      </c>
      <c r="V528" s="77" t="str">
        <f t="shared" si="111"/>
        <v>ok</v>
      </c>
      <c r="W528" s="75"/>
      <c r="X528" s="76" t="str">
        <f t="shared" si="112"/>
        <v>기금</v>
      </c>
      <c r="Y528" s="184">
        <f t="shared" si="113"/>
        <v>0</v>
      </c>
      <c r="Z528" s="184">
        <f t="shared" si="114"/>
        <v>0</v>
      </c>
      <c r="AA528" s="77" t="str">
        <f t="shared" si="115"/>
        <v>ok</v>
      </c>
      <c r="AB528" s="75"/>
      <c r="AC528" s="79" t="str">
        <f t="array" ref="AC528">IFERROR(IF($C528="","",INDEX(구분표!$I$2:$I$1001,MATCH(1,(구분표!$B$2:$B$1001='15년일출'!$A528)*(구분표!$C$2:$C$1001='15년일출'!$B528)*(구분표!$A$2:$A$1001='15년일출'!$C528),0))),"@@")</f>
        <v>2002</v>
      </c>
    </row>
    <row r="529" spans="1:29" ht="40.5" hidden="1" customHeight="1">
      <c r="A529" s="87" t="str">
        <f>IFERROR(VLOOKUP('15년일출'!$C529,구분표!$A$2:$C$1001,2,FALSE),"")</f>
        <v>보건복지위원회</v>
      </c>
      <c r="B529" s="87" t="str">
        <f>IFERROR(VLOOKUP('15년일출'!$C529,구분표!$A$2:$C$1001,3,FALSE),"")</f>
        <v>복지여성실</v>
      </c>
      <c r="C529" s="186" t="s">
        <v>313</v>
      </c>
      <c r="D529" s="297" t="s">
        <v>589</v>
      </c>
      <c r="E529" s="297">
        <v>846</v>
      </c>
      <c r="F529" s="298" t="s">
        <v>726</v>
      </c>
      <c r="G529" s="184">
        <v>502460</v>
      </c>
      <c r="H529" s="184">
        <v>-502460</v>
      </c>
      <c r="I529" s="184"/>
      <c r="J529" s="73">
        <f t="shared" si="107"/>
        <v>0</v>
      </c>
      <c r="K529" s="184"/>
      <c r="L529" s="184"/>
      <c r="M529" s="73">
        <f t="shared" si="108"/>
        <v>502460</v>
      </c>
      <c r="N529" s="74" t="str">
        <f t="shared" si="109"/>
        <v>동의필요</v>
      </c>
      <c r="O529" s="243" t="s">
        <v>945</v>
      </c>
      <c r="P529" s="75"/>
      <c r="Q529" s="315"/>
      <c r="R529" s="75"/>
      <c r="S529" s="78" t="str">
        <f t="shared" si="110"/>
        <v>도비</v>
      </c>
      <c r="T529" s="184">
        <f t="shared" si="118"/>
        <v>0</v>
      </c>
      <c r="U529" s="184">
        <f t="shared" si="119"/>
        <v>-502460</v>
      </c>
      <c r="V529" s="77" t="str">
        <f t="shared" si="111"/>
        <v>ok</v>
      </c>
      <c r="W529" s="75"/>
      <c r="X529" s="76" t="str">
        <f t="shared" si="112"/>
        <v>도비</v>
      </c>
      <c r="Y529" s="184">
        <f t="shared" si="113"/>
        <v>0</v>
      </c>
      <c r="Z529" s="184">
        <f t="shared" si="114"/>
        <v>0</v>
      </c>
      <c r="AA529" s="77" t="str">
        <f t="shared" si="115"/>
        <v>ok</v>
      </c>
      <c r="AB529" s="75"/>
      <c r="AC529" s="79" t="str">
        <f t="array" ref="AC529">IFERROR(IF($C529="","",INDEX(구분표!$I$2:$I$1001,MATCH(1,(구분표!$B$2:$B$1001='15년일출'!$A529)*(구분표!$C$2:$C$1001='15년일출'!$B529)*(구분표!$A$2:$A$1001='15년일출'!$C529),0))),"@@")</f>
        <v>2002</v>
      </c>
    </row>
    <row r="530" spans="1:29" ht="40.5" hidden="1" customHeight="1">
      <c r="A530" s="87" t="str">
        <f>IFERROR(VLOOKUP('15년일출'!$C530,구분표!$A$2:$C$1001,2,FALSE),"")</f>
        <v>보건복지위원회</v>
      </c>
      <c r="B530" s="87" t="str">
        <f>IFERROR(VLOOKUP('15년일출'!$C530,구분표!$A$2:$C$1001,3,FALSE),"")</f>
        <v>복지여성실</v>
      </c>
      <c r="C530" s="186" t="s">
        <v>313</v>
      </c>
      <c r="D530" s="297" t="s">
        <v>589</v>
      </c>
      <c r="E530" s="297">
        <v>839</v>
      </c>
      <c r="F530" s="298" t="s">
        <v>728</v>
      </c>
      <c r="G530" s="184">
        <v>150000</v>
      </c>
      <c r="H530" s="184">
        <v>-150000</v>
      </c>
      <c r="I530" s="184"/>
      <c r="J530" s="73">
        <f t="shared" si="107"/>
        <v>0</v>
      </c>
      <c r="K530" s="184"/>
      <c r="L530" s="184"/>
      <c r="M530" s="73">
        <f t="shared" si="108"/>
        <v>150000</v>
      </c>
      <c r="N530" s="74" t="str">
        <f t="shared" si="109"/>
        <v>동의필요</v>
      </c>
      <c r="O530" s="243" t="s">
        <v>781</v>
      </c>
      <c r="P530" s="75"/>
      <c r="Q530" s="315"/>
      <c r="R530" s="75"/>
      <c r="S530" s="78" t="str">
        <f t="shared" si="110"/>
        <v>도비</v>
      </c>
      <c r="T530" s="184">
        <f t="shared" si="118"/>
        <v>0</v>
      </c>
      <c r="U530" s="184">
        <f t="shared" si="119"/>
        <v>-150000</v>
      </c>
      <c r="V530" s="77" t="str">
        <f t="shared" si="111"/>
        <v>ok</v>
      </c>
      <c r="W530" s="75"/>
      <c r="X530" s="76" t="str">
        <f t="shared" si="112"/>
        <v>도비</v>
      </c>
      <c r="Y530" s="184">
        <f t="shared" si="113"/>
        <v>0</v>
      </c>
      <c r="Z530" s="184">
        <f t="shared" si="114"/>
        <v>0</v>
      </c>
      <c r="AA530" s="77" t="str">
        <f t="shared" si="115"/>
        <v>ok</v>
      </c>
      <c r="AB530" s="75"/>
      <c r="AC530" s="79" t="str">
        <f t="array" ref="AC530">IFERROR(IF($C530="","",INDEX(구분표!$I$2:$I$1001,MATCH(1,(구분표!$B$2:$B$1001='15년일출'!$A530)*(구분표!$C$2:$C$1001='15년일출'!$B530)*(구분표!$A$2:$A$1001='15년일출'!$C530),0))),"@@")</f>
        <v>2002</v>
      </c>
    </row>
    <row r="531" spans="1:29" ht="40.5" hidden="1" customHeight="1">
      <c r="A531" s="87" t="str">
        <f>IFERROR(VLOOKUP('15년일출'!$C531,구분표!$A$2:$C$1001,2,FALSE),"")</f>
        <v>보건복지위원회</v>
      </c>
      <c r="B531" s="87" t="str">
        <f>IFERROR(VLOOKUP('15년일출'!$C531,구분표!$A$2:$C$1001,3,FALSE),"")</f>
        <v>복지여성실</v>
      </c>
      <c r="C531" s="186" t="s">
        <v>313</v>
      </c>
      <c r="D531" s="297" t="s">
        <v>589</v>
      </c>
      <c r="E531" s="297">
        <v>848</v>
      </c>
      <c r="F531" s="298" t="s">
        <v>729</v>
      </c>
      <c r="G531" s="184">
        <v>96000</v>
      </c>
      <c r="H531" s="184"/>
      <c r="I531" s="184">
        <v>24000</v>
      </c>
      <c r="J531" s="73">
        <f t="shared" si="107"/>
        <v>120000</v>
      </c>
      <c r="K531" s="184"/>
      <c r="L531" s="184"/>
      <c r="M531" s="73">
        <f t="shared" si="108"/>
        <v>96000</v>
      </c>
      <c r="N531" s="74" t="str">
        <f t="shared" si="109"/>
        <v>-</v>
      </c>
      <c r="O531" s="243" t="s">
        <v>782</v>
      </c>
      <c r="P531" s="75"/>
      <c r="Q531" s="315"/>
      <c r="R531" s="75"/>
      <c r="S531" s="78" t="str">
        <f t="shared" si="110"/>
        <v>도비</v>
      </c>
      <c r="T531" s="184">
        <f t="shared" si="118"/>
        <v>0</v>
      </c>
      <c r="U531" s="184">
        <f t="shared" si="119"/>
        <v>24000</v>
      </c>
      <c r="V531" s="77" t="str">
        <f t="shared" si="111"/>
        <v>ok</v>
      </c>
      <c r="W531" s="75"/>
      <c r="X531" s="76" t="str">
        <f t="shared" si="112"/>
        <v>도비</v>
      </c>
      <c r="Y531" s="184">
        <f t="shared" si="113"/>
        <v>0</v>
      </c>
      <c r="Z531" s="184">
        <f t="shared" si="114"/>
        <v>0</v>
      </c>
      <c r="AA531" s="77" t="str">
        <f t="shared" si="115"/>
        <v>ok</v>
      </c>
      <c r="AB531" s="75"/>
      <c r="AC531" s="79" t="str">
        <f t="array" ref="AC531">IFERROR(IF($C531="","",INDEX(구분표!$I$2:$I$1001,MATCH(1,(구분표!$B$2:$B$1001='15년일출'!$A531)*(구분표!$C$2:$C$1001='15년일출'!$B531)*(구분표!$A$2:$A$1001='15년일출'!$C531),0))),"@@")</f>
        <v>2002</v>
      </c>
    </row>
    <row r="532" spans="1:29" ht="67.5" hidden="1">
      <c r="A532" s="87" t="str">
        <f>IFERROR(VLOOKUP('15년일출'!$C532,구분표!$A$2:$C$1001,2,FALSE),"")</f>
        <v>보건복지위원회</v>
      </c>
      <c r="B532" s="87" t="str">
        <f>IFERROR(VLOOKUP('15년일출'!$C532,구분표!$A$2:$C$1001,3,FALSE),"")</f>
        <v>복지여성실</v>
      </c>
      <c r="C532" s="186" t="s">
        <v>313</v>
      </c>
      <c r="D532" s="297" t="s">
        <v>589</v>
      </c>
      <c r="E532" s="297">
        <v>845</v>
      </c>
      <c r="F532" s="298" t="s">
        <v>731</v>
      </c>
      <c r="G532" s="184">
        <v>275000</v>
      </c>
      <c r="H532" s="194"/>
      <c r="I532" s="184">
        <v>490674</v>
      </c>
      <c r="J532" s="73">
        <f t="shared" si="107"/>
        <v>765674</v>
      </c>
      <c r="K532" s="303"/>
      <c r="L532" s="184"/>
      <c r="M532" s="73">
        <f t="shared" si="108"/>
        <v>275000</v>
      </c>
      <c r="N532" s="74" t="str">
        <f t="shared" si="109"/>
        <v>-</v>
      </c>
      <c r="O532" s="243" t="s">
        <v>784</v>
      </c>
      <c r="P532" s="75"/>
      <c r="Q532" s="315"/>
      <c r="R532" s="75"/>
      <c r="S532" s="78" t="str">
        <f t="shared" si="110"/>
        <v>도비</v>
      </c>
      <c r="T532" s="184">
        <f t="shared" si="118"/>
        <v>0</v>
      </c>
      <c r="U532" s="184">
        <f t="shared" si="119"/>
        <v>490674</v>
      </c>
      <c r="V532" s="77" t="str">
        <f t="shared" si="111"/>
        <v>ok</v>
      </c>
      <c r="W532" s="75"/>
      <c r="X532" s="76" t="str">
        <f t="shared" si="112"/>
        <v>도비</v>
      </c>
      <c r="Y532" s="184">
        <f t="shared" si="113"/>
        <v>0</v>
      </c>
      <c r="Z532" s="184">
        <f t="shared" si="114"/>
        <v>0</v>
      </c>
      <c r="AA532" s="77" t="str">
        <f t="shared" si="115"/>
        <v>ok</v>
      </c>
      <c r="AB532" s="75"/>
      <c r="AC532" s="79" t="str">
        <f t="array" ref="AC532">IFERROR(IF($C532="","",INDEX(구분표!$I$2:$I$1001,MATCH(1,(구분표!$B$2:$B$1001='15년일출'!$A532)*(구분표!$C$2:$C$1001='15년일출'!$B532)*(구분표!$A$2:$A$1001='15년일출'!$C532),0))),"@@")</f>
        <v>2002</v>
      </c>
    </row>
    <row r="533" spans="1:29" ht="40.5" hidden="1" customHeight="1">
      <c r="A533" s="87" t="str">
        <f>IFERROR(VLOOKUP('15년일출'!$C533,구분표!$A$2:$C$1001,2,FALSE),"")</f>
        <v>보건복지위원회</v>
      </c>
      <c r="B533" s="87" t="str">
        <f>IFERROR(VLOOKUP('15년일출'!$C533,구분표!$A$2:$C$1001,3,FALSE),"")</f>
        <v>복지여성실</v>
      </c>
      <c r="C533" s="186" t="s">
        <v>313</v>
      </c>
      <c r="D533" s="297" t="s">
        <v>593</v>
      </c>
      <c r="E533" s="297" t="s">
        <v>656</v>
      </c>
      <c r="F533" s="298" t="s">
        <v>732</v>
      </c>
      <c r="G533" s="184"/>
      <c r="H533" s="184"/>
      <c r="I533" s="184">
        <v>5000</v>
      </c>
      <c r="J533" s="73">
        <f t="shared" si="107"/>
        <v>5000</v>
      </c>
      <c r="K533" s="184"/>
      <c r="L533" s="184"/>
      <c r="M533" s="73">
        <f t="shared" si="108"/>
        <v>0</v>
      </c>
      <c r="N533" s="74" t="str">
        <f t="shared" si="109"/>
        <v>-</v>
      </c>
      <c r="O533" s="243"/>
      <c r="P533" s="75"/>
      <c r="Q533" s="315"/>
      <c r="R533" s="75"/>
      <c r="S533" s="78" t="str">
        <f t="shared" si="110"/>
        <v>도비</v>
      </c>
      <c r="T533" s="184">
        <f t="shared" si="118"/>
        <v>0</v>
      </c>
      <c r="U533" s="184">
        <f t="shared" si="119"/>
        <v>5000</v>
      </c>
      <c r="V533" s="77" t="str">
        <f t="shared" si="111"/>
        <v>ok</v>
      </c>
      <c r="W533" s="75"/>
      <c r="X533" s="76" t="str">
        <f t="shared" si="112"/>
        <v>도비</v>
      </c>
      <c r="Y533" s="184">
        <f t="shared" si="113"/>
        <v>0</v>
      </c>
      <c r="Z533" s="184">
        <f t="shared" si="114"/>
        <v>0</v>
      </c>
      <c r="AA533" s="77" t="str">
        <f t="shared" si="115"/>
        <v>ok</v>
      </c>
      <c r="AB533" s="75"/>
      <c r="AC533" s="79" t="str">
        <f t="array" ref="AC533">IFERROR(IF($C533="","",INDEX(구분표!$I$2:$I$1001,MATCH(1,(구분표!$B$2:$B$1001='15년일출'!$A533)*(구분표!$C$2:$C$1001='15년일출'!$B533)*(구분표!$A$2:$A$1001='15년일출'!$C533),0))),"@@")</f>
        <v>2002</v>
      </c>
    </row>
    <row r="534" spans="1:29" ht="40.5" hidden="1" customHeight="1">
      <c r="A534" s="87" t="str">
        <f>IFERROR(VLOOKUP('15년일출'!$C534,구분표!$A$2:$C$1001,2,FALSE),"")</f>
        <v>보건복지위원회</v>
      </c>
      <c r="B534" s="87" t="str">
        <f>IFERROR(VLOOKUP('15년일출'!$C534,구분표!$A$2:$C$1001,3,FALSE),"")</f>
        <v>보건환경연구원</v>
      </c>
      <c r="C534" s="186" t="s">
        <v>390</v>
      </c>
      <c r="D534" s="297" t="s">
        <v>589</v>
      </c>
      <c r="E534" s="297">
        <v>865</v>
      </c>
      <c r="F534" s="298" t="s">
        <v>898</v>
      </c>
      <c r="G534" s="184">
        <v>85025</v>
      </c>
      <c r="H534" s="184"/>
      <c r="I534" s="184">
        <v>30</v>
      </c>
      <c r="J534" s="73">
        <f t="shared" si="107"/>
        <v>85055</v>
      </c>
      <c r="K534" s="184"/>
      <c r="L534" s="184"/>
      <c r="M534" s="73">
        <f t="shared" si="108"/>
        <v>85025</v>
      </c>
      <c r="N534" s="74" t="str">
        <f t="shared" si="109"/>
        <v>-</v>
      </c>
      <c r="O534" s="245" t="s">
        <v>761</v>
      </c>
      <c r="P534" s="75"/>
      <c r="Q534" s="315" t="s">
        <v>642</v>
      </c>
      <c r="R534" s="75"/>
      <c r="S534" s="78" t="str">
        <f t="shared" si="110"/>
        <v>국비</v>
      </c>
      <c r="T534" s="184">
        <v>12</v>
      </c>
      <c r="U534" s="184">
        <v>18</v>
      </c>
      <c r="V534" s="77" t="str">
        <f t="shared" si="111"/>
        <v>ok</v>
      </c>
      <c r="W534" s="75"/>
      <c r="X534" s="76" t="str">
        <f t="shared" si="112"/>
        <v>국비</v>
      </c>
      <c r="Y534" s="184" t="str">
        <f t="shared" si="113"/>
        <v>직접입력</v>
      </c>
      <c r="Z534" s="184" t="str">
        <f t="shared" si="114"/>
        <v>직접입력</v>
      </c>
      <c r="AA534" s="77" t="str">
        <f t="shared" si="115"/>
        <v>검토</v>
      </c>
      <c r="AB534" s="75"/>
      <c r="AC534" s="79" t="str">
        <f t="array" ref="AC534">IFERROR(IF($C534="","",INDEX(구분표!$I$2:$I$1001,MATCH(1,(구분표!$B$2:$B$1001='15년일출'!$A534)*(구분표!$C$2:$C$1001='15년일출'!$B534)*(구분표!$A$2:$A$1001='15년일출'!$C534),0))),"@@")</f>
        <v>2101</v>
      </c>
    </row>
    <row r="535" spans="1:29" ht="40.5" hidden="1" customHeight="1">
      <c r="A535" s="278" t="str">
        <f>IFERROR(VLOOKUP('15년일출'!$C535,구분표!$A$2:$C$1001,2,FALSE),"")</f>
        <v>보건복지위원회</v>
      </c>
      <c r="B535" s="278" t="str">
        <f>IFERROR(VLOOKUP('15년일출'!$C535,구분표!$A$2:$C$1001,3,FALSE),"")</f>
        <v>보건환경연구원</v>
      </c>
      <c r="C535" s="295" t="s">
        <v>390</v>
      </c>
      <c r="D535" s="296" t="s">
        <v>589</v>
      </c>
      <c r="E535" s="296">
        <v>865</v>
      </c>
      <c r="F535" s="295" t="s">
        <v>899</v>
      </c>
      <c r="G535" s="184">
        <v>13000</v>
      </c>
      <c r="H535" s="184"/>
      <c r="I535" s="184">
        <v>640</v>
      </c>
      <c r="J535" s="73">
        <f t="shared" si="107"/>
        <v>13640</v>
      </c>
      <c r="K535" s="184"/>
      <c r="L535" s="184"/>
      <c r="M535" s="73">
        <f t="shared" si="108"/>
        <v>13000</v>
      </c>
      <c r="N535" s="74" t="str">
        <f t="shared" si="109"/>
        <v>-</v>
      </c>
      <c r="O535" s="243" t="s">
        <v>950</v>
      </c>
      <c r="P535" s="75"/>
      <c r="Q535" s="315" t="s">
        <v>735</v>
      </c>
      <c r="R535" s="75"/>
      <c r="S535" s="78" t="str">
        <f t="shared" si="110"/>
        <v>국비</v>
      </c>
      <c r="T535" s="184">
        <v>320</v>
      </c>
      <c r="U535" s="184">
        <v>320</v>
      </c>
      <c r="V535" s="77" t="str">
        <f t="shared" si="111"/>
        <v>ok</v>
      </c>
      <c r="W535" s="75"/>
      <c r="X535" s="76" t="str">
        <f t="shared" si="112"/>
        <v>국비</v>
      </c>
      <c r="Y535" s="184" t="str">
        <f t="shared" si="113"/>
        <v>직접입력</v>
      </c>
      <c r="Z535" s="184" t="str">
        <f t="shared" si="114"/>
        <v>직접입력</v>
      </c>
      <c r="AA535" s="77" t="str">
        <f t="shared" si="115"/>
        <v>검토</v>
      </c>
      <c r="AB535" s="75"/>
      <c r="AC535" s="79" t="str">
        <f t="array" ref="AC535">IFERROR(IF($C535="","",INDEX(구분표!$I$2:$I$1001,MATCH(1,(구분표!$B$2:$B$1001='15년일출'!$A535)*(구분표!$C$2:$C$1001='15년일출'!$B535)*(구분표!$A$2:$A$1001='15년일출'!$C535),0))),"@@")</f>
        <v>2101</v>
      </c>
    </row>
    <row r="536" spans="1:29" ht="94.5" hidden="1">
      <c r="A536" s="87" t="str">
        <f>IFERROR(VLOOKUP('15년일출'!$C536,구분표!$A$2:$C$1001,2,FALSE),"")</f>
        <v>보건복지위원회</v>
      </c>
      <c r="B536" s="87" t="str">
        <f>IFERROR(VLOOKUP('15년일출'!$C536,구분표!$A$2:$C$1001,3,FALSE),"")</f>
        <v>보건환경연구원</v>
      </c>
      <c r="C536" s="186" t="s">
        <v>639</v>
      </c>
      <c r="D536" s="297" t="s">
        <v>593</v>
      </c>
      <c r="E536" s="297" t="s">
        <v>593</v>
      </c>
      <c r="F536" s="298" t="s">
        <v>641</v>
      </c>
      <c r="G536" s="184"/>
      <c r="H536" s="184"/>
      <c r="I536" s="184">
        <v>744000</v>
      </c>
      <c r="J536" s="73">
        <f t="shared" si="107"/>
        <v>744000</v>
      </c>
      <c r="K536" s="184"/>
      <c r="L536" s="184"/>
      <c r="M536" s="73">
        <f t="shared" si="108"/>
        <v>0</v>
      </c>
      <c r="N536" s="74" t="str">
        <f t="shared" si="109"/>
        <v>-</v>
      </c>
      <c r="O536" s="245"/>
      <c r="P536" s="75"/>
      <c r="Q536" s="315"/>
      <c r="R536" s="75"/>
      <c r="S536" s="78" t="str">
        <f t="shared" si="110"/>
        <v>도비</v>
      </c>
      <c r="T536" s="184">
        <f t="shared" ref="T536:T567" si="120">IF($S536&lt;&gt;"도비",IF($Q536="국도비","직접입력",SUM($H536:$I536)),)</f>
        <v>0</v>
      </c>
      <c r="U536" s="184">
        <f t="shared" ref="U536:U567" si="121">IF($S536="도비",SUM($H536:$I536),IF($Q536="국도비","직접입력",SUM($H536:$I536)-$T536))</f>
        <v>744000</v>
      </c>
      <c r="V536" s="77" t="str">
        <f t="shared" si="111"/>
        <v>ok</v>
      </c>
      <c r="W536" s="75"/>
      <c r="X536" s="76" t="str">
        <f t="shared" si="112"/>
        <v>도비</v>
      </c>
      <c r="Y536" s="184">
        <f t="shared" si="113"/>
        <v>0</v>
      </c>
      <c r="Z536" s="184">
        <f t="shared" si="114"/>
        <v>0</v>
      </c>
      <c r="AA536" s="77" t="str">
        <f t="shared" si="115"/>
        <v>ok</v>
      </c>
      <c r="AB536" s="75"/>
      <c r="AC536" s="79" t="str">
        <f t="array" ref="AC536">IFERROR(IF($C536="","",INDEX(구분표!$I$2:$I$1001,MATCH(1,(구분표!$B$2:$B$1001='15년일출'!$A536)*(구분표!$C$2:$C$1001='15년일출'!$B536)*(구분표!$A$2:$A$1001='15년일출'!$C536),0))),"@@")</f>
        <v>2104</v>
      </c>
    </row>
    <row r="537" spans="1:29" ht="40.5" hidden="1" customHeight="1">
      <c r="A537" s="87" t="str">
        <f>IFERROR(VLOOKUP('15년일출'!$C537,구분표!$A$2:$C$1001,2,FALSE),"")</f>
        <v>건설교통위원회</v>
      </c>
      <c r="B537" s="87" t="str">
        <f>IFERROR(VLOOKUP('15년일출'!$C537,구분표!$A$2:$C$1001,3,FALSE),"")</f>
        <v>철도국</v>
      </c>
      <c r="C537" s="186" t="s">
        <v>211</v>
      </c>
      <c r="D537" s="297" t="s">
        <v>589</v>
      </c>
      <c r="E537" s="297">
        <v>898</v>
      </c>
      <c r="F537" s="298" t="s">
        <v>1143</v>
      </c>
      <c r="G537" s="184">
        <v>40000</v>
      </c>
      <c r="H537" s="184"/>
      <c r="I537" s="184">
        <v>20000</v>
      </c>
      <c r="J537" s="73">
        <f t="shared" si="107"/>
        <v>60000</v>
      </c>
      <c r="K537" s="184"/>
      <c r="L537" s="184"/>
      <c r="M537" s="73">
        <f t="shared" si="108"/>
        <v>40000</v>
      </c>
      <c r="N537" s="74" t="str">
        <f t="shared" si="109"/>
        <v>-</v>
      </c>
      <c r="O537" s="239" t="s">
        <v>1181</v>
      </c>
      <c r="P537" s="75"/>
      <c r="Q537" s="315"/>
      <c r="R537" s="75"/>
      <c r="S537" s="78" t="str">
        <f t="shared" si="110"/>
        <v>도비</v>
      </c>
      <c r="T537" s="184">
        <f t="shared" si="120"/>
        <v>0</v>
      </c>
      <c r="U537" s="184">
        <f t="shared" si="121"/>
        <v>20000</v>
      </c>
      <c r="V537" s="77" t="str">
        <f t="shared" si="111"/>
        <v>ok</v>
      </c>
      <c r="W537" s="75"/>
      <c r="X537" s="76" t="str">
        <f t="shared" si="112"/>
        <v>도비</v>
      </c>
      <c r="Y537" s="184">
        <f t="shared" si="113"/>
        <v>0</v>
      </c>
      <c r="Z537" s="184">
        <f t="shared" si="114"/>
        <v>0</v>
      </c>
      <c r="AA537" s="77" t="str">
        <f t="shared" si="115"/>
        <v>ok</v>
      </c>
      <c r="AB537" s="75"/>
      <c r="AC537" s="79" t="str">
        <f t="array" ref="AC537">IFERROR(IF($C537="","",INDEX(구분표!$I$2:$I$1001,MATCH(1,(구분표!$B$2:$B$1001='15년일출'!$A537)*(구분표!$C$2:$C$1001='15년일출'!$B537)*(구분표!$A$2:$A$1001='15년일출'!$C537),0))),"@@")</f>
        <v>2201</v>
      </c>
    </row>
    <row r="538" spans="1:29" ht="40.5" hidden="1" customHeight="1">
      <c r="A538" s="87" t="str">
        <f>IFERROR(VLOOKUP('15년일출'!$C538,구분표!$A$2:$C$1001,2,FALSE),"")</f>
        <v>건설교통위원회</v>
      </c>
      <c r="B538" s="87" t="str">
        <f>IFERROR(VLOOKUP('15년일출'!$C538,구분표!$A$2:$C$1001,3,FALSE),"")</f>
        <v>철도국</v>
      </c>
      <c r="C538" s="186" t="s">
        <v>213</v>
      </c>
      <c r="D538" s="297" t="s">
        <v>589</v>
      </c>
      <c r="E538" s="297">
        <v>901</v>
      </c>
      <c r="F538" s="298" t="s">
        <v>1142</v>
      </c>
      <c r="G538" s="184">
        <v>1849000</v>
      </c>
      <c r="H538" s="184"/>
      <c r="I538" s="184">
        <v>1151000</v>
      </c>
      <c r="J538" s="73">
        <f t="shared" si="107"/>
        <v>3000000</v>
      </c>
      <c r="K538" s="184"/>
      <c r="L538" s="184"/>
      <c r="M538" s="73">
        <f t="shared" si="108"/>
        <v>1849000</v>
      </c>
      <c r="N538" s="74" t="str">
        <f t="shared" si="109"/>
        <v>-</v>
      </c>
      <c r="O538" s="239" t="s">
        <v>1180</v>
      </c>
      <c r="P538" s="75"/>
      <c r="Q538" s="315" t="s">
        <v>594</v>
      </c>
      <c r="R538" s="75"/>
      <c r="S538" s="78" t="str">
        <f t="shared" si="110"/>
        <v>도비</v>
      </c>
      <c r="T538" s="184">
        <f t="shared" si="120"/>
        <v>0</v>
      </c>
      <c r="U538" s="184">
        <f t="shared" si="121"/>
        <v>1151000</v>
      </c>
      <c r="V538" s="77" t="str">
        <f t="shared" si="111"/>
        <v>ok</v>
      </c>
      <c r="W538" s="75"/>
      <c r="X538" s="76" t="str">
        <f t="shared" si="112"/>
        <v>도비</v>
      </c>
      <c r="Y538" s="184">
        <f t="shared" si="113"/>
        <v>0</v>
      </c>
      <c r="Z538" s="184">
        <f t="shared" si="114"/>
        <v>0</v>
      </c>
      <c r="AA538" s="77" t="str">
        <f t="shared" si="115"/>
        <v>ok</v>
      </c>
      <c r="AB538" s="75"/>
      <c r="AC538" s="79" t="str">
        <f t="array" ref="AC538">IFERROR(IF($C538="","",INDEX(구분표!$I$2:$I$1001,MATCH(1,(구분표!$B$2:$B$1001='15년일출'!$A538)*(구분표!$C$2:$C$1001='15년일출'!$B538)*(구분표!$A$2:$A$1001='15년일출'!$C538),0))),"@@")</f>
        <v>2202</v>
      </c>
    </row>
    <row r="539" spans="1:29" s="24" customFormat="1" ht="40.5" hidden="1" customHeight="1">
      <c r="A539" s="289" t="str">
        <f>IFERROR(VLOOKUP('15년일출'!$C539,구분표!$A$2:$C$1001,2,FALSE),"")</f>
        <v>건설교통위원회</v>
      </c>
      <c r="B539" s="289" t="str">
        <f>IFERROR(VLOOKUP('15년일출'!$C539,구분표!$A$2:$C$1001,3,FALSE),"")</f>
        <v>교통국</v>
      </c>
      <c r="C539" s="298" t="s">
        <v>363</v>
      </c>
      <c r="D539" s="297" t="s">
        <v>589</v>
      </c>
      <c r="E539" s="297">
        <v>911</v>
      </c>
      <c r="F539" s="298" t="s">
        <v>1144</v>
      </c>
      <c r="G539" s="184">
        <v>50000</v>
      </c>
      <c r="H539" s="184">
        <v>-50000</v>
      </c>
      <c r="I539" s="184"/>
      <c r="J539" s="73">
        <f t="shared" si="107"/>
        <v>0</v>
      </c>
      <c r="K539" s="184"/>
      <c r="L539" s="184"/>
      <c r="M539" s="73">
        <f t="shared" si="108"/>
        <v>50000</v>
      </c>
      <c r="N539" s="74" t="str">
        <f t="shared" si="109"/>
        <v>동의필요</v>
      </c>
      <c r="O539" s="239" t="s">
        <v>1182</v>
      </c>
      <c r="P539" s="279"/>
      <c r="Q539" s="315"/>
      <c r="R539" s="279"/>
      <c r="S539" s="78" t="str">
        <f t="shared" si="110"/>
        <v>도비</v>
      </c>
      <c r="T539" s="184">
        <f t="shared" si="120"/>
        <v>0</v>
      </c>
      <c r="U539" s="184">
        <f t="shared" si="121"/>
        <v>-50000</v>
      </c>
      <c r="V539" s="77" t="str">
        <f t="shared" si="111"/>
        <v>ok</v>
      </c>
      <c r="W539" s="279"/>
      <c r="X539" s="76" t="str">
        <f t="shared" si="112"/>
        <v>도비</v>
      </c>
      <c r="Y539" s="184">
        <f t="shared" si="113"/>
        <v>0</v>
      </c>
      <c r="Z539" s="184">
        <f t="shared" si="114"/>
        <v>0</v>
      </c>
      <c r="AA539" s="77" t="str">
        <f t="shared" si="115"/>
        <v>ok</v>
      </c>
      <c r="AB539" s="279"/>
      <c r="AC539" s="79" t="str">
        <f t="array" ref="AC539">IFERROR(IF($C539="","",INDEX(구분표!$I$2:$I$1001,MATCH(1,(구분표!$B$2:$B$1001='15년일출'!$A539)*(구분표!$C$2:$C$1001='15년일출'!$B539)*(구분표!$A$2:$A$1001='15년일출'!$C539),0))),"@@")</f>
        <v>2301</v>
      </c>
    </row>
    <row r="540" spans="1:29" ht="40.5" hidden="1" customHeight="1">
      <c r="A540" s="87" t="str">
        <f>IFERROR(VLOOKUP('15년일출'!$C540,구분표!$A$2:$C$1001,2,FALSE),"")</f>
        <v>건설교통위원회</v>
      </c>
      <c r="B540" s="87" t="str">
        <f>IFERROR(VLOOKUP('15년일출'!$C540,구분표!$A$2:$C$1001,3,FALSE),"")</f>
        <v>교통국</v>
      </c>
      <c r="C540" s="186" t="s">
        <v>363</v>
      </c>
      <c r="D540" s="297" t="s">
        <v>589</v>
      </c>
      <c r="E540" s="297">
        <v>911</v>
      </c>
      <c r="F540" s="298" t="s">
        <v>1145</v>
      </c>
      <c r="G540" s="187">
        <v>354401</v>
      </c>
      <c r="H540" s="184">
        <v>-354401</v>
      </c>
      <c r="I540" s="184"/>
      <c r="J540" s="73">
        <f t="shared" si="107"/>
        <v>0</v>
      </c>
      <c r="K540" s="184"/>
      <c r="L540" s="184"/>
      <c r="M540" s="73">
        <f t="shared" si="108"/>
        <v>354401</v>
      </c>
      <c r="N540" s="74" t="str">
        <f t="shared" si="109"/>
        <v>동의필요</v>
      </c>
      <c r="O540" s="239" t="s">
        <v>1183</v>
      </c>
      <c r="P540" s="75"/>
      <c r="Q540" s="315"/>
      <c r="R540" s="75"/>
      <c r="S540" s="78" t="str">
        <f t="shared" si="110"/>
        <v>도비</v>
      </c>
      <c r="T540" s="184">
        <f t="shared" si="120"/>
        <v>0</v>
      </c>
      <c r="U540" s="184">
        <f t="shared" si="121"/>
        <v>-354401</v>
      </c>
      <c r="V540" s="77" t="str">
        <f t="shared" si="111"/>
        <v>ok</v>
      </c>
      <c r="W540" s="75"/>
      <c r="X540" s="76" t="str">
        <f t="shared" si="112"/>
        <v>도비</v>
      </c>
      <c r="Y540" s="184">
        <f t="shared" si="113"/>
        <v>0</v>
      </c>
      <c r="Z540" s="184">
        <f t="shared" si="114"/>
        <v>0</v>
      </c>
      <c r="AA540" s="77" t="str">
        <f t="shared" si="115"/>
        <v>ok</v>
      </c>
      <c r="AB540" s="75"/>
      <c r="AC540" s="79" t="str">
        <f t="array" ref="AC540">IFERROR(IF($C540="","",INDEX(구분표!$I$2:$I$1001,MATCH(1,(구분표!$B$2:$B$1001='15년일출'!$A540)*(구분표!$C$2:$C$1001='15년일출'!$B540)*(구분표!$A$2:$A$1001='15년일출'!$C540),0))),"@@")</f>
        <v>2301</v>
      </c>
    </row>
    <row r="541" spans="1:29" ht="40.5" hidden="1" customHeight="1">
      <c r="A541" s="87" t="str">
        <f>IFERROR(VLOOKUP('15년일출'!$C541,구분표!$A$2:$C$1001,2,FALSE),"")</f>
        <v>건설교통위원회</v>
      </c>
      <c r="B541" s="87" t="str">
        <f>IFERROR(VLOOKUP('15년일출'!$C541,구분표!$A$2:$C$1001,3,FALSE),"")</f>
        <v>교통국</v>
      </c>
      <c r="C541" s="186" t="s">
        <v>363</v>
      </c>
      <c r="D541" s="297" t="s">
        <v>593</v>
      </c>
      <c r="E541" s="297" t="s">
        <v>593</v>
      </c>
      <c r="F541" s="298" t="s">
        <v>1146</v>
      </c>
      <c r="G541" s="190"/>
      <c r="H541" s="184"/>
      <c r="I541" s="184">
        <v>20000</v>
      </c>
      <c r="J541" s="73">
        <f t="shared" si="107"/>
        <v>20000</v>
      </c>
      <c r="K541" s="184"/>
      <c r="L541" s="184"/>
      <c r="M541" s="73">
        <f t="shared" si="108"/>
        <v>0</v>
      </c>
      <c r="N541" s="74" t="str">
        <f t="shared" si="109"/>
        <v>-</v>
      </c>
      <c r="O541" s="241" t="s">
        <v>1184</v>
      </c>
      <c r="P541" s="75"/>
      <c r="Q541" s="315"/>
      <c r="R541" s="75"/>
      <c r="S541" s="78" t="str">
        <f t="shared" si="110"/>
        <v>도비</v>
      </c>
      <c r="T541" s="184">
        <f t="shared" si="120"/>
        <v>0</v>
      </c>
      <c r="U541" s="184">
        <f t="shared" si="121"/>
        <v>20000</v>
      </c>
      <c r="V541" s="77" t="str">
        <f t="shared" si="111"/>
        <v>ok</v>
      </c>
      <c r="W541" s="75"/>
      <c r="X541" s="76" t="str">
        <f t="shared" si="112"/>
        <v>도비</v>
      </c>
      <c r="Y541" s="184">
        <f t="shared" si="113"/>
        <v>0</v>
      </c>
      <c r="Z541" s="184">
        <f t="shared" si="114"/>
        <v>0</v>
      </c>
      <c r="AA541" s="77" t="str">
        <f t="shared" si="115"/>
        <v>ok</v>
      </c>
      <c r="AB541" s="75"/>
      <c r="AC541" s="79" t="str">
        <f t="array" ref="AC541">IFERROR(IF($C541="","",INDEX(구분표!$I$2:$I$1001,MATCH(1,(구분표!$B$2:$B$1001='15년일출'!$A541)*(구분표!$C$2:$C$1001='15년일출'!$B541)*(구분표!$A$2:$A$1001='15년일출'!$C541),0))),"@@")</f>
        <v>2301</v>
      </c>
    </row>
    <row r="542" spans="1:29" ht="40.5" hidden="1" customHeight="1">
      <c r="A542" s="87" t="str">
        <f>IFERROR(VLOOKUP('15년일출'!$C542,구분표!$A$2:$C$1001,2,FALSE),"")</f>
        <v>건설교통위원회</v>
      </c>
      <c r="B542" s="87" t="str">
        <f>IFERROR(VLOOKUP('15년일출'!$C542,구분표!$A$2:$C$1001,3,FALSE),"")</f>
        <v>교통국</v>
      </c>
      <c r="C542" s="186" t="s">
        <v>363</v>
      </c>
      <c r="D542" s="185" t="s">
        <v>589</v>
      </c>
      <c r="E542" s="185">
        <v>910</v>
      </c>
      <c r="F542" s="298" t="s">
        <v>1147</v>
      </c>
      <c r="G542" s="184">
        <v>2300000</v>
      </c>
      <c r="H542" s="184"/>
      <c r="I542" s="184">
        <v>100000</v>
      </c>
      <c r="J542" s="73">
        <f t="shared" si="107"/>
        <v>2400000</v>
      </c>
      <c r="K542" s="184"/>
      <c r="L542" s="184"/>
      <c r="M542" s="73">
        <f t="shared" si="108"/>
        <v>2300000</v>
      </c>
      <c r="N542" s="74" t="str">
        <f t="shared" si="109"/>
        <v>-</v>
      </c>
      <c r="O542" s="239" t="s">
        <v>1185</v>
      </c>
      <c r="P542" s="75"/>
      <c r="Q542" s="315"/>
      <c r="R542" s="75"/>
      <c r="S542" s="78" t="str">
        <f t="shared" si="110"/>
        <v>도비</v>
      </c>
      <c r="T542" s="184">
        <f t="shared" si="120"/>
        <v>0</v>
      </c>
      <c r="U542" s="184">
        <f t="shared" si="121"/>
        <v>100000</v>
      </c>
      <c r="V542" s="77" t="str">
        <f t="shared" si="111"/>
        <v>ok</v>
      </c>
      <c r="W542" s="75"/>
      <c r="X542" s="76" t="str">
        <f t="shared" si="112"/>
        <v>도비</v>
      </c>
      <c r="Y542" s="184">
        <f t="shared" si="113"/>
        <v>0</v>
      </c>
      <c r="Z542" s="184">
        <f t="shared" si="114"/>
        <v>0</v>
      </c>
      <c r="AA542" s="77" t="str">
        <f t="shared" si="115"/>
        <v>ok</v>
      </c>
      <c r="AB542" s="75"/>
      <c r="AC542" s="79" t="str">
        <f t="array" ref="AC542">IFERROR(IF($C542="","",INDEX(구분표!$I$2:$I$1001,MATCH(1,(구분표!$B$2:$B$1001='15년일출'!$A542)*(구분표!$C$2:$C$1001='15년일출'!$B542)*(구분표!$A$2:$A$1001='15년일출'!$C542),0))),"@@")</f>
        <v>2301</v>
      </c>
    </row>
    <row r="543" spans="1:29" ht="40.5" hidden="1" customHeight="1">
      <c r="A543" s="87" t="str">
        <f>IFERROR(VLOOKUP('15년일출'!$C543,구분표!$A$2:$C$1001,2,FALSE),"")</f>
        <v>건설교통위원회</v>
      </c>
      <c r="B543" s="87" t="str">
        <f>IFERROR(VLOOKUP('15년일출'!$C543,구분표!$A$2:$C$1001,3,FALSE),"")</f>
        <v>교통국</v>
      </c>
      <c r="C543" s="186" t="s">
        <v>365</v>
      </c>
      <c r="D543" s="185" t="s">
        <v>589</v>
      </c>
      <c r="E543" s="185">
        <v>913</v>
      </c>
      <c r="F543" s="298" t="s">
        <v>1148</v>
      </c>
      <c r="G543" s="184">
        <v>2503604</v>
      </c>
      <c r="H543" s="184"/>
      <c r="I543" s="184">
        <v>100000</v>
      </c>
      <c r="J543" s="73">
        <f t="shared" si="107"/>
        <v>2603604</v>
      </c>
      <c r="K543" s="184"/>
      <c r="L543" s="184"/>
      <c r="M543" s="73">
        <f t="shared" si="108"/>
        <v>2503604</v>
      </c>
      <c r="N543" s="74" t="str">
        <f t="shared" si="109"/>
        <v>-</v>
      </c>
      <c r="O543" s="241" t="s">
        <v>1186</v>
      </c>
      <c r="P543" s="75"/>
      <c r="Q543" s="315"/>
      <c r="R543" s="75"/>
      <c r="S543" s="78" t="str">
        <f t="shared" si="110"/>
        <v>도비</v>
      </c>
      <c r="T543" s="184">
        <f t="shared" si="120"/>
        <v>0</v>
      </c>
      <c r="U543" s="184">
        <f t="shared" si="121"/>
        <v>100000</v>
      </c>
      <c r="V543" s="77" t="str">
        <f t="shared" si="111"/>
        <v>ok</v>
      </c>
      <c r="W543" s="75"/>
      <c r="X543" s="76" t="str">
        <f t="shared" si="112"/>
        <v>도비</v>
      </c>
      <c r="Y543" s="184">
        <f t="shared" si="113"/>
        <v>0</v>
      </c>
      <c r="Z543" s="184">
        <f t="shared" si="114"/>
        <v>0</v>
      </c>
      <c r="AA543" s="77" t="str">
        <f t="shared" si="115"/>
        <v>ok</v>
      </c>
      <c r="AB543" s="75"/>
      <c r="AC543" s="79" t="str">
        <f t="array" ref="AC543">IFERROR(IF($C543="","",INDEX(구분표!$I$2:$I$1001,MATCH(1,(구분표!$B$2:$B$1001='15년일출'!$A543)*(구분표!$C$2:$C$1001='15년일출'!$B543)*(구분표!$A$2:$A$1001='15년일출'!$C543),0))),"@@")</f>
        <v>2302</v>
      </c>
    </row>
    <row r="544" spans="1:29" ht="40.5" hidden="1" customHeight="1">
      <c r="A544" s="87" t="str">
        <f>IFERROR(VLOOKUP('15년일출'!$C544,구분표!$A$2:$C$1001,2,FALSE),"")</f>
        <v>건설교통위원회</v>
      </c>
      <c r="B544" s="87" t="str">
        <f>IFERROR(VLOOKUP('15년일출'!$C544,구분표!$A$2:$C$1001,3,FALSE),"")</f>
        <v>교통국</v>
      </c>
      <c r="C544" s="186" t="s">
        <v>367</v>
      </c>
      <c r="D544" s="185" t="s">
        <v>589</v>
      </c>
      <c r="E544" s="185">
        <v>917</v>
      </c>
      <c r="F544" s="298" t="s">
        <v>1149</v>
      </c>
      <c r="G544" s="184">
        <v>500000</v>
      </c>
      <c r="H544" s="184">
        <v>-250000</v>
      </c>
      <c r="I544" s="184"/>
      <c r="J544" s="73">
        <f t="shared" si="107"/>
        <v>250000</v>
      </c>
      <c r="K544" s="184"/>
      <c r="L544" s="184"/>
      <c r="M544" s="73">
        <f t="shared" si="108"/>
        <v>500000</v>
      </c>
      <c r="N544" s="74" t="str">
        <f t="shared" si="109"/>
        <v>동의필요</v>
      </c>
      <c r="O544" s="241" t="s">
        <v>1187</v>
      </c>
      <c r="P544" s="75"/>
      <c r="Q544" s="315"/>
      <c r="R544" s="75"/>
      <c r="S544" s="78" t="str">
        <f t="shared" si="110"/>
        <v>도비</v>
      </c>
      <c r="T544" s="184">
        <f t="shared" si="120"/>
        <v>0</v>
      </c>
      <c r="U544" s="184">
        <f t="shared" si="121"/>
        <v>-250000</v>
      </c>
      <c r="V544" s="77" t="str">
        <f t="shared" si="111"/>
        <v>ok</v>
      </c>
      <c r="W544" s="75"/>
      <c r="X544" s="76" t="str">
        <f t="shared" si="112"/>
        <v>도비</v>
      </c>
      <c r="Y544" s="184">
        <f t="shared" si="113"/>
        <v>0</v>
      </c>
      <c r="Z544" s="184">
        <f t="shared" si="114"/>
        <v>0</v>
      </c>
      <c r="AA544" s="77" t="str">
        <f t="shared" si="115"/>
        <v>ok</v>
      </c>
      <c r="AB544" s="75"/>
      <c r="AC544" s="79" t="str">
        <f t="array" ref="AC544">IFERROR(IF($C544="","",INDEX(구분표!$I$2:$I$1001,MATCH(1,(구분표!$B$2:$B$1001='15년일출'!$A544)*(구분표!$C$2:$C$1001='15년일출'!$B544)*(구분표!$A$2:$A$1001='15년일출'!$C544),0))),"@@")</f>
        <v>2303</v>
      </c>
    </row>
    <row r="545" spans="1:29" ht="40.5" hidden="1" customHeight="1">
      <c r="A545" s="87" t="str">
        <f>IFERROR(VLOOKUP('15년일출'!$C545,구분표!$A$2:$C$1001,2,FALSE),"")</f>
        <v>건설교통위원회</v>
      </c>
      <c r="B545" s="87" t="str">
        <f>IFERROR(VLOOKUP('15년일출'!$C545,구분표!$A$2:$C$1001,3,FALSE),"")</f>
        <v>교통국</v>
      </c>
      <c r="C545" s="186" t="s">
        <v>369</v>
      </c>
      <c r="D545" s="185" t="s">
        <v>589</v>
      </c>
      <c r="E545" s="185">
        <v>920</v>
      </c>
      <c r="F545" s="298" t="s">
        <v>1150</v>
      </c>
      <c r="G545" s="184">
        <v>814000</v>
      </c>
      <c r="H545" s="184">
        <v>-162800</v>
      </c>
      <c r="I545" s="184"/>
      <c r="J545" s="73">
        <f t="shared" si="107"/>
        <v>651200</v>
      </c>
      <c r="K545" s="184"/>
      <c r="L545" s="184"/>
      <c r="M545" s="73">
        <f t="shared" si="108"/>
        <v>814000</v>
      </c>
      <c r="N545" s="74" t="str">
        <f t="shared" si="109"/>
        <v>동의필요</v>
      </c>
      <c r="O545" s="241" t="s">
        <v>1188</v>
      </c>
      <c r="P545" s="75"/>
      <c r="Q545" s="315"/>
      <c r="R545" s="75"/>
      <c r="S545" s="78" t="str">
        <f t="shared" si="110"/>
        <v>도비</v>
      </c>
      <c r="T545" s="184">
        <f t="shared" si="120"/>
        <v>0</v>
      </c>
      <c r="U545" s="184">
        <f t="shared" si="121"/>
        <v>-162800</v>
      </c>
      <c r="V545" s="77" t="str">
        <f t="shared" si="111"/>
        <v>ok</v>
      </c>
      <c r="W545" s="75"/>
      <c r="X545" s="76" t="str">
        <f t="shared" si="112"/>
        <v>도비</v>
      </c>
      <c r="Y545" s="184">
        <f t="shared" si="113"/>
        <v>0</v>
      </c>
      <c r="Z545" s="184">
        <f t="shared" si="114"/>
        <v>0</v>
      </c>
      <c r="AA545" s="77" t="str">
        <f t="shared" si="115"/>
        <v>ok</v>
      </c>
      <c r="AB545" s="75"/>
      <c r="AC545" s="79" t="str">
        <f t="array" ref="AC545">IFERROR(IF($C545="","",INDEX(구분표!$I$2:$I$1001,MATCH(1,(구분표!$B$2:$B$1001='15년일출'!$A545)*(구분표!$C$2:$C$1001='15년일출'!$B545)*(구분표!$A$2:$A$1001='15년일출'!$C545),0))),"@@")</f>
        <v>2304</v>
      </c>
    </row>
    <row r="546" spans="1:29" ht="40.5" hidden="1" customHeight="1">
      <c r="A546" s="87" t="str">
        <f>IFERROR(VLOOKUP('15년일출'!$C546,구분표!$A$2:$C$1001,2,FALSE),"")</f>
        <v>건설교통위원회</v>
      </c>
      <c r="B546" s="87" t="str">
        <f>IFERROR(VLOOKUP('15년일출'!$C546,구분표!$A$2:$C$1001,3,FALSE),"")</f>
        <v>교통국</v>
      </c>
      <c r="C546" s="186" t="s">
        <v>369</v>
      </c>
      <c r="D546" s="185" t="s">
        <v>589</v>
      </c>
      <c r="E546" s="185">
        <v>920</v>
      </c>
      <c r="F546" s="298" t="s">
        <v>1151</v>
      </c>
      <c r="G546" s="184">
        <v>175920</v>
      </c>
      <c r="H546" s="184">
        <v>-35180</v>
      </c>
      <c r="I546" s="184"/>
      <c r="J546" s="73">
        <f t="shared" si="107"/>
        <v>140740</v>
      </c>
      <c r="K546" s="184"/>
      <c r="L546" s="184"/>
      <c r="M546" s="73">
        <f t="shared" si="108"/>
        <v>175920</v>
      </c>
      <c r="N546" s="74" t="str">
        <f t="shared" si="109"/>
        <v>동의필요</v>
      </c>
      <c r="O546" s="239" t="s">
        <v>1188</v>
      </c>
      <c r="P546" s="75"/>
      <c r="Q546" s="315"/>
      <c r="R546" s="75"/>
      <c r="S546" s="78" t="str">
        <f t="shared" si="110"/>
        <v>도비</v>
      </c>
      <c r="T546" s="184">
        <f t="shared" si="120"/>
        <v>0</v>
      </c>
      <c r="U546" s="184">
        <f t="shared" si="121"/>
        <v>-35180</v>
      </c>
      <c r="V546" s="77" t="str">
        <f t="shared" si="111"/>
        <v>ok</v>
      </c>
      <c r="W546" s="75"/>
      <c r="X546" s="76" t="str">
        <f t="shared" si="112"/>
        <v>도비</v>
      </c>
      <c r="Y546" s="184">
        <f t="shared" si="113"/>
        <v>0</v>
      </c>
      <c r="Z546" s="184">
        <f t="shared" si="114"/>
        <v>0</v>
      </c>
      <c r="AA546" s="77" t="str">
        <f t="shared" si="115"/>
        <v>ok</v>
      </c>
      <c r="AB546" s="75"/>
      <c r="AC546" s="79" t="str">
        <f t="array" ref="AC546">IFERROR(IF($C546="","",INDEX(구분표!$I$2:$I$1001,MATCH(1,(구분표!$B$2:$B$1001='15년일출'!$A546)*(구분표!$C$2:$C$1001='15년일출'!$B546)*(구분표!$A$2:$A$1001='15년일출'!$C546),0))),"@@")</f>
        <v>2304</v>
      </c>
    </row>
    <row r="547" spans="1:29" ht="40.5" hidden="1" customHeight="1">
      <c r="A547" s="87" t="str">
        <f>IFERROR(VLOOKUP('15년일출'!$C547,구분표!$A$2:$C$1001,2,FALSE),"")</f>
        <v>건설교통위원회</v>
      </c>
      <c r="B547" s="87" t="str">
        <f>IFERROR(VLOOKUP('15년일출'!$C547,구분표!$A$2:$C$1001,3,FALSE),"")</f>
        <v>교통국</v>
      </c>
      <c r="C547" s="186" t="s">
        <v>369</v>
      </c>
      <c r="D547" s="185" t="s">
        <v>589</v>
      </c>
      <c r="E547" s="185">
        <v>920</v>
      </c>
      <c r="F547" s="298" t="s">
        <v>1152</v>
      </c>
      <c r="G547" s="184">
        <v>367000</v>
      </c>
      <c r="H547" s="184">
        <v>-73400</v>
      </c>
      <c r="I547" s="184"/>
      <c r="J547" s="73">
        <f t="shared" si="107"/>
        <v>293600</v>
      </c>
      <c r="K547" s="184"/>
      <c r="L547" s="184"/>
      <c r="M547" s="73">
        <f t="shared" si="108"/>
        <v>367000</v>
      </c>
      <c r="N547" s="74" t="str">
        <f t="shared" si="109"/>
        <v>동의필요</v>
      </c>
      <c r="O547" s="239" t="s">
        <v>1188</v>
      </c>
      <c r="P547" s="75"/>
      <c r="Q547" s="315"/>
      <c r="R547" s="75"/>
      <c r="S547" s="78" t="str">
        <f t="shared" si="110"/>
        <v>도비</v>
      </c>
      <c r="T547" s="184">
        <f t="shared" si="120"/>
        <v>0</v>
      </c>
      <c r="U547" s="184">
        <f t="shared" si="121"/>
        <v>-73400</v>
      </c>
      <c r="V547" s="77" t="str">
        <f t="shared" si="111"/>
        <v>ok</v>
      </c>
      <c r="W547" s="75"/>
      <c r="X547" s="76" t="str">
        <f t="shared" si="112"/>
        <v>도비</v>
      </c>
      <c r="Y547" s="184">
        <f t="shared" si="113"/>
        <v>0</v>
      </c>
      <c r="Z547" s="184">
        <f t="shared" si="114"/>
        <v>0</v>
      </c>
      <c r="AA547" s="77" t="str">
        <f t="shared" si="115"/>
        <v>ok</v>
      </c>
      <c r="AB547" s="75"/>
      <c r="AC547" s="79" t="str">
        <f t="array" ref="AC547">IFERROR(IF($C547="","",INDEX(구분표!$I$2:$I$1001,MATCH(1,(구분표!$B$2:$B$1001='15년일출'!$A547)*(구분표!$C$2:$C$1001='15년일출'!$B547)*(구분표!$A$2:$A$1001='15년일출'!$C547),0))),"@@")</f>
        <v>2304</v>
      </c>
    </row>
    <row r="548" spans="1:29" ht="40.5" hidden="1" customHeight="1">
      <c r="A548" s="87" t="str">
        <f>IFERROR(VLOOKUP('15년일출'!$C548,구분표!$A$2:$C$1001,2,FALSE),"")</f>
        <v>건설교통위원회</v>
      </c>
      <c r="B548" s="87" t="str">
        <f>IFERROR(VLOOKUP('15년일출'!$C548,구분표!$A$2:$C$1001,3,FALSE),"")</f>
        <v>건설국</v>
      </c>
      <c r="C548" s="186" t="s">
        <v>373</v>
      </c>
      <c r="D548" s="185" t="s">
        <v>589</v>
      </c>
      <c r="E548" s="185">
        <v>936</v>
      </c>
      <c r="F548" s="298" t="s">
        <v>1153</v>
      </c>
      <c r="G548" s="184">
        <v>380000</v>
      </c>
      <c r="H548" s="184"/>
      <c r="I548" s="184">
        <v>620000</v>
      </c>
      <c r="J548" s="73">
        <f t="shared" si="107"/>
        <v>1000000</v>
      </c>
      <c r="K548" s="184"/>
      <c r="L548" s="184"/>
      <c r="M548" s="73">
        <f t="shared" si="108"/>
        <v>380000</v>
      </c>
      <c r="N548" s="74" t="str">
        <f t="shared" si="109"/>
        <v>-</v>
      </c>
      <c r="O548" s="239" t="s">
        <v>1189</v>
      </c>
      <c r="P548" s="75"/>
      <c r="Q548" s="315"/>
      <c r="R548" s="75"/>
      <c r="S548" s="78" t="str">
        <f t="shared" si="110"/>
        <v>도비</v>
      </c>
      <c r="T548" s="184">
        <f t="shared" si="120"/>
        <v>0</v>
      </c>
      <c r="U548" s="184">
        <f t="shared" si="121"/>
        <v>620000</v>
      </c>
      <c r="V548" s="77" t="str">
        <f t="shared" si="111"/>
        <v>ok</v>
      </c>
      <c r="W548" s="75"/>
      <c r="X548" s="76" t="str">
        <f t="shared" si="112"/>
        <v>도비</v>
      </c>
      <c r="Y548" s="184">
        <f t="shared" si="113"/>
        <v>0</v>
      </c>
      <c r="Z548" s="184">
        <f t="shared" si="114"/>
        <v>0</v>
      </c>
      <c r="AA548" s="77" t="str">
        <f t="shared" si="115"/>
        <v>ok</v>
      </c>
      <c r="AB548" s="75"/>
      <c r="AC548" s="79" t="str">
        <f t="array" ref="AC548">IFERROR(IF($C548="","",INDEX(구분표!$I$2:$I$1001,MATCH(1,(구분표!$B$2:$B$1001='15년일출'!$A548)*(구분표!$C$2:$C$1001='15년일출'!$B548)*(구분표!$A$2:$A$1001='15년일출'!$C548),0))),"@@")</f>
        <v>2401</v>
      </c>
    </row>
    <row r="549" spans="1:29" ht="40.5" hidden="1" customHeight="1">
      <c r="A549" s="87" t="str">
        <f>IFERROR(VLOOKUP('15년일출'!$C549,구분표!$A$2:$C$1001,2,FALSE),"")</f>
        <v>건설교통위원회</v>
      </c>
      <c r="B549" s="87" t="str">
        <f>IFERROR(VLOOKUP('15년일출'!$C549,구분표!$A$2:$C$1001,3,FALSE),"")</f>
        <v>건설국</v>
      </c>
      <c r="C549" s="186" t="s">
        <v>373</v>
      </c>
      <c r="D549" s="297" t="s">
        <v>593</v>
      </c>
      <c r="E549" s="297" t="s">
        <v>593</v>
      </c>
      <c r="F549" s="298" t="s">
        <v>1760</v>
      </c>
      <c r="G549" s="184"/>
      <c r="H549" s="184"/>
      <c r="I549" s="184">
        <v>450000</v>
      </c>
      <c r="J549" s="73">
        <f t="shared" si="107"/>
        <v>450000</v>
      </c>
      <c r="K549" s="184"/>
      <c r="L549" s="184"/>
      <c r="M549" s="73">
        <f t="shared" si="108"/>
        <v>0</v>
      </c>
      <c r="N549" s="74" t="str">
        <f t="shared" si="109"/>
        <v>-</v>
      </c>
      <c r="O549" s="239" t="s">
        <v>1190</v>
      </c>
      <c r="P549" s="75"/>
      <c r="Q549" s="315"/>
      <c r="R549" s="75"/>
      <c r="S549" s="78" t="str">
        <f t="shared" si="110"/>
        <v>도비</v>
      </c>
      <c r="T549" s="184">
        <f t="shared" si="120"/>
        <v>0</v>
      </c>
      <c r="U549" s="184">
        <f t="shared" si="121"/>
        <v>450000</v>
      </c>
      <c r="V549" s="77" t="str">
        <f t="shared" si="111"/>
        <v>ok</v>
      </c>
      <c r="W549" s="75"/>
      <c r="X549" s="76" t="str">
        <f t="shared" si="112"/>
        <v>도비</v>
      </c>
      <c r="Y549" s="184">
        <f t="shared" si="113"/>
        <v>0</v>
      </c>
      <c r="Z549" s="184">
        <f t="shared" si="114"/>
        <v>0</v>
      </c>
      <c r="AA549" s="77" t="str">
        <f t="shared" si="115"/>
        <v>ok</v>
      </c>
      <c r="AB549" s="75"/>
      <c r="AC549" s="79" t="str">
        <f t="array" ref="AC549">IFERROR(IF($C549="","",INDEX(구분표!$I$2:$I$1001,MATCH(1,(구분표!$B$2:$B$1001='15년일출'!$A549)*(구분표!$C$2:$C$1001='15년일출'!$B549)*(구분표!$A$2:$A$1001='15년일출'!$C549),0))),"@@")</f>
        <v>2401</v>
      </c>
    </row>
    <row r="550" spans="1:29" ht="40.5" hidden="1" customHeight="1">
      <c r="A550" s="87" t="str">
        <f>IFERROR(VLOOKUP('15년일출'!$C550,구분표!$A$2:$C$1001,2,FALSE),"")</f>
        <v>건설교통위원회</v>
      </c>
      <c r="B550" s="87" t="str">
        <f>IFERROR(VLOOKUP('15년일출'!$C550,구분표!$A$2:$C$1001,3,FALSE),"")</f>
        <v>건설국</v>
      </c>
      <c r="C550" s="186" t="s">
        <v>373</v>
      </c>
      <c r="D550" s="297" t="s">
        <v>593</v>
      </c>
      <c r="E550" s="297" t="s">
        <v>593</v>
      </c>
      <c r="F550" s="298" t="s">
        <v>1154</v>
      </c>
      <c r="G550" s="184"/>
      <c r="H550" s="184"/>
      <c r="I550" s="184">
        <v>20000</v>
      </c>
      <c r="J550" s="73">
        <f t="shared" si="107"/>
        <v>20000</v>
      </c>
      <c r="K550" s="184"/>
      <c r="L550" s="184"/>
      <c r="M550" s="73">
        <f t="shared" si="108"/>
        <v>0</v>
      </c>
      <c r="N550" s="74" t="str">
        <f t="shared" si="109"/>
        <v>-</v>
      </c>
      <c r="O550" s="245" t="s">
        <v>1184</v>
      </c>
      <c r="P550" s="75"/>
      <c r="Q550" s="315"/>
      <c r="R550" s="75"/>
      <c r="S550" s="78" t="str">
        <f t="shared" si="110"/>
        <v>도비</v>
      </c>
      <c r="T550" s="184">
        <f t="shared" si="120"/>
        <v>0</v>
      </c>
      <c r="U550" s="184">
        <f t="shared" si="121"/>
        <v>20000</v>
      </c>
      <c r="V550" s="77" t="str">
        <f t="shared" si="111"/>
        <v>ok</v>
      </c>
      <c r="W550" s="75"/>
      <c r="X550" s="76" t="str">
        <f t="shared" si="112"/>
        <v>도비</v>
      </c>
      <c r="Y550" s="184">
        <f t="shared" si="113"/>
        <v>0</v>
      </c>
      <c r="Z550" s="184">
        <f t="shared" si="114"/>
        <v>0</v>
      </c>
      <c r="AA550" s="77" t="str">
        <f t="shared" si="115"/>
        <v>ok</v>
      </c>
      <c r="AB550" s="75"/>
      <c r="AC550" s="79" t="str">
        <f t="array" ref="AC550">IFERROR(IF($C550="","",INDEX(구분표!$I$2:$I$1001,MATCH(1,(구분표!$B$2:$B$1001='15년일출'!$A550)*(구분표!$C$2:$C$1001='15년일출'!$B550)*(구분표!$A$2:$A$1001='15년일출'!$C550),0))),"@@")</f>
        <v>2401</v>
      </c>
    </row>
    <row r="551" spans="1:29" ht="40.5" hidden="1" customHeight="1">
      <c r="A551" s="87" t="str">
        <f>IFERROR(VLOOKUP('15년일출'!$C551,구분표!$A$2:$C$1001,2,FALSE),"")</f>
        <v>건설교통위원회</v>
      </c>
      <c r="B551" s="87" t="str">
        <f>IFERROR(VLOOKUP('15년일출'!$C551,구분표!$A$2:$C$1001,3,FALSE),"")</f>
        <v>건설국</v>
      </c>
      <c r="C551" s="186" t="s">
        <v>375</v>
      </c>
      <c r="D551" s="185" t="s">
        <v>589</v>
      </c>
      <c r="E551" s="185">
        <v>939</v>
      </c>
      <c r="F551" s="298" t="s">
        <v>1155</v>
      </c>
      <c r="G551" s="184">
        <v>6000000</v>
      </c>
      <c r="H551" s="194"/>
      <c r="I551" s="194">
        <v>1000000</v>
      </c>
      <c r="J551" s="73">
        <f t="shared" si="107"/>
        <v>7000000</v>
      </c>
      <c r="K551" s="304"/>
      <c r="L551" s="303"/>
      <c r="M551" s="73">
        <f t="shared" si="108"/>
        <v>6000000</v>
      </c>
      <c r="N551" s="74" t="str">
        <f t="shared" si="109"/>
        <v>-</v>
      </c>
      <c r="O551" s="244" t="s">
        <v>1191</v>
      </c>
      <c r="P551" s="75"/>
      <c r="Q551" s="206" t="s">
        <v>594</v>
      </c>
      <c r="R551" s="75"/>
      <c r="S551" s="78" t="str">
        <f t="shared" si="110"/>
        <v>도비</v>
      </c>
      <c r="T551" s="184">
        <f t="shared" si="120"/>
        <v>0</v>
      </c>
      <c r="U551" s="184">
        <f t="shared" si="121"/>
        <v>1000000</v>
      </c>
      <c r="V551" s="77" t="str">
        <f t="shared" si="111"/>
        <v>ok</v>
      </c>
      <c r="W551" s="75"/>
      <c r="X551" s="76" t="str">
        <f t="shared" si="112"/>
        <v>도비</v>
      </c>
      <c r="Y551" s="184">
        <f t="shared" si="113"/>
        <v>0</v>
      </c>
      <c r="Z551" s="184">
        <f t="shared" si="114"/>
        <v>0</v>
      </c>
      <c r="AA551" s="77" t="str">
        <f t="shared" si="115"/>
        <v>ok</v>
      </c>
      <c r="AB551" s="75"/>
      <c r="AC551" s="79" t="str">
        <f t="array" ref="AC551">IFERROR(IF($C551="","",INDEX(구분표!$I$2:$I$1001,MATCH(1,(구분표!$B$2:$B$1001='15년일출'!$A551)*(구분표!$C$2:$C$1001='15년일출'!$B551)*(구분표!$A$2:$A$1001='15년일출'!$C551),0))),"@@")</f>
        <v>2402</v>
      </c>
    </row>
    <row r="552" spans="1:29" s="262" customFormat="1" ht="40.5" hidden="1" customHeight="1">
      <c r="A552" s="289" t="str">
        <f>IFERROR(VLOOKUP('15년일출'!$C552,구분표!$A$2:$C$1001,2,FALSE),"")</f>
        <v>건설교통위원회</v>
      </c>
      <c r="B552" s="289" t="str">
        <f>IFERROR(VLOOKUP('15년일출'!$C552,구분표!$A$2:$C$1001,3,FALSE),"")</f>
        <v>건설국</v>
      </c>
      <c r="C552" s="298" t="s">
        <v>375</v>
      </c>
      <c r="D552" s="297" t="s">
        <v>589</v>
      </c>
      <c r="E552" s="297">
        <v>944</v>
      </c>
      <c r="F552" s="298" t="s">
        <v>1156</v>
      </c>
      <c r="G552" s="184">
        <v>6000000</v>
      </c>
      <c r="H552" s="194">
        <v>-2000000</v>
      </c>
      <c r="I552" s="194"/>
      <c r="J552" s="73">
        <f t="shared" si="107"/>
        <v>4000000</v>
      </c>
      <c r="K552" s="304"/>
      <c r="L552" s="303"/>
      <c r="M552" s="73">
        <f t="shared" si="108"/>
        <v>6000000</v>
      </c>
      <c r="N552" s="74" t="str">
        <f t="shared" si="109"/>
        <v>동의필요</v>
      </c>
      <c r="O552" s="244" t="s">
        <v>1192</v>
      </c>
      <c r="P552" s="279"/>
      <c r="Q552" s="315"/>
      <c r="R552" s="279"/>
      <c r="S552" s="282" t="str">
        <f t="shared" si="110"/>
        <v>도비</v>
      </c>
      <c r="T552" s="184">
        <f t="shared" si="120"/>
        <v>0</v>
      </c>
      <c r="U552" s="184">
        <f t="shared" si="121"/>
        <v>-2000000</v>
      </c>
      <c r="V552" s="281" t="str">
        <f t="shared" si="111"/>
        <v>ok</v>
      </c>
      <c r="W552" s="279"/>
      <c r="X552" s="280" t="str">
        <f t="shared" si="112"/>
        <v>도비</v>
      </c>
      <c r="Y552" s="184">
        <f t="shared" si="113"/>
        <v>0</v>
      </c>
      <c r="Z552" s="184">
        <f t="shared" si="114"/>
        <v>0</v>
      </c>
      <c r="AA552" s="281" t="str">
        <f t="shared" si="115"/>
        <v>ok</v>
      </c>
      <c r="AB552" s="279"/>
      <c r="AC552" s="79" t="str">
        <f t="array" ref="AC552">IFERROR(IF($C552="","",INDEX(구분표!$I$2:$I$1001,MATCH(1,(구분표!$B$2:$B$1001='15년일출'!$A552)*(구분표!$C$2:$C$1001='15년일출'!$B552)*(구분표!$A$2:$A$1001='15년일출'!$C552),0))),"@@")</f>
        <v>2402</v>
      </c>
    </row>
    <row r="553" spans="1:29" s="262" customFormat="1" ht="40.5" hidden="1" customHeight="1">
      <c r="A553" s="289" t="str">
        <f>IFERROR(VLOOKUP('15년일출'!$C553,구분표!$A$2:$C$1001,2,FALSE),"")</f>
        <v>건설교통위원회</v>
      </c>
      <c r="B553" s="289" t="str">
        <f>IFERROR(VLOOKUP('15년일출'!$C553,구분표!$A$2:$C$1001,3,FALSE),"")</f>
        <v>건설국</v>
      </c>
      <c r="C553" s="298" t="s">
        <v>375</v>
      </c>
      <c r="D553" s="297" t="s">
        <v>589</v>
      </c>
      <c r="E553" s="297">
        <v>945</v>
      </c>
      <c r="F553" s="298" t="s">
        <v>1157</v>
      </c>
      <c r="G553" s="184">
        <v>1000000</v>
      </c>
      <c r="H553" s="194"/>
      <c r="I553" s="194">
        <v>1000000</v>
      </c>
      <c r="J553" s="73">
        <f t="shared" si="107"/>
        <v>2000000</v>
      </c>
      <c r="K553" s="304"/>
      <c r="L553" s="303"/>
      <c r="M553" s="73">
        <f t="shared" si="108"/>
        <v>1000000</v>
      </c>
      <c r="N553" s="74" t="str">
        <f t="shared" si="109"/>
        <v>-</v>
      </c>
      <c r="O553" s="244" t="s">
        <v>1193</v>
      </c>
      <c r="P553" s="279"/>
      <c r="Q553" s="315"/>
      <c r="R553" s="279"/>
      <c r="S553" s="282" t="str">
        <f t="shared" si="110"/>
        <v>도비</v>
      </c>
      <c r="T553" s="184">
        <f t="shared" si="120"/>
        <v>0</v>
      </c>
      <c r="U553" s="184">
        <f t="shared" si="121"/>
        <v>1000000</v>
      </c>
      <c r="V553" s="281" t="str">
        <f t="shared" si="111"/>
        <v>ok</v>
      </c>
      <c r="W553" s="279"/>
      <c r="X553" s="280" t="str">
        <f t="shared" si="112"/>
        <v>도비</v>
      </c>
      <c r="Y553" s="184">
        <f t="shared" si="113"/>
        <v>0</v>
      </c>
      <c r="Z553" s="184">
        <f t="shared" si="114"/>
        <v>0</v>
      </c>
      <c r="AA553" s="281" t="str">
        <f t="shared" si="115"/>
        <v>ok</v>
      </c>
      <c r="AB553" s="279"/>
      <c r="AC553" s="79" t="str">
        <f t="array" ref="AC553">IFERROR(IF($C553="","",INDEX(구분표!$I$2:$I$1001,MATCH(1,(구분표!$B$2:$B$1001='15년일출'!$A553)*(구분표!$C$2:$C$1001='15년일출'!$B553)*(구분표!$A$2:$A$1001='15년일출'!$C553),0))),"@@")</f>
        <v>2402</v>
      </c>
    </row>
    <row r="554" spans="1:29" s="262" customFormat="1" ht="40.5" hidden="1" customHeight="1">
      <c r="A554" s="289" t="str">
        <f>IFERROR(VLOOKUP('15년일출'!$C554,구분표!$A$2:$C$1001,2,FALSE),"")</f>
        <v>건설교통위원회</v>
      </c>
      <c r="B554" s="289" t="str">
        <f>IFERROR(VLOOKUP('15년일출'!$C554,구분표!$A$2:$C$1001,3,FALSE),"")</f>
        <v>건설국</v>
      </c>
      <c r="C554" s="298" t="s">
        <v>375</v>
      </c>
      <c r="D554" s="297" t="s">
        <v>589</v>
      </c>
      <c r="E554" s="297">
        <v>945</v>
      </c>
      <c r="F554" s="298" t="s">
        <v>1158</v>
      </c>
      <c r="G554" s="184">
        <v>1500000</v>
      </c>
      <c r="H554" s="194"/>
      <c r="I554" s="194">
        <v>500000</v>
      </c>
      <c r="J554" s="73">
        <f t="shared" si="107"/>
        <v>2000000</v>
      </c>
      <c r="K554" s="304"/>
      <c r="L554" s="303"/>
      <c r="M554" s="73">
        <f t="shared" si="108"/>
        <v>1500000</v>
      </c>
      <c r="N554" s="74" t="str">
        <f t="shared" si="109"/>
        <v>-</v>
      </c>
      <c r="O554" s="244" t="s">
        <v>1194</v>
      </c>
      <c r="P554" s="279"/>
      <c r="Q554" s="315"/>
      <c r="R554" s="279"/>
      <c r="S554" s="282" t="str">
        <f t="shared" si="110"/>
        <v>도비</v>
      </c>
      <c r="T554" s="184">
        <f t="shared" si="120"/>
        <v>0</v>
      </c>
      <c r="U554" s="184">
        <f t="shared" si="121"/>
        <v>500000</v>
      </c>
      <c r="V554" s="281" t="str">
        <f t="shared" si="111"/>
        <v>ok</v>
      </c>
      <c r="W554" s="279"/>
      <c r="X554" s="280" t="str">
        <f t="shared" si="112"/>
        <v>도비</v>
      </c>
      <c r="Y554" s="184">
        <f t="shared" si="113"/>
        <v>0</v>
      </c>
      <c r="Z554" s="184">
        <f t="shared" si="114"/>
        <v>0</v>
      </c>
      <c r="AA554" s="281" t="str">
        <f t="shared" si="115"/>
        <v>ok</v>
      </c>
      <c r="AB554" s="279"/>
      <c r="AC554" s="79" t="str">
        <f t="array" ref="AC554">IFERROR(IF($C554="","",INDEX(구분표!$I$2:$I$1001,MATCH(1,(구분표!$B$2:$B$1001='15년일출'!$A554)*(구분표!$C$2:$C$1001='15년일출'!$B554)*(구분표!$A$2:$A$1001='15년일출'!$C554),0))),"@@")</f>
        <v>2402</v>
      </c>
    </row>
    <row r="555" spans="1:29" s="262" customFormat="1" ht="40.5" hidden="1" customHeight="1">
      <c r="A555" s="289" t="str">
        <f>IFERROR(VLOOKUP('15년일출'!$C555,구분표!$A$2:$C$1001,2,FALSE),"")</f>
        <v>건설교통위원회</v>
      </c>
      <c r="B555" s="289" t="str">
        <f>IFERROR(VLOOKUP('15년일출'!$C555,구분표!$A$2:$C$1001,3,FALSE),"")</f>
        <v>건설국</v>
      </c>
      <c r="C555" s="298" t="s">
        <v>375</v>
      </c>
      <c r="D555" s="297" t="s">
        <v>589</v>
      </c>
      <c r="E555" s="297">
        <v>948</v>
      </c>
      <c r="F555" s="298" t="s">
        <v>1159</v>
      </c>
      <c r="G555" s="184">
        <v>2000000</v>
      </c>
      <c r="H555" s="194"/>
      <c r="I555" s="194">
        <v>1000000</v>
      </c>
      <c r="J555" s="73">
        <f t="shared" si="107"/>
        <v>3000000</v>
      </c>
      <c r="K555" s="304"/>
      <c r="L555" s="303"/>
      <c r="M555" s="73">
        <f t="shared" si="108"/>
        <v>2000000</v>
      </c>
      <c r="N555" s="74" t="str">
        <f t="shared" si="109"/>
        <v>-</v>
      </c>
      <c r="O555" s="244" t="s">
        <v>1193</v>
      </c>
      <c r="P555" s="279"/>
      <c r="Q555" s="315"/>
      <c r="R555" s="279"/>
      <c r="S555" s="282" t="str">
        <f t="shared" si="110"/>
        <v>도비</v>
      </c>
      <c r="T555" s="184">
        <f t="shared" si="120"/>
        <v>0</v>
      </c>
      <c r="U555" s="184">
        <f t="shared" si="121"/>
        <v>1000000</v>
      </c>
      <c r="V555" s="281" t="str">
        <f t="shared" si="111"/>
        <v>ok</v>
      </c>
      <c r="W555" s="279"/>
      <c r="X555" s="280" t="str">
        <f t="shared" si="112"/>
        <v>도비</v>
      </c>
      <c r="Y555" s="184">
        <f t="shared" si="113"/>
        <v>0</v>
      </c>
      <c r="Z555" s="184">
        <f t="shared" si="114"/>
        <v>0</v>
      </c>
      <c r="AA555" s="281" t="str">
        <f t="shared" si="115"/>
        <v>ok</v>
      </c>
      <c r="AB555" s="279"/>
      <c r="AC555" s="79" t="str">
        <f t="array" ref="AC555">IFERROR(IF($C555="","",INDEX(구분표!$I$2:$I$1001,MATCH(1,(구분표!$B$2:$B$1001='15년일출'!$A555)*(구분표!$C$2:$C$1001='15년일출'!$B555)*(구분표!$A$2:$A$1001='15년일출'!$C555),0))),"@@")</f>
        <v>2402</v>
      </c>
    </row>
    <row r="556" spans="1:29" s="262" customFormat="1" ht="40.5" hidden="1" customHeight="1">
      <c r="A556" s="289" t="str">
        <f>IFERROR(VLOOKUP('15년일출'!$C556,구분표!$A$2:$C$1001,2,FALSE),"")</f>
        <v>건설교통위원회</v>
      </c>
      <c r="B556" s="289" t="str">
        <f>IFERROR(VLOOKUP('15년일출'!$C556,구분표!$A$2:$C$1001,3,FALSE),"")</f>
        <v>건설국</v>
      </c>
      <c r="C556" s="298" t="s">
        <v>375</v>
      </c>
      <c r="D556" s="297" t="s">
        <v>589</v>
      </c>
      <c r="E556" s="297">
        <v>949</v>
      </c>
      <c r="F556" s="298" t="s">
        <v>1160</v>
      </c>
      <c r="G556" s="184">
        <v>3000000</v>
      </c>
      <c r="H556" s="184">
        <v>-3000000</v>
      </c>
      <c r="I556" s="184"/>
      <c r="J556" s="73">
        <f t="shared" si="107"/>
        <v>0</v>
      </c>
      <c r="K556" s="303"/>
      <c r="L556" s="303"/>
      <c r="M556" s="73">
        <f t="shared" si="108"/>
        <v>3000000</v>
      </c>
      <c r="N556" s="74" t="str">
        <f t="shared" si="109"/>
        <v>동의필요</v>
      </c>
      <c r="O556" s="244" t="s">
        <v>1195</v>
      </c>
      <c r="P556" s="279"/>
      <c r="Q556" s="315"/>
      <c r="R556" s="279"/>
      <c r="S556" s="282" t="str">
        <f t="shared" si="110"/>
        <v>도비</v>
      </c>
      <c r="T556" s="184">
        <f t="shared" si="120"/>
        <v>0</v>
      </c>
      <c r="U556" s="184">
        <f t="shared" si="121"/>
        <v>-3000000</v>
      </c>
      <c r="V556" s="281" t="str">
        <f t="shared" si="111"/>
        <v>ok</v>
      </c>
      <c r="W556" s="279"/>
      <c r="X556" s="280" t="str">
        <f t="shared" si="112"/>
        <v>도비</v>
      </c>
      <c r="Y556" s="184">
        <f t="shared" si="113"/>
        <v>0</v>
      </c>
      <c r="Z556" s="184">
        <f t="shared" si="114"/>
        <v>0</v>
      </c>
      <c r="AA556" s="281" t="str">
        <f t="shared" si="115"/>
        <v>ok</v>
      </c>
      <c r="AB556" s="279"/>
      <c r="AC556" s="79" t="str">
        <f t="array" ref="AC556">IFERROR(IF($C556="","",INDEX(구분표!$I$2:$I$1001,MATCH(1,(구분표!$B$2:$B$1001='15년일출'!$A556)*(구분표!$C$2:$C$1001='15년일출'!$B556)*(구분표!$A$2:$A$1001='15년일출'!$C556),0))),"@@")</f>
        <v>2402</v>
      </c>
    </row>
    <row r="557" spans="1:29" s="262" customFormat="1" ht="40.5" hidden="1" customHeight="1">
      <c r="A557" s="289" t="str">
        <f>IFERROR(VLOOKUP('15년일출'!$C557,구분표!$A$2:$C$1001,2,FALSE),"")</f>
        <v>건설교통위원회</v>
      </c>
      <c r="B557" s="289" t="str">
        <f>IFERROR(VLOOKUP('15년일출'!$C557,구분표!$A$2:$C$1001,3,FALSE),"")</f>
        <v>건설국</v>
      </c>
      <c r="C557" s="298" t="s">
        <v>375</v>
      </c>
      <c r="D557" s="297" t="s">
        <v>589</v>
      </c>
      <c r="E557" s="297">
        <v>950</v>
      </c>
      <c r="F557" s="298" t="s">
        <v>1161</v>
      </c>
      <c r="G557" s="184">
        <v>5000000</v>
      </c>
      <c r="H557" s="184"/>
      <c r="I557" s="184">
        <v>5800000</v>
      </c>
      <c r="J557" s="73">
        <f t="shared" si="107"/>
        <v>10800000</v>
      </c>
      <c r="K557" s="184"/>
      <c r="L557" s="184"/>
      <c r="M557" s="73">
        <f t="shared" si="108"/>
        <v>5000000</v>
      </c>
      <c r="N557" s="74" t="str">
        <f t="shared" si="109"/>
        <v>-</v>
      </c>
      <c r="O557" s="242" t="s">
        <v>1196</v>
      </c>
      <c r="P557" s="279"/>
      <c r="Q557" s="315" t="s">
        <v>594</v>
      </c>
      <c r="R557" s="279"/>
      <c r="S557" s="282" t="str">
        <f t="shared" si="110"/>
        <v>도비</v>
      </c>
      <c r="T557" s="184">
        <f t="shared" si="120"/>
        <v>0</v>
      </c>
      <c r="U557" s="184">
        <f t="shared" si="121"/>
        <v>5800000</v>
      </c>
      <c r="V557" s="281" t="str">
        <f t="shared" si="111"/>
        <v>ok</v>
      </c>
      <c r="W557" s="279"/>
      <c r="X557" s="280" t="str">
        <f t="shared" si="112"/>
        <v>도비</v>
      </c>
      <c r="Y557" s="184">
        <f t="shared" si="113"/>
        <v>0</v>
      </c>
      <c r="Z557" s="184">
        <f t="shared" si="114"/>
        <v>0</v>
      </c>
      <c r="AA557" s="281" t="str">
        <f t="shared" si="115"/>
        <v>ok</v>
      </c>
      <c r="AB557" s="279"/>
      <c r="AC557" s="79" t="str">
        <f t="array" ref="AC557">IFERROR(IF($C557="","",INDEX(구분표!$I$2:$I$1001,MATCH(1,(구분표!$B$2:$B$1001='15년일출'!$A557)*(구분표!$C$2:$C$1001='15년일출'!$B557)*(구분표!$A$2:$A$1001='15년일출'!$C557),0))),"@@")</f>
        <v>2402</v>
      </c>
    </row>
    <row r="558" spans="1:29" s="262" customFormat="1" ht="40.5" hidden="1" customHeight="1">
      <c r="A558" s="289" t="str">
        <f>IFERROR(VLOOKUP('15년일출'!$C558,구분표!$A$2:$C$1001,2,FALSE),"")</f>
        <v>건설교통위원회</v>
      </c>
      <c r="B558" s="289" t="str">
        <f>IFERROR(VLOOKUP('15년일출'!$C558,구분표!$A$2:$C$1001,3,FALSE),"")</f>
        <v>건설국</v>
      </c>
      <c r="C558" s="298" t="s">
        <v>375</v>
      </c>
      <c r="D558" s="297" t="s">
        <v>593</v>
      </c>
      <c r="E558" s="297" t="s">
        <v>593</v>
      </c>
      <c r="F558" s="298" t="s">
        <v>1162</v>
      </c>
      <c r="G558" s="184"/>
      <c r="H558" s="184"/>
      <c r="I558" s="184">
        <v>2000000</v>
      </c>
      <c r="J558" s="73">
        <f t="shared" si="107"/>
        <v>2000000</v>
      </c>
      <c r="K558" s="184"/>
      <c r="L558" s="184"/>
      <c r="M558" s="73">
        <f t="shared" si="108"/>
        <v>0</v>
      </c>
      <c r="N558" s="74" t="str">
        <f t="shared" si="109"/>
        <v>-</v>
      </c>
      <c r="O558" s="242" t="s">
        <v>1197</v>
      </c>
      <c r="P558" s="279"/>
      <c r="Q558" s="315"/>
      <c r="R558" s="279"/>
      <c r="S558" s="282" t="str">
        <f t="shared" si="110"/>
        <v>도비</v>
      </c>
      <c r="T558" s="184">
        <f t="shared" si="120"/>
        <v>0</v>
      </c>
      <c r="U558" s="184">
        <f t="shared" si="121"/>
        <v>2000000</v>
      </c>
      <c r="V558" s="281" t="str">
        <f t="shared" si="111"/>
        <v>ok</v>
      </c>
      <c r="W558" s="279"/>
      <c r="X558" s="280" t="str">
        <f t="shared" si="112"/>
        <v>도비</v>
      </c>
      <c r="Y558" s="184">
        <f t="shared" si="113"/>
        <v>0</v>
      </c>
      <c r="Z558" s="184">
        <f t="shared" si="114"/>
        <v>0</v>
      </c>
      <c r="AA558" s="281" t="str">
        <f t="shared" si="115"/>
        <v>ok</v>
      </c>
      <c r="AB558" s="279"/>
      <c r="AC558" s="79" t="str">
        <f t="array" ref="AC558">IFERROR(IF($C558="","",INDEX(구분표!$I$2:$I$1001,MATCH(1,(구분표!$B$2:$B$1001='15년일출'!$A558)*(구분표!$C$2:$C$1001='15년일출'!$B558)*(구분표!$A$2:$A$1001='15년일출'!$C558),0))),"@@")</f>
        <v>2402</v>
      </c>
    </row>
    <row r="559" spans="1:29" s="262" customFormat="1" ht="40.5" hidden="1" customHeight="1">
      <c r="A559" s="289" t="str">
        <f>IFERROR(VLOOKUP('15년일출'!$C559,구분표!$A$2:$C$1001,2,FALSE),"")</f>
        <v>건설교통위원회</v>
      </c>
      <c r="B559" s="289" t="str">
        <f>IFERROR(VLOOKUP('15년일출'!$C559,구분표!$A$2:$C$1001,3,FALSE),"")</f>
        <v>건설국</v>
      </c>
      <c r="C559" s="298" t="s">
        <v>375</v>
      </c>
      <c r="D559" s="297" t="s">
        <v>593</v>
      </c>
      <c r="E559" s="297" t="s">
        <v>593</v>
      </c>
      <c r="F559" s="298" t="s">
        <v>1163</v>
      </c>
      <c r="G559" s="184"/>
      <c r="H559" s="184"/>
      <c r="I559" s="184">
        <v>2000000</v>
      </c>
      <c r="J559" s="73">
        <f t="shared" si="107"/>
        <v>2000000</v>
      </c>
      <c r="K559" s="184"/>
      <c r="L559" s="184"/>
      <c r="M559" s="73">
        <f t="shared" si="108"/>
        <v>0</v>
      </c>
      <c r="N559" s="74" t="str">
        <f t="shared" si="109"/>
        <v>-</v>
      </c>
      <c r="O559" s="240" t="s">
        <v>1198</v>
      </c>
      <c r="P559" s="279"/>
      <c r="Q559" s="315"/>
      <c r="R559" s="279"/>
      <c r="S559" s="282" t="str">
        <f t="shared" si="110"/>
        <v>도비</v>
      </c>
      <c r="T559" s="184">
        <f t="shared" si="120"/>
        <v>0</v>
      </c>
      <c r="U559" s="184">
        <f t="shared" si="121"/>
        <v>2000000</v>
      </c>
      <c r="V559" s="281" t="str">
        <f t="shared" si="111"/>
        <v>ok</v>
      </c>
      <c r="W559" s="279"/>
      <c r="X559" s="280" t="str">
        <f t="shared" si="112"/>
        <v>도비</v>
      </c>
      <c r="Y559" s="184">
        <f t="shared" si="113"/>
        <v>0</v>
      </c>
      <c r="Z559" s="184">
        <f t="shared" si="114"/>
        <v>0</v>
      </c>
      <c r="AA559" s="281" t="str">
        <f t="shared" si="115"/>
        <v>ok</v>
      </c>
      <c r="AB559" s="279"/>
      <c r="AC559" s="79" t="str">
        <f t="array" ref="AC559">IFERROR(IF($C559="","",INDEX(구분표!$I$2:$I$1001,MATCH(1,(구분표!$B$2:$B$1001='15년일출'!$A559)*(구분표!$C$2:$C$1001='15년일출'!$B559)*(구분표!$A$2:$A$1001='15년일출'!$C559),0))),"@@")</f>
        <v>2402</v>
      </c>
    </row>
    <row r="560" spans="1:29" s="262" customFormat="1" ht="40.5" hidden="1" customHeight="1">
      <c r="A560" s="289" t="str">
        <f>IFERROR(VLOOKUP('15년일출'!$C560,구분표!$A$2:$C$1001,2,FALSE),"")</f>
        <v>건설교통위원회</v>
      </c>
      <c r="B560" s="289" t="str">
        <f>IFERROR(VLOOKUP('15년일출'!$C560,구분표!$A$2:$C$1001,3,FALSE),"")</f>
        <v>건설국</v>
      </c>
      <c r="C560" s="298" t="s">
        <v>375</v>
      </c>
      <c r="D560" s="297" t="s">
        <v>593</v>
      </c>
      <c r="E560" s="297" t="s">
        <v>593</v>
      </c>
      <c r="F560" s="298" t="s">
        <v>1164</v>
      </c>
      <c r="G560" s="184"/>
      <c r="H560" s="184"/>
      <c r="I560" s="184">
        <v>2000000</v>
      </c>
      <c r="J560" s="73">
        <f t="shared" si="107"/>
        <v>2000000</v>
      </c>
      <c r="K560" s="184"/>
      <c r="L560" s="184"/>
      <c r="M560" s="73">
        <f t="shared" si="108"/>
        <v>0</v>
      </c>
      <c r="N560" s="74" t="str">
        <f t="shared" si="109"/>
        <v>-</v>
      </c>
      <c r="O560" s="242" t="s">
        <v>1191</v>
      </c>
      <c r="P560" s="279"/>
      <c r="Q560" s="315"/>
      <c r="R560" s="279"/>
      <c r="S560" s="282" t="str">
        <f t="shared" si="110"/>
        <v>도비</v>
      </c>
      <c r="T560" s="184">
        <f t="shared" si="120"/>
        <v>0</v>
      </c>
      <c r="U560" s="184">
        <f t="shared" si="121"/>
        <v>2000000</v>
      </c>
      <c r="V560" s="281" t="str">
        <f t="shared" si="111"/>
        <v>ok</v>
      </c>
      <c r="W560" s="279"/>
      <c r="X560" s="280" t="str">
        <f t="shared" si="112"/>
        <v>도비</v>
      </c>
      <c r="Y560" s="184">
        <f t="shared" si="113"/>
        <v>0</v>
      </c>
      <c r="Z560" s="184">
        <f t="shared" si="114"/>
        <v>0</v>
      </c>
      <c r="AA560" s="281" t="str">
        <f t="shared" si="115"/>
        <v>ok</v>
      </c>
      <c r="AB560" s="279"/>
      <c r="AC560" s="79" t="str">
        <f t="array" ref="AC560">IFERROR(IF($C560="","",INDEX(구분표!$I$2:$I$1001,MATCH(1,(구분표!$B$2:$B$1001='15년일출'!$A560)*(구분표!$C$2:$C$1001='15년일출'!$B560)*(구분표!$A$2:$A$1001='15년일출'!$C560),0))),"@@")</f>
        <v>2402</v>
      </c>
    </row>
    <row r="561" spans="1:29" s="262" customFormat="1" ht="40.5" hidden="1" customHeight="1">
      <c r="A561" s="289" t="str">
        <f>IFERROR(VLOOKUP('15년일출'!$C561,구분표!$A$2:$C$1001,2,FALSE),"")</f>
        <v>건설교통위원회</v>
      </c>
      <c r="B561" s="289" t="str">
        <f>IFERROR(VLOOKUP('15년일출'!$C561,구분표!$A$2:$C$1001,3,FALSE),"")</f>
        <v>건설국</v>
      </c>
      <c r="C561" s="298" t="s">
        <v>377</v>
      </c>
      <c r="D561" s="297" t="s">
        <v>589</v>
      </c>
      <c r="E561" s="297">
        <v>962</v>
      </c>
      <c r="F561" s="298" t="s">
        <v>1165</v>
      </c>
      <c r="G561" s="188">
        <v>15460000</v>
      </c>
      <c r="H561" s="184"/>
      <c r="I561" s="184">
        <v>2000000</v>
      </c>
      <c r="J561" s="73">
        <f t="shared" si="107"/>
        <v>17460000</v>
      </c>
      <c r="K561" s="184"/>
      <c r="L561" s="184"/>
      <c r="M561" s="73">
        <f t="shared" si="108"/>
        <v>15460000</v>
      </c>
      <c r="N561" s="74" t="str">
        <f t="shared" si="109"/>
        <v>-</v>
      </c>
      <c r="O561" s="237" t="s">
        <v>1199</v>
      </c>
      <c r="P561" s="279"/>
      <c r="Q561" s="315"/>
      <c r="R561" s="279"/>
      <c r="S561" s="282" t="str">
        <f t="shared" si="110"/>
        <v>도비</v>
      </c>
      <c r="T561" s="184">
        <f t="shared" si="120"/>
        <v>0</v>
      </c>
      <c r="U561" s="184">
        <f t="shared" si="121"/>
        <v>2000000</v>
      </c>
      <c r="V561" s="281" t="str">
        <f t="shared" si="111"/>
        <v>ok</v>
      </c>
      <c r="W561" s="279"/>
      <c r="X561" s="280" t="str">
        <f t="shared" si="112"/>
        <v>도비</v>
      </c>
      <c r="Y561" s="184">
        <f t="shared" si="113"/>
        <v>0</v>
      </c>
      <c r="Z561" s="184">
        <f t="shared" si="114"/>
        <v>0</v>
      </c>
      <c r="AA561" s="281" t="str">
        <f t="shared" si="115"/>
        <v>ok</v>
      </c>
      <c r="AB561" s="279"/>
      <c r="AC561" s="79" t="str">
        <f t="array" ref="AC561">IFERROR(IF($C561="","",INDEX(구분표!$I$2:$I$1001,MATCH(1,(구분표!$B$2:$B$1001='15년일출'!$A561)*(구분표!$C$2:$C$1001='15년일출'!$B561)*(구분표!$A$2:$A$1001='15년일출'!$C561),0))),"@@")</f>
        <v>2403</v>
      </c>
    </row>
    <row r="562" spans="1:29" s="262" customFormat="1" ht="40.5" hidden="1" customHeight="1">
      <c r="A562" s="290" t="str">
        <f>IFERROR(VLOOKUP('15년일출'!$C562,구분표!$A$2:$C$1001,2,FALSE),"")</f>
        <v>건설교통위원회</v>
      </c>
      <c r="B562" s="290" t="str">
        <f>IFERROR(VLOOKUP('15년일출'!$C562,구분표!$A$2:$C$1001,3,FALSE),"")</f>
        <v>건설국</v>
      </c>
      <c r="C562" s="299" t="s">
        <v>377</v>
      </c>
      <c r="D562" s="300" t="s">
        <v>589</v>
      </c>
      <c r="E562" s="300">
        <v>953</v>
      </c>
      <c r="F562" s="299" t="s">
        <v>1166</v>
      </c>
      <c r="G562" s="188">
        <v>50000</v>
      </c>
      <c r="H562" s="195"/>
      <c r="I562" s="195">
        <v>10000</v>
      </c>
      <c r="J562" s="73">
        <f t="shared" si="107"/>
        <v>60000</v>
      </c>
      <c r="K562" s="195"/>
      <c r="L562" s="195"/>
      <c r="M562" s="73">
        <f t="shared" si="108"/>
        <v>50000</v>
      </c>
      <c r="N562" s="74" t="str">
        <f t="shared" si="109"/>
        <v>-</v>
      </c>
      <c r="O562" s="243" t="s">
        <v>1200</v>
      </c>
      <c r="P562" s="283"/>
      <c r="Q562" s="316"/>
      <c r="R562" s="283"/>
      <c r="S562" s="282" t="str">
        <f t="shared" si="110"/>
        <v>도비</v>
      </c>
      <c r="T562" s="184">
        <f t="shared" si="120"/>
        <v>0</v>
      </c>
      <c r="U562" s="184">
        <f t="shared" si="121"/>
        <v>10000</v>
      </c>
      <c r="V562" s="281" t="str">
        <f t="shared" si="111"/>
        <v>ok</v>
      </c>
      <c r="W562" s="283"/>
      <c r="X562" s="280" t="str">
        <f t="shared" si="112"/>
        <v>도비</v>
      </c>
      <c r="Y562" s="184">
        <f t="shared" si="113"/>
        <v>0</v>
      </c>
      <c r="Z562" s="184">
        <f t="shared" si="114"/>
        <v>0</v>
      </c>
      <c r="AA562" s="281" t="str">
        <f t="shared" si="115"/>
        <v>ok</v>
      </c>
      <c r="AB562" s="283"/>
      <c r="AC562" s="79" t="str">
        <f t="array" ref="AC562">IFERROR(IF($C562="","",INDEX(구분표!$I$2:$I$1001,MATCH(1,(구분표!$B$2:$B$1001='15년일출'!$A562)*(구분표!$C$2:$C$1001='15년일출'!$B562)*(구분표!$A$2:$A$1001='15년일출'!$C562),0))),"@@")</f>
        <v>2403</v>
      </c>
    </row>
    <row r="563" spans="1:29" s="262" customFormat="1" ht="40.5" hidden="1" customHeight="1">
      <c r="A563" s="289" t="str">
        <f>IFERROR(VLOOKUP('15년일출'!$C563,구분표!$A$2:$C$1001,2,FALSE),"")</f>
        <v>건설교통위원회</v>
      </c>
      <c r="B563" s="289" t="str">
        <f>IFERROR(VLOOKUP('15년일출'!$C563,구분표!$A$2:$C$1001,3,FALSE),"")</f>
        <v>건설본부</v>
      </c>
      <c r="C563" s="298" t="s">
        <v>1167</v>
      </c>
      <c r="D563" s="297" t="s">
        <v>589</v>
      </c>
      <c r="E563" s="297">
        <v>980</v>
      </c>
      <c r="F563" s="298" t="s">
        <v>1168</v>
      </c>
      <c r="G563" s="184">
        <v>4600000</v>
      </c>
      <c r="H563" s="184"/>
      <c r="I563" s="184">
        <v>1400000</v>
      </c>
      <c r="J563" s="73">
        <f t="shared" si="107"/>
        <v>6000000</v>
      </c>
      <c r="K563" s="184"/>
      <c r="L563" s="184"/>
      <c r="M563" s="73">
        <f t="shared" si="108"/>
        <v>4600000</v>
      </c>
      <c r="N563" s="74" t="str">
        <f t="shared" si="109"/>
        <v>-</v>
      </c>
      <c r="O563" s="241" t="s">
        <v>1201</v>
      </c>
      <c r="P563" s="279"/>
      <c r="Q563" s="315"/>
      <c r="R563" s="279"/>
      <c r="S563" s="282" t="str">
        <f t="shared" si="110"/>
        <v>도비</v>
      </c>
      <c r="T563" s="184">
        <f t="shared" si="120"/>
        <v>0</v>
      </c>
      <c r="U563" s="184">
        <f t="shared" si="121"/>
        <v>1400000</v>
      </c>
      <c r="V563" s="281" t="str">
        <f t="shared" si="111"/>
        <v>ok</v>
      </c>
      <c r="W563" s="279"/>
      <c r="X563" s="280" t="str">
        <f t="shared" si="112"/>
        <v>도비</v>
      </c>
      <c r="Y563" s="184">
        <f t="shared" si="113"/>
        <v>0</v>
      </c>
      <c r="Z563" s="184">
        <f t="shared" si="114"/>
        <v>0</v>
      </c>
      <c r="AA563" s="281" t="str">
        <f t="shared" si="115"/>
        <v>ok</v>
      </c>
      <c r="AB563" s="279"/>
      <c r="AC563" s="79" t="str">
        <f t="array" ref="AC563">IFERROR(IF($C563="","",INDEX(구분표!$I$2:$I$1001,MATCH(1,(구분표!$B$2:$B$1001='15년일출'!$A563)*(구분표!$C$2:$C$1001='15년일출'!$B563)*(구분표!$A$2:$A$1001='15년일출'!$C563),0))),"@@")</f>
        <v>2502</v>
      </c>
    </row>
    <row r="564" spans="1:29" s="262" customFormat="1" ht="40.5" hidden="1" customHeight="1">
      <c r="A564" s="289" t="str">
        <f>IFERROR(VLOOKUP('15년일출'!$C564,구분표!$A$2:$C$1001,2,FALSE),"")</f>
        <v>건설교통위원회</v>
      </c>
      <c r="B564" s="289" t="str">
        <f>IFERROR(VLOOKUP('15년일출'!$C564,구분표!$A$2:$C$1001,3,FALSE),"")</f>
        <v>건설본부</v>
      </c>
      <c r="C564" s="298" t="s">
        <v>1167</v>
      </c>
      <c r="D564" s="297" t="s">
        <v>589</v>
      </c>
      <c r="E564" s="297">
        <v>980</v>
      </c>
      <c r="F564" s="298" t="s">
        <v>1169</v>
      </c>
      <c r="G564" s="184">
        <v>6796422</v>
      </c>
      <c r="H564" s="184"/>
      <c r="I564" s="184">
        <v>2000000</v>
      </c>
      <c r="J564" s="73">
        <f t="shared" si="107"/>
        <v>8796422</v>
      </c>
      <c r="K564" s="184"/>
      <c r="L564" s="184"/>
      <c r="M564" s="73">
        <f t="shared" si="108"/>
        <v>6796422</v>
      </c>
      <c r="N564" s="74" t="str">
        <f t="shared" si="109"/>
        <v>-</v>
      </c>
      <c r="O564" s="240" t="s">
        <v>1202</v>
      </c>
      <c r="P564" s="279"/>
      <c r="Q564" s="315"/>
      <c r="R564" s="279"/>
      <c r="S564" s="282" t="str">
        <f t="shared" si="110"/>
        <v>도비</v>
      </c>
      <c r="T564" s="184">
        <f t="shared" si="120"/>
        <v>0</v>
      </c>
      <c r="U564" s="184">
        <f t="shared" si="121"/>
        <v>2000000</v>
      </c>
      <c r="V564" s="281" t="str">
        <f t="shared" si="111"/>
        <v>ok</v>
      </c>
      <c r="W564" s="279"/>
      <c r="X564" s="280" t="str">
        <f t="shared" si="112"/>
        <v>도비</v>
      </c>
      <c r="Y564" s="184">
        <f t="shared" si="113"/>
        <v>0</v>
      </c>
      <c r="Z564" s="184">
        <f t="shared" si="114"/>
        <v>0</v>
      </c>
      <c r="AA564" s="281" t="str">
        <f t="shared" si="115"/>
        <v>ok</v>
      </c>
      <c r="AB564" s="279"/>
      <c r="AC564" s="79" t="str">
        <f t="array" ref="AC564">IFERROR(IF($C564="","",INDEX(구분표!$I$2:$I$1001,MATCH(1,(구분표!$B$2:$B$1001='15년일출'!$A564)*(구분표!$C$2:$C$1001='15년일출'!$B564)*(구분표!$A$2:$A$1001='15년일출'!$C564),0))),"@@")</f>
        <v>2502</v>
      </c>
    </row>
    <row r="565" spans="1:29" s="262" customFormat="1" ht="40.5" hidden="1" customHeight="1">
      <c r="A565" s="289" t="str">
        <f>IFERROR(VLOOKUP('15년일출'!$C565,구분표!$A$2:$C$1001,2,FALSE),"")</f>
        <v>건설교통위원회</v>
      </c>
      <c r="B565" s="289" t="str">
        <f>IFERROR(VLOOKUP('15년일출'!$C565,구분표!$A$2:$C$1001,3,FALSE),"")</f>
        <v>건설본부</v>
      </c>
      <c r="C565" s="298" t="s">
        <v>1167</v>
      </c>
      <c r="D565" s="297" t="s">
        <v>593</v>
      </c>
      <c r="E565" s="297" t="s">
        <v>593</v>
      </c>
      <c r="F565" s="298" t="s">
        <v>1170</v>
      </c>
      <c r="G565" s="190"/>
      <c r="H565" s="184"/>
      <c r="I565" s="184">
        <v>200000</v>
      </c>
      <c r="J565" s="73">
        <f t="shared" si="107"/>
        <v>200000</v>
      </c>
      <c r="K565" s="184"/>
      <c r="L565" s="184"/>
      <c r="M565" s="73">
        <f t="shared" si="108"/>
        <v>0</v>
      </c>
      <c r="N565" s="74" t="str">
        <f t="shared" si="109"/>
        <v>-</v>
      </c>
      <c r="O565" s="239" t="s">
        <v>1203</v>
      </c>
      <c r="P565" s="279"/>
      <c r="Q565" s="315"/>
      <c r="R565" s="279"/>
      <c r="S565" s="282" t="str">
        <f t="shared" si="110"/>
        <v>도비</v>
      </c>
      <c r="T565" s="184">
        <f t="shared" si="120"/>
        <v>0</v>
      </c>
      <c r="U565" s="184">
        <f t="shared" si="121"/>
        <v>200000</v>
      </c>
      <c r="V565" s="281" t="str">
        <f t="shared" si="111"/>
        <v>ok</v>
      </c>
      <c r="W565" s="279"/>
      <c r="X565" s="280" t="str">
        <f t="shared" si="112"/>
        <v>도비</v>
      </c>
      <c r="Y565" s="184">
        <f t="shared" si="113"/>
        <v>0</v>
      </c>
      <c r="Z565" s="184">
        <f t="shared" si="114"/>
        <v>0</v>
      </c>
      <c r="AA565" s="281" t="str">
        <f t="shared" si="115"/>
        <v>ok</v>
      </c>
      <c r="AB565" s="279"/>
      <c r="AC565" s="79" t="str">
        <f t="array" ref="AC565">IFERROR(IF($C565="","",INDEX(구분표!$I$2:$I$1001,MATCH(1,(구분표!$B$2:$B$1001='15년일출'!$A565)*(구분표!$C$2:$C$1001='15년일출'!$B565)*(구분표!$A$2:$A$1001='15년일출'!$C565),0))),"@@")</f>
        <v>2502</v>
      </c>
    </row>
    <row r="566" spans="1:29" s="262" customFormat="1" ht="40.5" hidden="1" customHeight="1">
      <c r="A566" s="289" t="str">
        <f>IFERROR(VLOOKUP('15년일출'!$C566,구분표!$A$2:$C$1001,2,FALSE),"")</f>
        <v>건설교통위원회</v>
      </c>
      <c r="B566" s="289" t="str">
        <f>IFERROR(VLOOKUP('15년일출'!$C566,구분표!$A$2:$C$1001,3,FALSE),"")</f>
        <v>건설본부</v>
      </c>
      <c r="C566" s="298" t="s">
        <v>1167</v>
      </c>
      <c r="D566" s="297" t="s">
        <v>593</v>
      </c>
      <c r="E566" s="297" t="s">
        <v>593</v>
      </c>
      <c r="F566" s="298" t="s">
        <v>1175</v>
      </c>
      <c r="G566" s="184"/>
      <c r="H566" s="184"/>
      <c r="I566" s="184">
        <v>864000</v>
      </c>
      <c r="J566" s="73">
        <f t="shared" si="107"/>
        <v>864000</v>
      </c>
      <c r="K566" s="184"/>
      <c r="L566" s="184"/>
      <c r="M566" s="73">
        <f t="shared" si="108"/>
        <v>0</v>
      </c>
      <c r="N566" s="74" t="str">
        <f t="shared" si="109"/>
        <v>-</v>
      </c>
      <c r="O566" s="239" t="s">
        <v>1206</v>
      </c>
      <c r="P566" s="279"/>
      <c r="Q566" s="315"/>
      <c r="R566" s="279"/>
      <c r="S566" s="282" t="str">
        <f t="shared" si="110"/>
        <v>도비</v>
      </c>
      <c r="T566" s="184">
        <f t="shared" si="120"/>
        <v>0</v>
      </c>
      <c r="U566" s="184">
        <f t="shared" si="121"/>
        <v>864000</v>
      </c>
      <c r="V566" s="281" t="str">
        <f t="shared" si="111"/>
        <v>ok</v>
      </c>
      <c r="W566" s="279"/>
      <c r="X566" s="280" t="str">
        <f t="shared" si="112"/>
        <v>도비</v>
      </c>
      <c r="Y566" s="184">
        <f t="shared" si="113"/>
        <v>0</v>
      </c>
      <c r="Z566" s="184">
        <f t="shared" si="114"/>
        <v>0</v>
      </c>
      <c r="AA566" s="281" t="str">
        <f t="shared" si="115"/>
        <v>ok</v>
      </c>
      <c r="AB566" s="279"/>
      <c r="AC566" s="79" t="str">
        <f t="array" ref="AC566">IFERROR(IF($C566="","",INDEX(구분표!$I$2:$I$1001,MATCH(1,(구분표!$B$2:$B$1001='15년일출'!$A566)*(구분표!$C$2:$C$1001='15년일출'!$B566)*(구분표!$A$2:$A$1001='15년일출'!$C566),0))),"@@")</f>
        <v>2502</v>
      </c>
    </row>
    <row r="567" spans="1:29" s="262" customFormat="1" ht="40.5" hidden="1" customHeight="1">
      <c r="A567" s="289" t="str">
        <f>IFERROR(VLOOKUP('15년일출'!$C567,구분표!$A$2:$C$1001,2,FALSE),"")</f>
        <v>건설교통위원회</v>
      </c>
      <c r="B567" s="289" t="str">
        <f>IFERROR(VLOOKUP('15년일출'!$C567,구분표!$A$2:$C$1001,3,FALSE),"")</f>
        <v>건설본부</v>
      </c>
      <c r="C567" s="298" t="s">
        <v>1171</v>
      </c>
      <c r="D567" s="297" t="s">
        <v>589</v>
      </c>
      <c r="E567" s="297">
        <v>983</v>
      </c>
      <c r="F567" s="298" t="s">
        <v>1172</v>
      </c>
      <c r="G567" s="184">
        <v>3843578</v>
      </c>
      <c r="H567" s="184"/>
      <c r="I567" s="184">
        <v>1000000</v>
      </c>
      <c r="J567" s="73">
        <f t="shared" si="107"/>
        <v>4843578</v>
      </c>
      <c r="K567" s="184"/>
      <c r="L567" s="184"/>
      <c r="M567" s="73">
        <f t="shared" si="108"/>
        <v>3843578</v>
      </c>
      <c r="N567" s="74" t="str">
        <f t="shared" si="109"/>
        <v>-</v>
      </c>
      <c r="O567" s="239" t="s">
        <v>1202</v>
      </c>
      <c r="P567" s="279"/>
      <c r="Q567" s="315"/>
      <c r="R567" s="279"/>
      <c r="S567" s="282" t="str">
        <f t="shared" si="110"/>
        <v>도비</v>
      </c>
      <c r="T567" s="184">
        <f t="shared" si="120"/>
        <v>0</v>
      </c>
      <c r="U567" s="184">
        <f t="shared" si="121"/>
        <v>1000000</v>
      </c>
      <c r="V567" s="281" t="str">
        <f t="shared" si="111"/>
        <v>ok</v>
      </c>
      <c r="W567" s="279"/>
      <c r="X567" s="280" t="str">
        <f t="shared" si="112"/>
        <v>도비</v>
      </c>
      <c r="Y567" s="184">
        <f t="shared" si="113"/>
        <v>0</v>
      </c>
      <c r="Z567" s="184">
        <f t="shared" si="114"/>
        <v>0</v>
      </c>
      <c r="AA567" s="281" t="str">
        <f t="shared" si="115"/>
        <v>ok</v>
      </c>
      <c r="AB567" s="279"/>
      <c r="AC567" s="79" t="str">
        <f t="array" ref="AC567">IFERROR(IF($C567="","",INDEX(구분표!$I$2:$I$1001,MATCH(1,(구분표!$B$2:$B$1001='15년일출'!$A567)*(구분표!$C$2:$C$1001='15년일출'!$B567)*(구분표!$A$2:$A$1001='15년일출'!$C567),0))),"@@")</f>
        <v>2503</v>
      </c>
    </row>
    <row r="568" spans="1:29" s="262" customFormat="1" ht="40.5" hidden="1" customHeight="1">
      <c r="A568" s="289" t="str">
        <f>IFERROR(VLOOKUP('15년일출'!$C568,구분표!$A$2:$C$1001,2,FALSE),"")</f>
        <v>건설교통위원회</v>
      </c>
      <c r="B568" s="289" t="str">
        <f>IFERROR(VLOOKUP('15년일출'!$C568,구분표!$A$2:$C$1001,3,FALSE),"")</f>
        <v>건설본부</v>
      </c>
      <c r="C568" s="298" t="s">
        <v>1171</v>
      </c>
      <c r="D568" s="297" t="s">
        <v>589</v>
      </c>
      <c r="E568" s="297">
        <v>983</v>
      </c>
      <c r="F568" s="298" t="s">
        <v>1173</v>
      </c>
      <c r="G568" s="184">
        <v>100000</v>
      </c>
      <c r="H568" s="184"/>
      <c r="I568" s="184">
        <v>400000</v>
      </c>
      <c r="J568" s="73">
        <f t="shared" si="107"/>
        <v>500000</v>
      </c>
      <c r="K568" s="184"/>
      <c r="L568" s="184"/>
      <c r="M568" s="73">
        <f t="shared" si="108"/>
        <v>100000</v>
      </c>
      <c r="N568" s="74" t="str">
        <f t="shared" si="109"/>
        <v>-</v>
      </c>
      <c r="O568" s="239" t="s">
        <v>1204</v>
      </c>
      <c r="P568" s="279"/>
      <c r="Q568" s="315"/>
      <c r="R568" s="279"/>
      <c r="S568" s="282" t="str">
        <f t="shared" si="110"/>
        <v>도비</v>
      </c>
      <c r="T568" s="184">
        <f t="shared" ref="T568:T599" si="122">IF($S568&lt;&gt;"도비",IF($Q568="국도비","직접입력",SUM($H568:$I568)),)</f>
        <v>0</v>
      </c>
      <c r="U568" s="184">
        <f t="shared" ref="U568:U599" si="123">IF($S568="도비",SUM($H568:$I568),IF($Q568="국도비","직접입력",SUM($H568:$I568)-$T568))</f>
        <v>400000</v>
      </c>
      <c r="V568" s="281" t="str">
        <f t="shared" si="111"/>
        <v>ok</v>
      </c>
      <c r="W568" s="279"/>
      <c r="X568" s="280" t="str">
        <f t="shared" si="112"/>
        <v>도비</v>
      </c>
      <c r="Y568" s="184">
        <f t="shared" si="113"/>
        <v>0</v>
      </c>
      <c r="Z568" s="184">
        <f t="shared" si="114"/>
        <v>0</v>
      </c>
      <c r="AA568" s="281" t="str">
        <f t="shared" si="115"/>
        <v>ok</v>
      </c>
      <c r="AB568" s="279"/>
      <c r="AC568" s="79" t="str">
        <f t="array" ref="AC568">IFERROR(IF($C568="","",INDEX(구분표!$I$2:$I$1001,MATCH(1,(구분표!$B$2:$B$1001='15년일출'!$A568)*(구분표!$C$2:$C$1001='15년일출'!$B568)*(구분표!$A$2:$A$1001='15년일출'!$C568),0))),"@@")</f>
        <v>2503</v>
      </c>
    </row>
    <row r="569" spans="1:29" s="254" customFormat="1" ht="40.5" hidden="1" customHeight="1">
      <c r="A569" s="289" t="str">
        <f>IFERROR(VLOOKUP('15년일출'!$C569,구분표!$A$2:$C$1001,2,FALSE),"")</f>
        <v>건설교통위원회</v>
      </c>
      <c r="B569" s="289" t="str">
        <f>IFERROR(VLOOKUP('15년일출'!$C569,구분표!$A$2:$C$1001,3,FALSE),"")</f>
        <v>건설본부</v>
      </c>
      <c r="C569" s="298" t="s">
        <v>1171</v>
      </c>
      <c r="D569" s="297" t="s">
        <v>589</v>
      </c>
      <c r="E569" s="297">
        <v>984</v>
      </c>
      <c r="F569" s="298" t="s">
        <v>1174</v>
      </c>
      <c r="G569" s="184">
        <v>4500</v>
      </c>
      <c r="H569" s="184"/>
      <c r="I569" s="184">
        <v>5500</v>
      </c>
      <c r="J569" s="73">
        <f t="shared" si="107"/>
        <v>10000</v>
      </c>
      <c r="K569" s="184"/>
      <c r="L569" s="184"/>
      <c r="M569" s="73">
        <f t="shared" si="108"/>
        <v>4500</v>
      </c>
      <c r="N569" s="74" t="str">
        <f t="shared" si="109"/>
        <v>-</v>
      </c>
      <c r="O569" s="239" t="s">
        <v>1205</v>
      </c>
      <c r="P569" s="279"/>
      <c r="Q569" s="315"/>
      <c r="R569" s="279"/>
      <c r="S569" s="282" t="str">
        <f t="shared" si="110"/>
        <v>도비</v>
      </c>
      <c r="T569" s="184">
        <f t="shared" si="122"/>
        <v>0</v>
      </c>
      <c r="U569" s="184">
        <f t="shared" si="123"/>
        <v>5500</v>
      </c>
      <c r="V569" s="281" t="str">
        <f t="shared" si="111"/>
        <v>ok</v>
      </c>
      <c r="W569" s="279"/>
      <c r="X569" s="280" t="str">
        <f t="shared" si="112"/>
        <v>도비</v>
      </c>
      <c r="Y569" s="184">
        <f t="shared" si="113"/>
        <v>0</v>
      </c>
      <c r="Z569" s="184">
        <f t="shared" si="114"/>
        <v>0</v>
      </c>
      <c r="AA569" s="281" t="str">
        <f t="shared" si="115"/>
        <v>ok</v>
      </c>
      <c r="AB569" s="279"/>
      <c r="AC569" s="79" t="str">
        <f t="array" ref="AC569">IFERROR(IF($C569="","",INDEX(구분표!$I$2:$I$1001,MATCH(1,(구분표!$B$2:$B$1001='15년일출'!$A569)*(구분표!$C$2:$C$1001='15년일출'!$B569)*(구분표!$A$2:$A$1001='15년일출'!$C569),0))),"@@")</f>
        <v>2503</v>
      </c>
    </row>
    <row r="570" spans="1:29" s="262" customFormat="1" ht="40.5" hidden="1" customHeight="1">
      <c r="A570" s="289" t="str">
        <f>IFERROR(VLOOKUP('15년일출'!$C570,구분표!$A$2:$C$1001,2,FALSE),"")</f>
        <v>건설교통위원회</v>
      </c>
      <c r="B570" s="289" t="str">
        <f>IFERROR(VLOOKUP('15년일출'!$C570,구분표!$A$2:$C$1001,3,FALSE),"")</f>
        <v>건설본부</v>
      </c>
      <c r="C570" s="298" t="s">
        <v>1176</v>
      </c>
      <c r="D570" s="297" t="s">
        <v>589</v>
      </c>
      <c r="E570" s="297">
        <v>986</v>
      </c>
      <c r="F570" s="298" t="s">
        <v>1177</v>
      </c>
      <c r="G570" s="187">
        <v>4500000</v>
      </c>
      <c r="H570" s="184"/>
      <c r="I570" s="184"/>
      <c r="J570" s="73">
        <f t="shared" si="107"/>
        <v>4500000</v>
      </c>
      <c r="K570" s="184"/>
      <c r="L570" s="184"/>
      <c r="M570" s="73">
        <f t="shared" si="108"/>
        <v>4500000</v>
      </c>
      <c r="N570" s="74" t="str">
        <f t="shared" si="109"/>
        <v>-</v>
      </c>
      <c r="O570" s="239" t="s">
        <v>1207</v>
      </c>
      <c r="P570" s="279"/>
      <c r="Q570" s="315"/>
      <c r="R570" s="279"/>
      <c r="S570" s="282" t="str">
        <f t="shared" si="110"/>
        <v>도비</v>
      </c>
      <c r="T570" s="184">
        <f t="shared" si="122"/>
        <v>0</v>
      </c>
      <c r="U570" s="184">
        <f t="shared" si="123"/>
        <v>0</v>
      </c>
      <c r="V570" s="281" t="str">
        <f t="shared" si="111"/>
        <v>ok</v>
      </c>
      <c r="W570" s="279"/>
      <c r="X570" s="280" t="str">
        <f t="shared" si="112"/>
        <v>도비</v>
      </c>
      <c r="Y570" s="184">
        <f t="shared" si="113"/>
        <v>0</v>
      </c>
      <c r="Z570" s="184">
        <f t="shared" si="114"/>
        <v>0</v>
      </c>
      <c r="AA570" s="281" t="str">
        <f t="shared" si="115"/>
        <v>ok</v>
      </c>
      <c r="AB570" s="279"/>
      <c r="AC570" s="79" t="str">
        <f t="array" ref="AC570">IFERROR(IF($C570="","",INDEX(구분표!$I$2:$I$1001,MATCH(1,(구분표!$B$2:$B$1001='15년일출'!$A570)*(구분표!$C$2:$C$1001='15년일출'!$B570)*(구분표!$A$2:$A$1001='15년일출'!$C570),0))),"@@")</f>
        <v>2504</v>
      </c>
    </row>
    <row r="571" spans="1:29" s="262" customFormat="1" ht="40.5" hidden="1" customHeight="1">
      <c r="A571" s="289" t="str">
        <f>IFERROR(VLOOKUP('15년일출'!$C571,구분표!$A$2:$C$1001,2,FALSE),"")</f>
        <v>건설교통위원회</v>
      </c>
      <c r="B571" s="289" t="str">
        <f>IFERROR(VLOOKUP('15년일출'!$C571,구분표!$A$2:$C$1001,3,FALSE),"")</f>
        <v>건설본부</v>
      </c>
      <c r="C571" s="298" t="s">
        <v>1178</v>
      </c>
      <c r="D571" s="297" t="s">
        <v>589</v>
      </c>
      <c r="E571" s="297">
        <v>987</v>
      </c>
      <c r="F571" s="298" t="s">
        <v>1179</v>
      </c>
      <c r="G571" s="190">
        <v>21000000</v>
      </c>
      <c r="H571" s="184"/>
      <c r="I571" s="184"/>
      <c r="J571" s="73">
        <f t="shared" si="107"/>
        <v>21000000</v>
      </c>
      <c r="K571" s="184"/>
      <c r="L571" s="184"/>
      <c r="M571" s="73">
        <f t="shared" si="108"/>
        <v>21000000</v>
      </c>
      <c r="N571" s="74" t="str">
        <f t="shared" si="109"/>
        <v>-</v>
      </c>
      <c r="O571" s="241" t="s">
        <v>1208</v>
      </c>
      <c r="P571" s="279"/>
      <c r="Q571" s="315"/>
      <c r="R571" s="279"/>
      <c r="S571" s="282" t="str">
        <f t="shared" si="110"/>
        <v>도비</v>
      </c>
      <c r="T571" s="184">
        <f t="shared" si="122"/>
        <v>0</v>
      </c>
      <c r="U571" s="184">
        <f t="shared" si="123"/>
        <v>0</v>
      </c>
      <c r="V571" s="281" t="str">
        <f t="shared" si="111"/>
        <v>ok</v>
      </c>
      <c r="W571" s="279"/>
      <c r="X571" s="280" t="str">
        <f t="shared" si="112"/>
        <v>도비</v>
      </c>
      <c r="Y571" s="184">
        <f t="shared" si="113"/>
        <v>0</v>
      </c>
      <c r="Z571" s="184">
        <f t="shared" si="114"/>
        <v>0</v>
      </c>
      <c r="AA571" s="281" t="str">
        <f t="shared" si="115"/>
        <v>ok</v>
      </c>
      <c r="AB571" s="279"/>
      <c r="AC571" s="79" t="str">
        <f t="array" ref="AC571">IFERROR(IF($C571="","",INDEX(구분표!$I$2:$I$1001,MATCH(1,(구분표!$B$2:$B$1001='15년일출'!$A571)*(구분표!$C$2:$C$1001='15년일출'!$B571)*(구분표!$A$2:$A$1001='15년일출'!$C571),0))),"@@")</f>
        <v>2505</v>
      </c>
    </row>
    <row r="572" spans="1:29" s="262" customFormat="1" ht="40.5" hidden="1" customHeight="1">
      <c r="A572" s="278" t="str">
        <f>IFERROR(VLOOKUP('15년일출'!$C572,구분표!$A$2:$C$1001,2,FALSE),"")</f>
        <v>도시환경위원회</v>
      </c>
      <c r="B572" s="278" t="str">
        <f>IFERROR(VLOOKUP('15년일출'!$C572,구분표!$A$2:$C$1001,3,FALSE),"")</f>
        <v>도시주택실</v>
      </c>
      <c r="C572" s="295" t="s">
        <v>157</v>
      </c>
      <c r="D572" s="297" t="s">
        <v>589</v>
      </c>
      <c r="E572" s="297">
        <v>1008</v>
      </c>
      <c r="F572" s="295" t="s">
        <v>595</v>
      </c>
      <c r="G572" s="184">
        <v>20000</v>
      </c>
      <c r="H572" s="184"/>
      <c r="I572" s="184">
        <v>40000</v>
      </c>
      <c r="J572" s="73">
        <f t="shared" si="107"/>
        <v>60000</v>
      </c>
      <c r="K572" s="184"/>
      <c r="L572" s="184"/>
      <c r="M572" s="73">
        <f t="shared" si="108"/>
        <v>20000</v>
      </c>
      <c r="N572" s="74" t="str">
        <f t="shared" si="109"/>
        <v>-</v>
      </c>
      <c r="O572" s="237" t="s">
        <v>1295</v>
      </c>
      <c r="P572" s="279"/>
      <c r="Q572" s="315"/>
      <c r="R572" s="279"/>
      <c r="S572" s="282" t="str">
        <f t="shared" si="110"/>
        <v>도비</v>
      </c>
      <c r="T572" s="184">
        <f t="shared" si="122"/>
        <v>0</v>
      </c>
      <c r="U572" s="184">
        <f t="shared" si="123"/>
        <v>40000</v>
      </c>
      <c r="V572" s="281" t="str">
        <f t="shared" si="111"/>
        <v>ok</v>
      </c>
      <c r="W572" s="279"/>
      <c r="X572" s="280" t="str">
        <f t="shared" si="112"/>
        <v>도비</v>
      </c>
      <c r="Y572" s="184">
        <f t="shared" si="113"/>
        <v>0</v>
      </c>
      <c r="Z572" s="184">
        <f t="shared" si="114"/>
        <v>0</v>
      </c>
      <c r="AA572" s="281" t="str">
        <f t="shared" si="115"/>
        <v>ok</v>
      </c>
      <c r="AB572" s="279"/>
      <c r="AC572" s="79" t="str">
        <f t="array" ref="AC572">IFERROR(IF($C572="","",INDEX(구분표!$I$2:$I$1001,MATCH(1,(구분표!$B$2:$B$1001='15년일출'!$A572)*(구분표!$C$2:$C$1001='15년일출'!$B572)*(구분표!$A$2:$A$1001='15년일출'!$C572),0))),"@@")</f>
        <v>2601</v>
      </c>
    </row>
    <row r="573" spans="1:29" s="262" customFormat="1" ht="40.5" hidden="1" customHeight="1">
      <c r="A573" s="289" t="str">
        <f>IFERROR(VLOOKUP('15년일출'!$C573,구분표!$A$2:$C$1001,2,FALSE),"")</f>
        <v>도시환경위원회</v>
      </c>
      <c r="B573" s="289" t="str">
        <f>IFERROR(VLOOKUP('15년일출'!$C573,구분표!$A$2:$C$1001,3,FALSE),"")</f>
        <v>도시주택실</v>
      </c>
      <c r="C573" s="298" t="s">
        <v>157</v>
      </c>
      <c r="D573" s="297" t="s">
        <v>589</v>
      </c>
      <c r="E573" s="297">
        <v>1009</v>
      </c>
      <c r="F573" s="298" t="s">
        <v>1296</v>
      </c>
      <c r="G573" s="184">
        <v>5350900</v>
      </c>
      <c r="H573" s="184"/>
      <c r="I573" s="184">
        <v>5367600</v>
      </c>
      <c r="J573" s="73">
        <f t="shared" si="107"/>
        <v>10718500</v>
      </c>
      <c r="K573" s="184"/>
      <c r="L573" s="184"/>
      <c r="M573" s="73">
        <f t="shared" si="108"/>
        <v>5350900</v>
      </c>
      <c r="N573" s="74" t="str">
        <f t="shared" si="109"/>
        <v>-</v>
      </c>
      <c r="O573" s="242" t="s">
        <v>1294</v>
      </c>
      <c r="P573" s="279"/>
      <c r="Q573" s="315"/>
      <c r="R573" s="279"/>
      <c r="S573" s="282" t="str">
        <f t="shared" si="110"/>
        <v>지특</v>
      </c>
      <c r="T573" s="184">
        <f t="shared" si="122"/>
        <v>5367600</v>
      </c>
      <c r="U573" s="184">
        <f t="shared" si="123"/>
        <v>0</v>
      </c>
      <c r="V573" s="281" t="str">
        <f t="shared" si="111"/>
        <v>ok</v>
      </c>
      <c r="W573" s="279"/>
      <c r="X573" s="280" t="str">
        <f t="shared" si="112"/>
        <v>지특</v>
      </c>
      <c r="Y573" s="184">
        <f t="shared" si="113"/>
        <v>0</v>
      </c>
      <c r="Z573" s="184">
        <f t="shared" si="114"/>
        <v>0</v>
      </c>
      <c r="AA573" s="281" t="str">
        <f t="shared" si="115"/>
        <v>ok</v>
      </c>
      <c r="AB573" s="279"/>
      <c r="AC573" s="79" t="str">
        <f t="array" ref="AC573">IFERROR(IF($C573="","",INDEX(구분표!$I$2:$I$1001,MATCH(1,(구분표!$B$2:$B$1001='15년일출'!$A573)*(구분표!$C$2:$C$1001='15년일출'!$B573)*(구분표!$A$2:$A$1001='15년일출'!$C573),0))),"@@")</f>
        <v>2601</v>
      </c>
    </row>
    <row r="574" spans="1:29" s="262" customFormat="1" ht="40.5" hidden="1" customHeight="1">
      <c r="A574" s="278" t="str">
        <f>IFERROR(VLOOKUP('15년일출'!$C574,구분표!$A$2:$C$1001,2,FALSE),"")</f>
        <v>도시환경위원회</v>
      </c>
      <c r="B574" s="278" t="str">
        <f>IFERROR(VLOOKUP('15년일출'!$C574,구분표!$A$2:$C$1001,3,FALSE),"")</f>
        <v>도시주택실</v>
      </c>
      <c r="C574" s="295" t="s">
        <v>161</v>
      </c>
      <c r="D574" s="296" t="s">
        <v>589</v>
      </c>
      <c r="E574" s="296">
        <v>1013</v>
      </c>
      <c r="F574" s="295" t="s">
        <v>601</v>
      </c>
      <c r="G574" s="184">
        <v>17700</v>
      </c>
      <c r="H574" s="184"/>
      <c r="I574" s="184">
        <v>20000</v>
      </c>
      <c r="J574" s="73">
        <f t="shared" si="107"/>
        <v>37700</v>
      </c>
      <c r="K574" s="184"/>
      <c r="L574" s="184"/>
      <c r="M574" s="73">
        <f t="shared" si="108"/>
        <v>17700</v>
      </c>
      <c r="N574" s="74" t="str">
        <f t="shared" si="109"/>
        <v>-</v>
      </c>
      <c r="O574" s="237" t="s">
        <v>1297</v>
      </c>
      <c r="P574" s="279"/>
      <c r="Q574" s="315"/>
      <c r="R574" s="279"/>
      <c r="S574" s="282" t="str">
        <f t="shared" si="110"/>
        <v>도비</v>
      </c>
      <c r="T574" s="184">
        <f t="shared" si="122"/>
        <v>0</v>
      </c>
      <c r="U574" s="184">
        <f t="shared" si="123"/>
        <v>20000</v>
      </c>
      <c r="V574" s="281" t="str">
        <f t="shared" si="111"/>
        <v>ok</v>
      </c>
      <c r="W574" s="279"/>
      <c r="X574" s="280" t="str">
        <f t="shared" si="112"/>
        <v>도비</v>
      </c>
      <c r="Y574" s="184">
        <f t="shared" si="113"/>
        <v>0</v>
      </c>
      <c r="Z574" s="184">
        <f t="shared" si="114"/>
        <v>0</v>
      </c>
      <c r="AA574" s="281" t="str">
        <f t="shared" si="115"/>
        <v>ok</v>
      </c>
      <c r="AB574" s="279"/>
      <c r="AC574" s="79" t="str">
        <f t="array" ref="AC574">IFERROR(IF($C574="","",INDEX(구분표!$I$2:$I$1001,MATCH(1,(구분표!$B$2:$B$1001='15년일출'!$A574)*(구분표!$C$2:$C$1001='15년일출'!$B574)*(구분표!$A$2:$A$1001='15년일출'!$C574),0))),"@@")</f>
        <v>2603</v>
      </c>
    </row>
    <row r="575" spans="1:29" s="262" customFormat="1" ht="40.5" hidden="1" customHeight="1">
      <c r="A575" s="278" t="str">
        <f>IFERROR(VLOOKUP('15년일출'!$C575,구분표!$A$2:$C$1001,2,FALSE),"")</f>
        <v>도시환경위원회</v>
      </c>
      <c r="B575" s="278" t="str">
        <f>IFERROR(VLOOKUP('15년일출'!$C575,구분표!$A$2:$C$1001,3,FALSE),"")</f>
        <v>도시주택실</v>
      </c>
      <c r="C575" s="295" t="s">
        <v>161</v>
      </c>
      <c r="D575" s="296" t="s">
        <v>589</v>
      </c>
      <c r="E575" s="296">
        <v>1014</v>
      </c>
      <c r="F575" s="295" t="s">
        <v>596</v>
      </c>
      <c r="G575" s="184">
        <v>5304000</v>
      </c>
      <c r="H575" s="184"/>
      <c r="I575" s="184">
        <v>240000</v>
      </c>
      <c r="J575" s="73">
        <f t="shared" si="107"/>
        <v>5544000</v>
      </c>
      <c r="K575" s="184"/>
      <c r="L575" s="184"/>
      <c r="M575" s="73">
        <f t="shared" si="108"/>
        <v>5304000</v>
      </c>
      <c r="N575" s="74" t="str">
        <f t="shared" si="109"/>
        <v>-</v>
      </c>
      <c r="O575" s="237" t="s">
        <v>1298</v>
      </c>
      <c r="P575" s="279"/>
      <c r="Q575" s="315" t="s">
        <v>594</v>
      </c>
      <c r="R575" s="279"/>
      <c r="S575" s="282" t="str">
        <f t="shared" si="110"/>
        <v>도비</v>
      </c>
      <c r="T575" s="184">
        <f t="shared" si="122"/>
        <v>0</v>
      </c>
      <c r="U575" s="184">
        <f t="shared" si="123"/>
        <v>240000</v>
      </c>
      <c r="V575" s="281" t="str">
        <f t="shared" si="111"/>
        <v>ok</v>
      </c>
      <c r="W575" s="279"/>
      <c r="X575" s="280" t="str">
        <f t="shared" si="112"/>
        <v>도비</v>
      </c>
      <c r="Y575" s="184">
        <f t="shared" si="113"/>
        <v>0</v>
      </c>
      <c r="Z575" s="184">
        <f t="shared" si="114"/>
        <v>0</v>
      </c>
      <c r="AA575" s="281" t="str">
        <f t="shared" si="115"/>
        <v>ok</v>
      </c>
      <c r="AB575" s="279"/>
      <c r="AC575" s="79" t="str">
        <f t="array" ref="AC575">IFERROR(IF($C575="","",INDEX(구분표!$I$2:$I$1001,MATCH(1,(구분표!$B$2:$B$1001='15년일출'!$A575)*(구분표!$C$2:$C$1001='15년일출'!$B575)*(구분표!$A$2:$A$1001='15년일출'!$C575),0))),"@@")</f>
        <v>2603</v>
      </c>
    </row>
    <row r="576" spans="1:29" s="262" customFormat="1" ht="40.5" hidden="1" customHeight="1">
      <c r="A576" s="278" t="str">
        <f>IFERROR(VLOOKUP('15년일출'!$C576,구분표!$A$2:$C$1001,2,FALSE),"")</f>
        <v>도시환경위원회</v>
      </c>
      <c r="B576" s="278" t="str">
        <f>IFERROR(VLOOKUP('15년일출'!$C576,구분표!$A$2:$C$1001,3,FALSE),"")</f>
        <v>도시주택실</v>
      </c>
      <c r="C576" s="295" t="s">
        <v>161</v>
      </c>
      <c r="D576" s="296" t="s">
        <v>589</v>
      </c>
      <c r="E576" s="296">
        <v>1015</v>
      </c>
      <c r="F576" s="295" t="s">
        <v>597</v>
      </c>
      <c r="G576" s="184">
        <v>110000</v>
      </c>
      <c r="H576" s="184">
        <v>-110000</v>
      </c>
      <c r="I576" s="184"/>
      <c r="J576" s="73">
        <f t="shared" si="107"/>
        <v>0</v>
      </c>
      <c r="K576" s="184"/>
      <c r="L576" s="184"/>
      <c r="M576" s="73">
        <f t="shared" si="108"/>
        <v>110000</v>
      </c>
      <c r="N576" s="74" t="str">
        <f t="shared" si="109"/>
        <v>동의필요</v>
      </c>
      <c r="O576" s="237" t="s">
        <v>1299</v>
      </c>
      <c r="P576" s="279"/>
      <c r="Q576" s="315"/>
      <c r="R576" s="279"/>
      <c r="S576" s="282" t="str">
        <f t="shared" si="110"/>
        <v>도비</v>
      </c>
      <c r="T576" s="184">
        <f t="shared" si="122"/>
        <v>0</v>
      </c>
      <c r="U576" s="184">
        <f t="shared" si="123"/>
        <v>-110000</v>
      </c>
      <c r="V576" s="281" t="str">
        <f t="shared" si="111"/>
        <v>ok</v>
      </c>
      <c r="W576" s="279"/>
      <c r="X576" s="280" t="str">
        <f t="shared" si="112"/>
        <v>도비</v>
      </c>
      <c r="Y576" s="184">
        <f t="shared" si="113"/>
        <v>0</v>
      </c>
      <c r="Z576" s="184">
        <f t="shared" si="114"/>
        <v>0</v>
      </c>
      <c r="AA576" s="281" t="str">
        <f t="shared" si="115"/>
        <v>ok</v>
      </c>
      <c r="AB576" s="279"/>
      <c r="AC576" s="79" t="str">
        <f t="array" ref="AC576">IFERROR(IF($C576="","",INDEX(구분표!$I$2:$I$1001,MATCH(1,(구분표!$B$2:$B$1001='15년일출'!$A576)*(구분표!$C$2:$C$1001='15년일출'!$B576)*(구분표!$A$2:$A$1001='15년일출'!$C576),0))),"@@")</f>
        <v>2603</v>
      </c>
    </row>
    <row r="577" spans="1:29" s="262" customFormat="1" ht="40.5" hidden="1" customHeight="1">
      <c r="A577" s="289" t="str">
        <f>IFERROR(VLOOKUP('15년일출'!$C577,구분표!$A$2:$C$1001,2,FALSE),"")</f>
        <v>도시환경위원회</v>
      </c>
      <c r="B577" s="289" t="str">
        <f>IFERROR(VLOOKUP('15년일출'!$C577,구분표!$A$2:$C$1001,3,FALSE),"")</f>
        <v>도시주택실</v>
      </c>
      <c r="C577" s="298" t="s">
        <v>161</v>
      </c>
      <c r="D577" s="297" t="s">
        <v>589</v>
      </c>
      <c r="E577" s="297">
        <v>1015</v>
      </c>
      <c r="F577" s="298" t="s">
        <v>1296</v>
      </c>
      <c r="G577" s="184">
        <v>2564100</v>
      </c>
      <c r="H577" s="184"/>
      <c r="I577" s="184">
        <v>3913400</v>
      </c>
      <c r="J577" s="73">
        <f t="shared" si="107"/>
        <v>6477500</v>
      </c>
      <c r="K577" s="184"/>
      <c r="L577" s="184"/>
      <c r="M577" s="73">
        <f t="shared" si="108"/>
        <v>2564100</v>
      </c>
      <c r="N577" s="74" t="str">
        <f t="shared" si="109"/>
        <v>-</v>
      </c>
      <c r="O577" s="242" t="s">
        <v>1294</v>
      </c>
      <c r="P577" s="279"/>
      <c r="Q577" s="315"/>
      <c r="R577" s="279"/>
      <c r="S577" s="282" t="str">
        <f t="shared" si="110"/>
        <v>지특</v>
      </c>
      <c r="T577" s="184">
        <f t="shared" si="122"/>
        <v>3913400</v>
      </c>
      <c r="U577" s="184">
        <f t="shared" si="123"/>
        <v>0</v>
      </c>
      <c r="V577" s="281" t="str">
        <f t="shared" si="111"/>
        <v>ok</v>
      </c>
      <c r="W577" s="279"/>
      <c r="X577" s="280" t="str">
        <f t="shared" si="112"/>
        <v>지특</v>
      </c>
      <c r="Y577" s="184">
        <f t="shared" si="113"/>
        <v>0</v>
      </c>
      <c r="Z577" s="184">
        <f t="shared" si="114"/>
        <v>0</v>
      </c>
      <c r="AA577" s="281" t="str">
        <f t="shared" si="115"/>
        <v>ok</v>
      </c>
      <c r="AB577" s="279"/>
      <c r="AC577" s="79" t="str">
        <f t="array" ref="AC577">IFERROR(IF($C577="","",INDEX(구분표!$I$2:$I$1001,MATCH(1,(구분표!$B$2:$B$1001='15년일출'!$A577)*(구분표!$C$2:$C$1001='15년일출'!$B577)*(구분표!$A$2:$A$1001='15년일출'!$C577),0))),"@@")</f>
        <v>2603</v>
      </c>
    </row>
    <row r="578" spans="1:29" s="262" customFormat="1" ht="40.5" hidden="1" customHeight="1">
      <c r="A578" s="289" t="str">
        <f>IFERROR(VLOOKUP('15년일출'!$C578,구분표!$A$2:$C$1001,2,FALSE),"")</f>
        <v>도시환경위원회</v>
      </c>
      <c r="B578" s="289" t="str">
        <f>IFERROR(VLOOKUP('15년일출'!$C578,구분표!$A$2:$C$1001,3,FALSE),"")</f>
        <v>도시주택실</v>
      </c>
      <c r="C578" s="295" t="s">
        <v>162</v>
      </c>
      <c r="D578" s="297" t="s">
        <v>589</v>
      </c>
      <c r="E578" s="297">
        <v>1017</v>
      </c>
      <c r="F578" s="298" t="s">
        <v>598</v>
      </c>
      <c r="G578" s="184">
        <v>1000000</v>
      </c>
      <c r="H578" s="184"/>
      <c r="I578" s="184">
        <v>2000000</v>
      </c>
      <c r="J578" s="73">
        <f t="shared" si="107"/>
        <v>3000000</v>
      </c>
      <c r="K578" s="184"/>
      <c r="L578" s="184"/>
      <c r="M578" s="73">
        <f t="shared" si="108"/>
        <v>1000000</v>
      </c>
      <c r="N578" s="74" t="str">
        <f t="shared" si="109"/>
        <v>-</v>
      </c>
      <c r="O578" s="237" t="s">
        <v>1300</v>
      </c>
      <c r="P578" s="279"/>
      <c r="Q578" s="315"/>
      <c r="R578" s="279"/>
      <c r="S578" s="282" t="str">
        <f t="shared" si="110"/>
        <v>도비</v>
      </c>
      <c r="T578" s="184">
        <f t="shared" si="122"/>
        <v>0</v>
      </c>
      <c r="U578" s="184">
        <f t="shared" si="123"/>
        <v>2000000</v>
      </c>
      <c r="V578" s="281" t="str">
        <f t="shared" si="111"/>
        <v>ok</v>
      </c>
      <c r="W578" s="279"/>
      <c r="X578" s="280" t="str">
        <f t="shared" si="112"/>
        <v>도비</v>
      </c>
      <c r="Y578" s="184">
        <f t="shared" si="113"/>
        <v>0</v>
      </c>
      <c r="Z578" s="184">
        <f t="shared" si="114"/>
        <v>0</v>
      </c>
      <c r="AA578" s="281" t="str">
        <f t="shared" si="115"/>
        <v>ok</v>
      </c>
      <c r="AB578" s="279"/>
      <c r="AC578" s="79" t="str">
        <f t="array" ref="AC578">IFERROR(IF($C578="","",INDEX(구분표!$I$2:$I$1001,MATCH(1,(구분표!$B$2:$B$1001='15년일출'!$A578)*(구분표!$C$2:$C$1001='15년일출'!$B578)*(구분표!$A$2:$A$1001='15년일출'!$C578),0))),"@@")</f>
        <v>2604</v>
      </c>
    </row>
    <row r="579" spans="1:29" s="262" customFormat="1" ht="40.5" hidden="1" customHeight="1">
      <c r="A579" s="278" t="str">
        <f>IFERROR(VLOOKUP('15년일출'!$C579,구분표!$A$2:$C$1001,2,FALSE),"")</f>
        <v>도시환경위원회</v>
      </c>
      <c r="B579" s="278" t="str">
        <f>IFERROR(VLOOKUP('15년일출'!$C579,구분표!$A$2:$C$1001,3,FALSE),"")</f>
        <v>도시주택실</v>
      </c>
      <c r="C579" s="295" t="s">
        <v>162</v>
      </c>
      <c r="D579" s="296" t="s">
        <v>589</v>
      </c>
      <c r="E579" s="296">
        <v>1017</v>
      </c>
      <c r="F579" s="295" t="s">
        <v>599</v>
      </c>
      <c r="G579" s="184">
        <v>400000</v>
      </c>
      <c r="H579" s="184"/>
      <c r="I579" s="184">
        <v>100000</v>
      </c>
      <c r="J579" s="73">
        <f t="shared" si="107"/>
        <v>500000</v>
      </c>
      <c r="K579" s="184"/>
      <c r="L579" s="184"/>
      <c r="M579" s="73">
        <f t="shared" si="108"/>
        <v>400000</v>
      </c>
      <c r="N579" s="74" t="str">
        <f t="shared" si="109"/>
        <v>-</v>
      </c>
      <c r="O579" s="237" t="s">
        <v>1301</v>
      </c>
      <c r="P579" s="279"/>
      <c r="Q579" s="315"/>
      <c r="R579" s="279"/>
      <c r="S579" s="282" t="str">
        <f t="shared" si="110"/>
        <v>도비</v>
      </c>
      <c r="T579" s="184">
        <f t="shared" si="122"/>
        <v>0</v>
      </c>
      <c r="U579" s="184">
        <f t="shared" si="123"/>
        <v>100000</v>
      </c>
      <c r="V579" s="281" t="str">
        <f t="shared" si="111"/>
        <v>ok</v>
      </c>
      <c r="W579" s="279"/>
      <c r="X579" s="280" t="str">
        <f t="shared" si="112"/>
        <v>도비</v>
      </c>
      <c r="Y579" s="184">
        <f t="shared" si="113"/>
        <v>0</v>
      </c>
      <c r="Z579" s="184">
        <f t="shared" si="114"/>
        <v>0</v>
      </c>
      <c r="AA579" s="281" t="str">
        <f t="shared" si="115"/>
        <v>ok</v>
      </c>
      <c r="AB579" s="279"/>
      <c r="AC579" s="79" t="str">
        <f t="array" ref="AC579">IFERROR(IF($C579="","",INDEX(구분표!$I$2:$I$1001,MATCH(1,(구분표!$B$2:$B$1001='15년일출'!$A579)*(구분표!$C$2:$C$1001='15년일출'!$B579)*(구분표!$A$2:$A$1001='15년일출'!$C579),0))),"@@")</f>
        <v>2604</v>
      </c>
    </row>
    <row r="580" spans="1:29" s="262" customFormat="1" ht="40.5" hidden="1" customHeight="1">
      <c r="A580" s="278" t="str">
        <f>IFERROR(VLOOKUP('15년일출'!$C580,구분표!$A$2:$C$1001,2,FALSE),"")</f>
        <v>도시환경위원회</v>
      </c>
      <c r="B580" s="278" t="str">
        <f>IFERROR(VLOOKUP('15년일출'!$C580,구분표!$A$2:$C$1001,3,FALSE),"")</f>
        <v>도시주택실</v>
      </c>
      <c r="C580" s="295" t="s">
        <v>162</v>
      </c>
      <c r="D580" s="296" t="s">
        <v>589</v>
      </c>
      <c r="E580" s="296">
        <v>1018</v>
      </c>
      <c r="F580" s="295" t="s">
        <v>600</v>
      </c>
      <c r="G580" s="184">
        <v>668000</v>
      </c>
      <c r="H580" s="184"/>
      <c r="I580" s="184">
        <v>42930</v>
      </c>
      <c r="J580" s="73">
        <f t="shared" si="107"/>
        <v>710930</v>
      </c>
      <c r="K580" s="184"/>
      <c r="L580" s="184"/>
      <c r="M580" s="73">
        <f t="shared" si="108"/>
        <v>668000</v>
      </c>
      <c r="N580" s="74" t="str">
        <f t="shared" si="109"/>
        <v>-</v>
      </c>
      <c r="O580" s="237" t="s">
        <v>1298</v>
      </c>
      <c r="P580" s="279"/>
      <c r="Q580" s="315" t="s">
        <v>594</v>
      </c>
      <c r="R580" s="279"/>
      <c r="S580" s="282" t="str">
        <f t="shared" si="110"/>
        <v>도비</v>
      </c>
      <c r="T580" s="184">
        <f t="shared" si="122"/>
        <v>0</v>
      </c>
      <c r="U580" s="184">
        <f t="shared" si="123"/>
        <v>42930</v>
      </c>
      <c r="V580" s="281" t="str">
        <f t="shared" si="111"/>
        <v>ok</v>
      </c>
      <c r="W580" s="279"/>
      <c r="X580" s="280" t="str">
        <f t="shared" si="112"/>
        <v>도비</v>
      </c>
      <c r="Y580" s="184">
        <f t="shared" si="113"/>
        <v>0</v>
      </c>
      <c r="Z580" s="184">
        <f t="shared" si="114"/>
        <v>0</v>
      </c>
      <c r="AA580" s="281" t="str">
        <f t="shared" si="115"/>
        <v>ok</v>
      </c>
      <c r="AB580" s="279"/>
      <c r="AC580" s="79" t="str">
        <f t="array" ref="AC580">IFERROR(IF($C580="","",INDEX(구분표!$I$2:$I$1001,MATCH(1,(구분표!$B$2:$B$1001='15년일출'!$A580)*(구분표!$C$2:$C$1001='15년일출'!$B580)*(구분표!$A$2:$A$1001='15년일출'!$C580),0))),"@@")</f>
        <v>2604</v>
      </c>
    </row>
    <row r="581" spans="1:29" s="262" customFormat="1" ht="40.5" hidden="1" customHeight="1">
      <c r="A581" s="278" t="str">
        <f>IFERROR(VLOOKUP('15년일출'!$C581,구분표!$A$2:$C$1001,2,FALSE),"")</f>
        <v>도시환경위원회</v>
      </c>
      <c r="B581" s="278" t="str">
        <f>IFERROR(VLOOKUP('15년일출'!$C581,구분표!$A$2:$C$1001,3,FALSE),"")</f>
        <v>도시주택실</v>
      </c>
      <c r="C581" s="295" t="s">
        <v>162</v>
      </c>
      <c r="D581" s="296" t="s">
        <v>589</v>
      </c>
      <c r="E581" s="296">
        <v>1018</v>
      </c>
      <c r="F581" s="295" t="s">
        <v>596</v>
      </c>
      <c r="G581" s="184">
        <v>10579000</v>
      </c>
      <c r="H581" s="184"/>
      <c r="I581" s="184">
        <v>524355</v>
      </c>
      <c r="J581" s="73">
        <f t="shared" si="107"/>
        <v>11103355</v>
      </c>
      <c r="K581" s="184"/>
      <c r="L581" s="184"/>
      <c r="M581" s="73">
        <f t="shared" si="108"/>
        <v>10579000</v>
      </c>
      <c r="N581" s="74" t="str">
        <f t="shared" si="109"/>
        <v>-</v>
      </c>
      <c r="O581" s="245" t="s">
        <v>1298</v>
      </c>
      <c r="P581" s="279"/>
      <c r="Q581" s="315" t="s">
        <v>594</v>
      </c>
      <c r="R581" s="279"/>
      <c r="S581" s="282" t="str">
        <f t="shared" si="110"/>
        <v>도비</v>
      </c>
      <c r="T581" s="184">
        <f t="shared" si="122"/>
        <v>0</v>
      </c>
      <c r="U581" s="184">
        <f t="shared" si="123"/>
        <v>524355</v>
      </c>
      <c r="V581" s="281" t="str">
        <f t="shared" si="111"/>
        <v>ok</v>
      </c>
      <c r="W581" s="279"/>
      <c r="X581" s="280" t="str">
        <f t="shared" si="112"/>
        <v>도비</v>
      </c>
      <c r="Y581" s="184">
        <f t="shared" si="113"/>
        <v>0</v>
      </c>
      <c r="Z581" s="184">
        <f t="shared" si="114"/>
        <v>0</v>
      </c>
      <c r="AA581" s="281" t="str">
        <f t="shared" si="115"/>
        <v>ok</v>
      </c>
      <c r="AB581" s="279"/>
      <c r="AC581" s="79" t="str">
        <f t="array" ref="AC581">IFERROR(IF($C581="","",INDEX(구분표!$I$2:$I$1001,MATCH(1,(구분표!$B$2:$B$1001='15년일출'!$A581)*(구분표!$C$2:$C$1001='15년일출'!$B581)*(구분표!$A$2:$A$1001='15년일출'!$C581),0))),"@@")</f>
        <v>2604</v>
      </c>
    </row>
    <row r="582" spans="1:29" s="262" customFormat="1" ht="40.5" hidden="1" customHeight="1">
      <c r="A582" s="289" t="str">
        <f>IFERROR(VLOOKUP('15년일출'!$C582,구분표!$A$2:$C$1001,2,FALSE),"")</f>
        <v>도시환경위원회</v>
      </c>
      <c r="B582" s="289" t="str">
        <f>IFERROR(VLOOKUP('15년일출'!$C582,구분표!$A$2:$C$1001,3,FALSE),"")</f>
        <v>도시주택실</v>
      </c>
      <c r="C582" s="298" t="s">
        <v>162</v>
      </c>
      <c r="D582" s="297" t="s">
        <v>589</v>
      </c>
      <c r="E582" s="297">
        <v>1018</v>
      </c>
      <c r="F582" s="298" t="s">
        <v>601</v>
      </c>
      <c r="G582" s="184">
        <v>47100</v>
      </c>
      <c r="H582" s="184"/>
      <c r="I582" s="184">
        <v>20000</v>
      </c>
      <c r="J582" s="73">
        <f t="shared" ref="J582:J645" si="124">SUM(G582+H582+I582)</f>
        <v>67100</v>
      </c>
      <c r="K582" s="184"/>
      <c r="L582" s="184"/>
      <c r="M582" s="73">
        <f t="shared" ref="M582:M645" si="125">SUM(G582+K582+L582)</f>
        <v>47100</v>
      </c>
      <c r="N582" s="74" t="str">
        <f t="shared" ref="N582:N645" si="126">IF(H582-K582&lt;0,"동의필요","-")</f>
        <v>-</v>
      </c>
      <c r="O582" s="245" t="s">
        <v>1298</v>
      </c>
      <c r="P582" s="279"/>
      <c r="Q582" s="315"/>
      <c r="R582" s="279"/>
      <c r="S582" s="282" t="str">
        <f t="shared" ref="S582:S645" si="127">IF($Q582="도비","도비",IF(COUNT(FIND("국비/",$F582)),"국비",IF(COUNT(FIND("지특/",$F582)),"지특",IF(COUNT(FIND("기금/",$F582)),"기금",IF(COUNT(FIND("교부세/",$F582)),"특교",IF(COUNT(FIND("자체/",$F582)),"도비",""))))))</f>
        <v>도비</v>
      </c>
      <c r="T582" s="184">
        <f t="shared" si="122"/>
        <v>0</v>
      </c>
      <c r="U582" s="184">
        <f t="shared" si="123"/>
        <v>20000</v>
      </c>
      <c r="V582" s="281" t="str">
        <f t="shared" ref="V582:V645" si="128">IFERROR(IF(($H582+$I582)=($T582+$U582),"ok","검토"),"검토")</f>
        <v>ok</v>
      </c>
      <c r="W582" s="279"/>
      <c r="X582" s="280" t="str">
        <f t="shared" ref="X582:X645" si="129">$S582</f>
        <v>도비</v>
      </c>
      <c r="Y582" s="184">
        <f t="shared" ref="Y582:Y645" si="130">IF($X582&lt;&gt;"도비",IF($Q582="국도비","직접입력",SUM($K582:$L582)),)</f>
        <v>0</v>
      </c>
      <c r="Z582" s="184">
        <f t="shared" ref="Z582:Z645" si="131">IF($X582="도비",SUM($K582:$L582),IF($Q582="국도비","직접입력",SUM($K582:$L582)-$Y582))</f>
        <v>0</v>
      </c>
      <c r="AA582" s="281" t="str">
        <f t="shared" ref="AA582:AA645" si="132">IFERROR(IF(($K582+$L582)=($Y582+$Z582),"ok","검토"),"검토")</f>
        <v>ok</v>
      </c>
      <c r="AB582" s="279"/>
      <c r="AC582" s="79" t="str">
        <f t="array" ref="AC582">IFERROR(IF($C582="","",INDEX(구분표!$I$2:$I$1001,MATCH(1,(구분표!$B$2:$B$1001='15년일출'!$A582)*(구분표!$C$2:$C$1001='15년일출'!$B582)*(구분표!$A$2:$A$1001='15년일출'!$C582),0))),"@@")</f>
        <v>2604</v>
      </c>
    </row>
    <row r="583" spans="1:29" s="262" customFormat="1" ht="40.5" hidden="1" customHeight="1">
      <c r="A583" s="289" t="str">
        <f>IFERROR(VLOOKUP('15년일출'!$C583,구분표!$A$2:$C$1001,2,FALSE),"")</f>
        <v>도시환경위원회</v>
      </c>
      <c r="B583" s="289" t="str">
        <f>IFERROR(VLOOKUP('15년일출'!$C583,구분표!$A$2:$C$1001,3,FALSE),"")</f>
        <v>도시주택실</v>
      </c>
      <c r="C583" s="298" t="s">
        <v>165</v>
      </c>
      <c r="D583" s="297" t="s">
        <v>593</v>
      </c>
      <c r="E583" s="297" t="s">
        <v>593</v>
      </c>
      <c r="F583" s="298" t="s">
        <v>864</v>
      </c>
      <c r="G583" s="184"/>
      <c r="H583" s="184"/>
      <c r="I583" s="184">
        <v>10000</v>
      </c>
      <c r="J583" s="73">
        <f t="shared" si="124"/>
        <v>10000</v>
      </c>
      <c r="K583" s="184"/>
      <c r="L583" s="184"/>
      <c r="M583" s="73">
        <f t="shared" si="125"/>
        <v>0</v>
      </c>
      <c r="N583" s="74" t="str">
        <f t="shared" si="126"/>
        <v>-</v>
      </c>
      <c r="O583" s="243" t="s">
        <v>1302</v>
      </c>
      <c r="P583" s="279"/>
      <c r="Q583" s="315"/>
      <c r="R583" s="279"/>
      <c r="S583" s="282" t="str">
        <f t="shared" si="127"/>
        <v>도비</v>
      </c>
      <c r="T583" s="184">
        <f t="shared" si="122"/>
        <v>0</v>
      </c>
      <c r="U583" s="184">
        <f t="shared" si="123"/>
        <v>10000</v>
      </c>
      <c r="V583" s="281" t="str">
        <f t="shared" si="128"/>
        <v>ok</v>
      </c>
      <c r="W583" s="279"/>
      <c r="X583" s="280" t="str">
        <f t="shared" si="129"/>
        <v>도비</v>
      </c>
      <c r="Y583" s="184">
        <f t="shared" si="130"/>
        <v>0</v>
      </c>
      <c r="Z583" s="184">
        <f t="shared" si="131"/>
        <v>0</v>
      </c>
      <c r="AA583" s="281" t="str">
        <f t="shared" si="132"/>
        <v>ok</v>
      </c>
      <c r="AB583" s="279"/>
      <c r="AC583" s="79" t="str">
        <f t="array" ref="AC583">IFERROR(IF($C583="","",INDEX(구분표!$I$2:$I$1001,MATCH(1,(구분표!$B$2:$B$1001='15년일출'!$A583)*(구분표!$C$2:$C$1001='15년일출'!$B583)*(구분표!$A$2:$A$1001='15년일출'!$C583),0))),"@@")</f>
        <v>2607</v>
      </c>
    </row>
    <row r="584" spans="1:29" s="262" customFormat="1" ht="40.5" hidden="1" customHeight="1">
      <c r="A584" s="289" t="str">
        <f>IFERROR(VLOOKUP('15년일출'!$C584,구분표!$A$2:$C$1001,2,FALSE),"")</f>
        <v>도시환경위원회</v>
      </c>
      <c r="B584" s="289" t="str">
        <f>IFERROR(VLOOKUP('15년일출'!$C584,구분표!$A$2:$C$1001,3,FALSE),"")</f>
        <v>도시주택실</v>
      </c>
      <c r="C584" s="298" t="s">
        <v>165</v>
      </c>
      <c r="D584" s="297" t="s">
        <v>593</v>
      </c>
      <c r="E584" s="297" t="s">
        <v>593</v>
      </c>
      <c r="F584" s="298" t="s">
        <v>865</v>
      </c>
      <c r="G584" s="184"/>
      <c r="H584" s="184"/>
      <c r="I584" s="194">
        <v>9000</v>
      </c>
      <c r="J584" s="73">
        <f t="shared" si="124"/>
        <v>9000</v>
      </c>
      <c r="K584" s="184"/>
      <c r="L584" s="194"/>
      <c r="M584" s="73">
        <f t="shared" si="125"/>
        <v>0</v>
      </c>
      <c r="N584" s="74" t="str">
        <f t="shared" si="126"/>
        <v>-</v>
      </c>
      <c r="O584" s="243" t="s">
        <v>1302</v>
      </c>
      <c r="P584" s="279"/>
      <c r="Q584" s="315"/>
      <c r="R584" s="279"/>
      <c r="S584" s="282" t="str">
        <f t="shared" si="127"/>
        <v>도비</v>
      </c>
      <c r="T584" s="184">
        <f t="shared" si="122"/>
        <v>0</v>
      </c>
      <c r="U584" s="184">
        <f t="shared" si="123"/>
        <v>9000</v>
      </c>
      <c r="V584" s="281" t="str">
        <f t="shared" si="128"/>
        <v>ok</v>
      </c>
      <c r="W584" s="279"/>
      <c r="X584" s="280" t="str">
        <f t="shared" si="129"/>
        <v>도비</v>
      </c>
      <c r="Y584" s="184">
        <f t="shared" si="130"/>
        <v>0</v>
      </c>
      <c r="Z584" s="184">
        <f t="shared" si="131"/>
        <v>0</v>
      </c>
      <c r="AA584" s="281" t="str">
        <f t="shared" si="132"/>
        <v>ok</v>
      </c>
      <c r="AB584" s="279"/>
      <c r="AC584" s="79" t="str">
        <f t="array" ref="AC584">IFERROR(IF($C584="","",INDEX(구분표!$I$2:$I$1001,MATCH(1,(구분표!$B$2:$B$1001='15년일출'!$A584)*(구분표!$C$2:$C$1001='15년일출'!$B584)*(구분표!$A$2:$A$1001='15년일출'!$C584),0))),"@@")</f>
        <v>2607</v>
      </c>
    </row>
    <row r="585" spans="1:29" s="262" customFormat="1" ht="40.5" hidden="1" customHeight="1">
      <c r="A585" s="289" t="str">
        <f>IFERROR(VLOOKUP('15년일출'!$C585,구분표!$A$2:$C$1001,2,FALSE),"")</f>
        <v>도시환경위원회</v>
      </c>
      <c r="B585" s="289" t="str">
        <f>IFERROR(VLOOKUP('15년일출'!$C585,구분표!$A$2:$C$1001,3,FALSE),"")</f>
        <v>도시주택실</v>
      </c>
      <c r="C585" s="298" t="s">
        <v>165</v>
      </c>
      <c r="D585" s="297" t="s">
        <v>593</v>
      </c>
      <c r="E585" s="297" t="s">
        <v>593</v>
      </c>
      <c r="F585" s="298" t="s">
        <v>866</v>
      </c>
      <c r="G585" s="184"/>
      <c r="H585" s="184"/>
      <c r="I585" s="184">
        <v>6000</v>
      </c>
      <c r="J585" s="73">
        <f t="shared" si="124"/>
        <v>6000</v>
      </c>
      <c r="K585" s="184"/>
      <c r="L585" s="184"/>
      <c r="M585" s="73">
        <f t="shared" si="125"/>
        <v>0</v>
      </c>
      <c r="N585" s="74" t="str">
        <f t="shared" si="126"/>
        <v>-</v>
      </c>
      <c r="O585" s="243" t="s">
        <v>1302</v>
      </c>
      <c r="P585" s="279"/>
      <c r="Q585" s="315"/>
      <c r="R585" s="279"/>
      <c r="S585" s="282" t="str">
        <f t="shared" si="127"/>
        <v>도비</v>
      </c>
      <c r="T585" s="184">
        <f t="shared" si="122"/>
        <v>0</v>
      </c>
      <c r="U585" s="184">
        <f t="shared" si="123"/>
        <v>6000</v>
      </c>
      <c r="V585" s="281" t="str">
        <f t="shared" si="128"/>
        <v>ok</v>
      </c>
      <c r="W585" s="279"/>
      <c r="X585" s="280" t="str">
        <f t="shared" si="129"/>
        <v>도비</v>
      </c>
      <c r="Y585" s="184">
        <f t="shared" si="130"/>
        <v>0</v>
      </c>
      <c r="Z585" s="184">
        <f t="shared" si="131"/>
        <v>0</v>
      </c>
      <c r="AA585" s="281" t="str">
        <f t="shared" si="132"/>
        <v>ok</v>
      </c>
      <c r="AB585" s="279"/>
      <c r="AC585" s="79" t="str">
        <f t="array" ref="AC585">IFERROR(IF($C585="","",INDEX(구분표!$I$2:$I$1001,MATCH(1,(구분표!$B$2:$B$1001='15년일출'!$A585)*(구분표!$C$2:$C$1001='15년일출'!$B585)*(구분표!$A$2:$A$1001='15년일출'!$C585),0))),"@@")</f>
        <v>2607</v>
      </c>
    </row>
    <row r="586" spans="1:29" s="262" customFormat="1" ht="40.5" hidden="1" customHeight="1">
      <c r="A586" s="289" t="str">
        <f>IFERROR(VLOOKUP('15년일출'!$C586,구분표!$A$2:$C$1001,2,FALSE),"")</f>
        <v>도시환경위원회</v>
      </c>
      <c r="B586" s="289" t="str">
        <f>IFERROR(VLOOKUP('15년일출'!$C586,구분표!$A$2:$C$1001,3,FALSE),"")</f>
        <v>도시주택실</v>
      </c>
      <c r="C586" s="298" t="s">
        <v>165</v>
      </c>
      <c r="D586" s="297" t="s">
        <v>593</v>
      </c>
      <c r="E586" s="297" t="s">
        <v>593</v>
      </c>
      <c r="F586" s="298" t="s">
        <v>867</v>
      </c>
      <c r="G586" s="184"/>
      <c r="H586" s="184"/>
      <c r="I586" s="184">
        <v>5000</v>
      </c>
      <c r="J586" s="73">
        <f t="shared" si="124"/>
        <v>5000</v>
      </c>
      <c r="K586" s="184"/>
      <c r="L586" s="184"/>
      <c r="M586" s="73">
        <f t="shared" si="125"/>
        <v>0</v>
      </c>
      <c r="N586" s="74" t="str">
        <f t="shared" si="126"/>
        <v>-</v>
      </c>
      <c r="O586" s="243" t="s">
        <v>1302</v>
      </c>
      <c r="P586" s="279"/>
      <c r="Q586" s="315"/>
      <c r="R586" s="279"/>
      <c r="S586" s="282" t="str">
        <f t="shared" si="127"/>
        <v>도비</v>
      </c>
      <c r="T586" s="184">
        <f t="shared" si="122"/>
        <v>0</v>
      </c>
      <c r="U586" s="184">
        <f t="shared" si="123"/>
        <v>5000</v>
      </c>
      <c r="V586" s="281" t="str">
        <f t="shared" si="128"/>
        <v>ok</v>
      </c>
      <c r="W586" s="279"/>
      <c r="X586" s="280" t="str">
        <f t="shared" si="129"/>
        <v>도비</v>
      </c>
      <c r="Y586" s="184">
        <f t="shared" si="130"/>
        <v>0</v>
      </c>
      <c r="Z586" s="184">
        <f t="shared" si="131"/>
        <v>0</v>
      </c>
      <c r="AA586" s="281" t="str">
        <f t="shared" si="132"/>
        <v>ok</v>
      </c>
      <c r="AB586" s="279"/>
      <c r="AC586" s="79" t="str">
        <f t="array" ref="AC586">IFERROR(IF($C586="","",INDEX(구분표!$I$2:$I$1001,MATCH(1,(구분표!$B$2:$B$1001='15년일출'!$A586)*(구분표!$C$2:$C$1001='15년일출'!$B586)*(구분표!$A$2:$A$1001='15년일출'!$C586),0))),"@@")</f>
        <v>2607</v>
      </c>
    </row>
    <row r="587" spans="1:29" s="262" customFormat="1" ht="40.5" hidden="1" customHeight="1">
      <c r="A587" s="289" t="str">
        <f>IFERROR(VLOOKUP('15년일출'!$C587,구분표!$A$2:$C$1001,2,FALSE),"")</f>
        <v>도시환경위원회</v>
      </c>
      <c r="B587" s="289" t="str">
        <f>IFERROR(VLOOKUP('15년일출'!$C587,구분표!$A$2:$C$1001,3,FALSE),"")</f>
        <v>도시주택실</v>
      </c>
      <c r="C587" s="298" t="s">
        <v>165</v>
      </c>
      <c r="D587" s="297" t="s">
        <v>593</v>
      </c>
      <c r="E587" s="297" t="s">
        <v>593</v>
      </c>
      <c r="F587" s="298" t="s">
        <v>868</v>
      </c>
      <c r="G587" s="184"/>
      <c r="H587" s="184"/>
      <c r="I587" s="184">
        <v>420</v>
      </c>
      <c r="J587" s="73">
        <f t="shared" si="124"/>
        <v>420</v>
      </c>
      <c r="K587" s="184"/>
      <c r="L587" s="184"/>
      <c r="M587" s="73">
        <f t="shared" si="125"/>
        <v>0</v>
      </c>
      <c r="N587" s="74" t="str">
        <f t="shared" si="126"/>
        <v>-</v>
      </c>
      <c r="O587" s="243" t="s">
        <v>1302</v>
      </c>
      <c r="P587" s="279"/>
      <c r="Q587" s="315"/>
      <c r="R587" s="279"/>
      <c r="S587" s="282" t="str">
        <f t="shared" si="127"/>
        <v>도비</v>
      </c>
      <c r="T587" s="184">
        <f t="shared" si="122"/>
        <v>0</v>
      </c>
      <c r="U587" s="184">
        <f t="shared" si="123"/>
        <v>420</v>
      </c>
      <c r="V587" s="281" t="str">
        <f t="shared" si="128"/>
        <v>ok</v>
      </c>
      <c r="W587" s="279"/>
      <c r="X587" s="280" t="str">
        <f t="shared" si="129"/>
        <v>도비</v>
      </c>
      <c r="Y587" s="184">
        <f t="shared" si="130"/>
        <v>0</v>
      </c>
      <c r="Z587" s="184">
        <f t="shared" si="131"/>
        <v>0</v>
      </c>
      <c r="AA587" s="281" t="str">
        <f t="shared" si="132"/>
        <v>ok</v>
      </c>
      <c r="AB587" s="279"/>
      <c r="AC587" s="79" t="str">
        <f t="array" ref="AC587">IFERROR(IF($C587="","",INDEX(구분표!$I$2:$I$1001,MATCH(1,(구분표!$B$2:$B$1001='15년일출'!$A587)*(구분표!$C$2:$C$1001='15년일출'!$B587)*(구분표!$A$2:$A$1001='15년일출'!$C587),0))),"@@")</f>
        <v>2607</v>
      </c>
    </row>
    <row r="588" spans="1:29" s="262" customFormat="1" ht="40.5" hidden="1" customHeight="1">
      <c r="A588" s="289" t="str">
        <f>IFERROR(VLOOKUP('15년일출'!$C588,구분표!$A$2:$C$1001,2,FALSE),"")</f>
        <v>도시환경위원회</v>
      </c>
      <c r="B588" s="289" t="str">
        <f>IFERROR(VLOOKUP('15년일출'!$C588,구분표!$A$2:$C$1001,3,FALSE),"")</f>
        <v>도시주택실</v>
      </c>
      <c r="C588" s="298" t="s">
        <v>167</v>
      </c>
      <c r="D588" s="297" t="s">
        <v>589</v>
      </c>
      <c r="E588" s="297">
        <v>1033</v>
      </c>
      <c r="F588" s="298" t="s">
        <v>602</v>
      </c>
      <c r="G588" s="184">
        <v>5000000</v>
      </c>
      <c r="H588" s="184"/>
      <c r="I588" s="184">
        <v>4500000</v>
      </c>
      <c r="J588" s="73">
        <f t="shared" si="124"/>
        <v>9500000</v>
      </c>
      <c r="K588" s="184"/>
      <c r="L588" s="184"/>
      <c r="M588" s="73">
        <f t="shared" si="125"/>
        <v>5000000</v>
      </c>
      <c r="N588" s="74" t="str">
        <f t="shared" si="126"/>
        <v>-</v>
      </c>
      <c r="O588" s="245" t="s">
        <v>1303</v>
      </c>
      <c r="P588" s="279"/>
      <c r="Q588" s="315" t="s">
        <v>594</v>
      </c>
      <c r="R588" s="279"/>
      <c r="S588" s="282" t="str">
        <f t="shared" si="127"/>
        <v>도비</v>
      </c>
      <c r="T588" s="184">
        <f t="shared" si="122"/>
        <v>0</v>
      </c>
      <c r="U588" s="184">
        <f t="shared" si="123"/>
        <v>4500000</v>
      </c>
      <c r="V588" s="281" t="str">
        <f t="shared" si="128"/>
        <v>ok</v>
      </c>
      <c r="W588" s="279"/>
      <c r="X588" s="280" t="str">
        <f t="shared" si="129"/>
        <v>도비</v>
      </c>
      <c r="Y588" s="184">
        <f t="shared" si="130"/>
        <v>0</v>
      </c>
      <c r="Z588" s="184">
        <f t="shared" si="131"/>
        <v>0</v>
      </c>
      <c r="AA588" s="281" t="str">
        <f t="shared" si="132"/>
        <v>ok</v>
      </c>
      <c r="AB588" s="279"/>
      <c r="AC588" s="79" t="str">
        <f t="array" ref="AC588">IFERROR(IF($C588="","",INDEX(구분표!$I$2:$I$1001,MATCH(1,(구분표!$B$2:$B$1001='15년일출'!$A588)*(구분표!$C$2:$C$1001='15년일출'!$B588)*(구분표!$A$2:$A$1001='15년일출'!$C588),0))),"@@")</f>
        <v>2609</v>
      </c>
    </row>
    <row r="589" spans="1:29" s="262" customFormat="1" ht="40.5" hidden="1" customHeight="1">
      <c r="A589" s="289" t="str">
        <f>IFERROR(VLOOKUP('15년일출'!$C589,구분표!$A$2:$C$1001,2,FALSE),"")</f>
        <v>도시환경위원회</v>
      </c>
      <c r="B589" s="289" t="str">
        <f>IFERROR(VLOOKUP('15년일출'!$C589,구분표!$A$2:$C$1001,3,FALSE),"")</f>
        <v>환경국</v>
      </c>
      <c r="C589" s="298" t="s">
        <v>291</v>
      </c>
      <c r="D589" s="297" t="s">
        <v>589</v>
      </c>
      <c r="E589" s="297">
        <v>1042</v>
      </c>
      <c r="F589" s="298" t="s">
        <v>620</v>
      </c>
      <c r="G589" s="184">
        <v>25000</v>
      </c>
      <c r="H589" s="184">
        <v>-10000</v>
      </c>
      <c r="I589" s="184"/>
      <c r="J589" s="73">
        <f t="shared" si="124"/>
        <v>15000</v>
      </c>
      <c r="K589" s="184"/>
      <c r="L589" s="184"/>
      <c r="M589" s="73">
        <f t="shared" si="125"/>
        <v>25000</v>
      </c>
      <c r="N589" s="74" t="str">
        <f t="shared" si="126"/>
        <v>동의필요</v>
      </c>
      <c r="O589" s="241" t="s">
        <v>1310</v>
      </c>
      <c r="P589" s="279"/>
      <c r="Q589" s="315"/>
      <c r="R589" s="279"/>
      <c r="S589" s="282" t="str">
        <f t="shared" si="127"/>
        <v>도비</v>
      </c>
      <c r="T589" s="184">
        <f t="shared" si="122"/>
        <v>0</v>
      </c>
      <c r="U589" s="184">
        <f t="shared" si="123"/>
        <v>-10000</v>
      </c>
      <c r="V589" s="281" t="str">
        <f t="shared" si="128"/>
        <v>ok</v>
      </c>
      <c r="W589" s="279"/>
      <c r="X589" s="280" t="str">
        <f t="shared" si="129"/>
        <v>도비</v>
      </c>
      <c r="Y589" s="184">
        <f t="shared" si="130"/>
        <v>0</v>
      </c>
      <c r="Z589" s="184">
        <f t="shared" si="131"/>
        <v>0</v>
      </c>
      <c r="AA589" s="281" t="str">
        <f t="shared" si="132"/>
        <v>ok</v>
      </c>
      <c r="AB589" s="279"/>
      <c r="AC589" s="79" t="str">
        <f t="array" ref="AC589">IFERROR(IF($C589="","",INDEX(구분표!$I$2:$I$1001,MATCH(1,(구분표!$B$2:$B$1001='15년일출'!$A589)*(구분표!$C$2:$C$1001='15년일출'!$B589)*(구분표!$A$2:$A$1001='15년일출'!$C589),0))),"@@")</f>
        <v>2701</v>
      </c>
    </row>
    <row r="590" spans="1:29" s="262" customFormat="1" ht="40.5" hidden="1" customHeight="1">
      <c r="A590" s="289" t="str">
        <f>IFERROR(VLOOKUP('15년일출'!$C590,구분표!$A$2:$C$1001,2,FALSE),"")</f>
        <v>도시환경위원회</v>
      </c>
      <c r="B590" s="289" t="str">
        <f>IFERROR(VLOOKUP('15년일출'!$C590,구분표!$A$2:$C$1001,3,FALSE),"")</f>
        <v>환경국</v>
      </c>
      <c r="C590" s="298" t="s">
        <v>291</v>
      </c>
      <c r="D590" s="297" t="s">
        <v>589</v>
      </c>
      <c r="E590" s="297">
        <v>1045</v>
      </c>
      <c r="F590" s="298" t="s">
        <v>621</v>
      </c>
      <c r="G590" s="184">
        <v>400000</v>
      </c>
      <c r="H590" s="184">
        <v>-50000</v>
      </c>
      <c r="I590" s="184"/>
      <c r="J590" s="73">
        <f t="shared" si="124"/>
        <v>350000</v>
      </c>
      <c r="K590" s="184"/>
      <c r="L590" s="184"/>
      <c r="M590" s="73">
        <f t="shared" si="125"/>
        <v>400000</v>
      </c>
      <c r="N590" s="74" t="str">
        <f t="shared" si="126"/>
        <v>동의필요</v>
      </c>
      <c r="O590" s="241" t="s">
        <v>1311</v>
      </c>
      <c r="P590" s="279"/>
      <c r="Q590" s="315" t="s">
        <v>594</v>
      </c>
      <c r="R590" s="279"/>
      <c r="S590" s="282" t="str">
        <f t="shared" si="127"/>
        <v>도비</v>
      </c>
      <c r="T590" s="184">
        <f t="shared" si="122"/>
        <v>0</v>
      </c>
      <c r="U590" s="184">
        <f t="shared" si="123"/>
        <v>-50000</v>
      </c>
      <c r="V590" s="281" t="str">
        <f t="shared" si="128"/>
        <v>ok</v>
      </c>
      <c r="W590" s="279"/>
      <c r="X590" s="280" t="str">
        <f t="shared" si="129"/>
        <v>도비</v>
      </c>
      <c r="Y590" s="184">
        <f t="shared" si="130"/>
        <v>0</v>
      </c>
      <c r="Z590" s="184">
        <f t="shared" si="131"/>
        <v>0</v>
      </c>
      <c r="AA590" s="281" t="str">
        <f t="shared" si="132"/>
        <v>ok</v>
      </c>
      <c r="AB590" s="279"/>
      <c r="AC590" s="79" t="str">
        <f t="array" ref="AC590">IFERROR(IF($C590="","",INDEX(구분표!$I$2:$I$1001,MATCH(1,(구분표!$B$2:$B$1001='15년일출'!$A590)*(구분표!$C$2:$C$1001='15년일출'!$B590)*(구분표!$A$2:$A$1001='15년일출'!$C590),0))),"@@")</f>
        <v>2701</v>
      </c>
    </row>
    <row r="591" spans="1:29" s="262" customFormat="1" ht="40.5" hidden="1" customHeight="1">
      <c r="A591" s="289" t="str">
        <f>IFERROR(VLOOKUP('15년일출'!$C591,구분표!$A$2:$C$1001,2,FALSE),"")</f>
        <v>도시환경위원회</v>
      </c>
      <c r="B591" s="289" t="str">
        <f>IFERROR(VLOOKUP('15년일출'!$C591,구분표!$A$2:$C$1001,3,FALSE),"")</f>
        <v>환경국</v>
      </c>
      <c r="C591" s="298" t="s">
        <v>291</v>
      </c>
      <c r="D591" s="296" t="s">
        <v>589</v>
      </c>
      <c r="E591" s="296">
        <v>1045</v>
      </c>
      <c r="F591" s="298" t="s">
        <v>622</v>
      </c>
      <c r="G591" s="184">
        <v>30000</v>
      </c>
      <c r="H591" s="184">
        <v>-5000</v>
      </c>
      <c r="I591" s="184"/>
      <c r="J591" s="73">
        <f t="shared" si="124"/>
        <v>25000</v>
      </c>
      <c r="K591" s="184"/>
      <c r="L591" s="184"/>
      <c r="M591" s="73">
        <f t="shared" si="125"/>
        <v>30000</v>
      </c>
      <c r="N591" s="74" t="str">
        <f t="shared" si="126"/>
        <v>동의필요</v>
      </c>
      <c r="O591" s="239" t="s">
        <v>1312</v>
      </c>
      <c r="P591" s="279"/>
      <c r="Q591" s="315"/>
      <c r="R591" s="279"/>
      <c r="S591" s="282" t="str">
        <f t="shared" si="127"/>
        <v>도비</v>
      </c>
      <c r="T591" s="184">
        <f t="shared" si="122"/>
        <v>0</v>
      </c>
      <c r="U591" s="184">
        <f t="shared" si="123"/>
        <v>-5000</v>
      </c>
      <c r="V591" s="281" t="str">
        <f t="shared" si="128"/>
        <v>ok</v>
      </c>
      <c r="W591" s="279"/>
      <c r="X591" s="280" t="str">
        <f t="shared" si="129"/>
        <v>도비</v>
      </c>
      <c r="Y591" s="184">
        <f t="shared" si="130"/>
        <v>0</v>
      </c>
      <c r="Z591" s="184">
        <f t="shared" si="131"/>
        <v>0</v>
      </c>
      <c r="AA591" s="281" t="str">
        <f t="shared" si="132"/>
        <v>ok</v>
      </c>
      <c r="AB591" s="279"/>
      <c r="AC591" s="79" t="str">
        <f t="array" ref="AC591">IFERROR(IF($C591="","",INDEX(구분표!$I$2:$I$1001,MATCH(1,(구분표!$B$2:$B$1001='15년일출'!$A591)*(구분표!$C$2:$C$1001='15년일출'!$B591)*(구분표!$A$2:$A$1001='15년일출'!$C591),0))),"@@")</f>
        <v>2701</v>
      </c>
    </row>
    <row r="592" spans="1:29" s="262" customFormat="1" ht="40.5" hidden="1" customHeight="1">
      <c r="A592" s="289" t="str">
        <f>IFERROR(VLOOKUP('15년일출'!$C592,구분표!$A$2:$C$1001,2,FALSE),"")</f>
        <v>도시환경위원회</v>
      </c>
      <c r="B592" s="289" t="str">
        <f>IFERROR(VLOOKUP('15년일출'!$C592,구분표!$A$2:$C$1001,3,FALSE),"")</f>
        <v>환경국</v>
      </c>
      <c r="C592" s="298" t="s">
        <v>291</v>
      </c>
      <c r="D592" s="296" t="s">
        <v>589</v>
      </c>
      <c r="E592" s="296">
        <v>1047</v>
      </c>
      <c r="F592" s="298" t="s">
        <v>623</v>
      </c>
      <c r="G592" s="184">
        <v>100000</v>
      </c>
      <c r="H592" s="184"/>
      <c r="I592" s="184">
        <v>100000</v>
      </c>
      <c r="J592" s="73">
        <f t="shared" si="124"/>
        <v>200000</v>
      </c>
      <c r="K592" s="184"/>
      <c r="L592" s="184"/>
      <c r="M592" s="73">
        <f t="shared" si="125"/>
        <v>100000</v>
      </c>
      <c r="N592" s="74" t="str">
        <f t="shared" si="126"/>
        <v>-</v>
      </c>
      <c r="O592" s="239"/>
      <c r="P592" s="279"/>
      <c r="Q592" s="315"/>
      <c r="R592" s="279"/>
      <c r="S592" s="282" t="str">
        <f t="shared" si="127"/>
        <v>도비</v>
      </c>
      <c r="T592" s="184">
        <f t="shared" si="122"/>
        <v>0</v>
      </c>
      <c r="U592" s="184">
        <f t="shared" si="123"/>
        <v>100000</v>
      </c>
      <c r="V592" s="281" t="str">
        <f t="shared" si="128"/>
        <v>ok</v>
      </c>
      <c r="W592" s="279"/>
      <c r="X592" s="280" t="str">
        <f t="shared" si="129"/>
        <v>도비</v>
      </c>
      <c r="Y592" s="184">
        <f t="shared" si="130"/>
        <v>0</v>
      </c>
      <c r="Z592" s="184">
        <f t="shared" si="131"/>
        <v>0</v>
      </c>
      <c r="AA592" s="281" t="str">
        <f t="shared" si="132"/>
        <v>ok</v>
      </c>
      <c r="AB592" s="279"/>
      <c r="AC592" s="79" t="str">
        <f t="array" ref="AC592">IFERROR(IF($C592="","",INDEX(구분표!$I$2:$I$1001,MATCH(1,(구분표!$B$2:$B$1001='15년일출'!$A592)*(구분표!$C$2:$C$1001='15년일출'!$B592)*(구분표!$A$2:$A$1001='15년일출'!$C592),0))),"@@")</f>
        <v>2701</v>
      </c>
    </row>
    <row r="593" spans="1:29" s="262" customFormat="1" ht="40.5" hidden="1" customHeight="1">
      <c r="A593" s="289" t="str">
        <f>IFERROR(VLOOKUP('15년일출'!$C593,구분표!$A$2:$C$1001,2,FALSE),"")</f>
        <v>도시환경위원회</v>
      </c>
      <c r="B593" s="289" t="str">
        <f>IFERROR(VLOOKUP('15년일출'!$C593,구분표!$A$2:$C$1001,3,FALSE),"")</f>
        <v>환경국</v>
      </c>
      <c r="C593" s="298" t="s">
        <v>291</v>
      </c>
      <c r="D593" s="296" t="s">
        <v>589</v>
      </c>
      <c r="E593" s="296">
        <v>1047</v>
      </c>
      <c r="F593" s="298" t="s">
        <v>624</v>
      </c>
      <c r="G593" s="184">
        <v>100000</v>
      </c>
      <c r="H593" s="184">
        <v>-40000</v>
      </c>
      <c r="I593" s="184"/>
      <c r="J593" s="73">
        <f t="shared" si="124"/>
        <v>60000</v>
      </c>
      <c r="K593" s="184"/>
      <c r="L593" s="184"/>
      <c r="M593" s="73">
        <f t="shared" si="125"/>
        <v>100000</v>
      </c>
      <c r="N593" s="74" t="str">
        <f t="shared" si="126"/>
        <v>동의필요</v>
      </c>
      <c r="O593" s="239" t="s">
        <v>1312</v>
      </c>
      <c r="P593" s="279"/>
      <c r="Q593" s="315"/>
      <c r="R593" s="279"/>
      <c r="S593" s="282" t="str">
        <f t="shared" si="127"/>
        <v>도비</v>
      </c>
      <c r="T593" s="184">
        <f t="shared" si="122"/>
        <v>0</v>
      </c>
      <c r="U593" s="184">
        <f t="shared" si="123"/>
        <v>-40000</v>
      </c>
      <c r="V593" s="281" t="str">
        <f t="shared" si="128"/>
        <v>ok</v>
      </c>
      <c r="W593" s="279"/>
      <c r="X593" s="280" t="str">
        <f t="shared" si="129"/>
        <v>도비</v>
      </c>
      <c r="Y593" s="184">
        <f t="shared" si="130"/>
        <v>0</v>
      </c>
      <c r="Z593" s="184">
        <f t="shared" si="131"/>
        <v>0</v>
      </c>
      <c r="AA593" s="281" t="str">
        <f t="shared" si="132"/>
        <v>ok</v>
      </c>
      <c r="AB593" s="279"/>
      <c r="AC593" s="79" t="str">
        <f t="array" ref="AC593">IFERROR(IF($C593="","",INDEX(구분표!$I$2:$I$1001,MATCH(1,(구분표!$B$2:$B$1001='15년일출'!$A593)*(구분표!$C$2:$C$1001='15년일출'!$B593)*(구분표!$A$2:$A$1001='15년일출'!$C593),0))),"@@")</f>
        <v>2701</v>
      </c>
    </row>
    <row r="594" spans="1:29" s="262" customFormat="1" ht="40.5" hidden="1" customHeight="1">
      <c r="A594" s="289" t="str">
        <f>IFERROR(VLOOKUP('15년일출'!$C594,구분표!$A$2:$C$1001,2,FALSE),"")</f>
        <v>도시환경위원회</v>
      </c>
      <c r="B594" s="289" t="str">
        <f>IFERROR(VLOOKUP('15년일출'!$C594,구분표!$A$2:$C$1001,3,FALSE),"")</f>
        <v>환경국</v>
      </c>
      <c r="C594" s="298" t="s">
        <v>293</v>
      </c>
      <c r="D594" s="297" t="s">
        <v>589</v>
      </c>
      <c r="E594" s="297">
        <v>1053</v>
      </c>
      <c r="F594" s="298" t="s">
        <v>625</v>
      </c>
      <c r="G594" s="184">
        <v>150000</v>
      </c>
      <c r="H594" s="184">
        <v>-50000</v>
      </c>
      <c r="I594" s="184"/>
      <c r="J594" s="73">
        <f t="shared" si="124"/>
        <v>100000</v>
      </c>
      <c r="K594" s="184"/>
      <c r="L594" s="184"/>
      <c r="M594" s="73">
        <f t="shared" si="125"/>
        <v>150000</v>
      </c>
      <c r="N594" s="74" t="str">
        <f t="shared" si="126"/>
        <v>동의필요</v>
      </c>
      <c r="O594" s="245" t="s">
        <v>1313</v>
      </c>
      <c r="P594" s="279"/>
      <c r="Q594" s="315"/>
      <c r="R594" s="279"/>
      <c r="S594" s="282" t="str">
        <f t="shared" si="127"/>
        <v>도비</v>
      </c>
      <c r="T594" s="184">
        <f t="shared" si="122"/>
        <v>0</v>
      </c>
      <c r="U594" s="184">
        <f t="shared" si="123"/>
        <v>-50000</v>
      </c>
      <c r="V594" s="281" t="str">
        <f t="shared" si="128"/>
        <v>ok</v>
      </c>
      <c r="W594" s="279"/>
      <c r="X594" s="280" t="str">
        <f t="shared" si="129"/>
        <v>도비</v>
      </c>
      <c r="Y594" s="184">
        <f t="shared" si="130"/>
        <v>0</v>
      </c>
      <c r="Z594" s="184">
        <f t="shared" si="131"/>
        <v>0</v>
      </c>
      <c r="AA594" s="281" t="str">
        <f t="shared" si="132"/>
        <v>ok</v>
      </c>
      <c r="AB594" s="279"/>
      <c r="AC594" s="79" t="str">
        <f t="array" ref="AC594">IFERROR(IF($C594="","",INDEX(구분표!$I$2:$I$1001,MATCH(1,(구분표!$B$2:$B$1001='15년일출'!$A594)*(구분표!$C$2:$C$1001='15년일출'!$B594)*(구분표!$A$2:$A$1001='15년일출'!$C594),0))),"@@")</f>
        <v>2702</v>
      </c>
    </row>
    <row r="595" spans="1:29" s="262" customFormat="1" ht="40.5" hidden="1" customHeight="1">
      <c r="A595" s="289" t="str">
        <f>IFERROR(VLOOKUP('15년일출'!$C595,구분표!$A$2:$C$1001,2,FALSE),"")</f>
        <v>도시환경위원회</v>
      </c>
      <c r="B595" s="289" t="str">
        <f>IFERROR(VLOOKUP('15년일출'!$C595,구분표!$A$2:$C$1001,3,FALSE),"")</f>
        <v>환경국</v>
      </c>
      <c r="C595" s="298" t="s">
        <v>293</v>
      </c>
      <c r="D595" s="296" t="s">
        <v>593</v>
      </c>
      <c r="E595" s="296" t="s">
        <v>593</v>
      </c>
      <c r="F595" s="298" t="s">
        <v>900</v>
      </c>
      <c r="G595" s="184"/>
      <c r="H595" s="184"/>
      <c r="I595" s="184">
        <v>55000</v>
      </c>
      <c r="J595" s="73">
        <f t="shared" si="124"/>
        <v>55000</v>
      </c>
      <c r="K595" s="184"/>
      <c r="L595" s="184"/>
      <c r="M595" s="73">
        <f t="shared" si="125"/>
        <v>0</v>
      </c>
      <c r="N595" s="74" t="str">
        <f t="shared" si="126"/>
        <v>-</v>
      </c>
      <c r="O595" s="239"/>
      <c r="P595" s="279"/>
      <c r="Q595" s="315"/>
      <c r="R595" s="279"/>
      <c r="S595" s="282" t="str">
        <f t="shared" si="127"/>
        <v>도비</v>
      </c>
      <c r="T595" s="184">
        <f t="shared" si="122"/>
        <v>0</v>
      </c>
      <c r="U595" s="184">
        <f t="shared" si="123"/>
        <v>55000</v>
      </c>
      <c r="V595" s="281" t="str">
        <f t="shared" si="128"/>
        <v>ok</v>
      </c>
      <c r="W595" s="279"/>
      <c r="X595" s="280" t="str">
        <f t="shared" si="129"/>
        <v>도비</v>
      </c>
      <c r="Y595" s="184">
        <f t="shared" si="130"/>
        <v>0</v>
      </c>
      <c r="Z595" s="184">
        <f t="shared" si="131"/>
        <v>0</v>
      </c>
      <c r="AA595" s="281" t="str">
        <f t="shared" si="132"/>
        <v>ok</v>
      </c>
      <c r="AB595" s="279"/>
      <c r="AC595" s="79" t="str">
        <f t="array" ref="AC595">IFERROR(IF($C595="","",INDEX(구분표!$I$2:$I$1001,MATCH(1,(구분표!$B$2:$B$1001='15년일출'!$A595)*(구분표!$C$2:$C$1001='15년일출'!$B595)*(구분표!$A$2:$A$1001='15년일출'!$C595),0))),"@@")</f>
        <v>2702</v>
      </c>
    </row>
    <row r="596" spans="1:29" s="262" customFormat="1" ht="40.5" hidden="1" customHeight="1">
      <c r="A596" s="278" t="str">
        <f>IFERROR(VLOOKUP('15년일출'!$C596,구분표!$A$2:$C$1001,2,FALSE),"")</f>
        <v>도시환경위원회</v>
      </c>
      <c r="B596" s="278" t="str">
        <f>IFERROR(VLOOKUP('15년일출'!$C596,구분표!$A$2:$C$1001,3,FALSE),"")</f>
        <v>환경국</v>
      </c>
      <c r="C596" s="295" t="s">
        <v>293</v>
      </c>
      <c r="D596" s="296" t="s">
        <v>593</v>
      </c>
      <c r="E596" s="296" t="s">
        <v>593</v>
      </c>
      <c r="F596" s="295" t="s">
        <v>626</v>
      </c>
      <c r="G596" s="184"/>
      <c r="H596" s="184"/>
      <c r="I596" s="184">
        <v>12000</v>
      </c>
      <c r="J596" s="73">
        <f t="shared" si="124"/>
        <v>12000</v>
      </c>
      <c r="K596" s="184"/>
      <c r="L596" s="184"/>
      <c r="M596" s="73">
        <f t="shared" si="125"/>
        <v>0</v>
      </c>
      <c r="N596" s="74" t="str">
        <f t="shared" si="126"/>
        <v>-</v>
      </c>
      <c r="O596" s="237" t="s">
        <v>1314</v>
      </c>
      <c r="P596" s="279"/>
      <c r="Q596" s="315"/>
      <c r="R596" s="279"/>
      <c r="S596" s="282" t="str">
        <f t="shared" si="127"/>
        <v>도비</v>
      </c>
      <c r="T596" s="184">
        <f t="shared" si="122"/>
        <v>0</v>
      </c>
      <c r="U596" s="184">
        <f t="shared" si="123"/>
        <v>12000</v>
      </c>
      <c r="V596" s="281" t="str">
        <f t="shared" si="128"/>
        <v>ok</v>
      </c>
      <c r="W596" s="279"/>
      <c r="X596" s="280" t="str">
        <f t="shared" si="129"/>
        <v>도비</v>
      </c>
      <c r="Y596" s="184">
        <f t="shared" si="130"/>
        <v>0</v>
      </c>
      <c r="Z596" s="184">
        <f t="shared" si="131"/>
        <v>0</v>
      </c>
      <c r="AA596" s="281" t="str">
        <f t="shared" si="132"/>
        <v>ok</v>
      </c>
      <c r="AB596" s="279"/>
      <c r="AC596" s="79" t="str">
        <f t="array" ref="AC596">IFERROR(IF($C596="","",INDEX(구분표!$I$2:$I$1001,MATCH(1,(구분표!$B$2:$B$1001='15년일출'!$A596)*(구분표!$C$2:$C$1001='15년일출'!$B596)*(구분표!$A$2:$A$1001='15년일출'!$C596),0))),"@@")</f>
        <v>2702</v>
      </c>
    </row>
    <row r="597" spans="1:29" s="262" customFormat="1" ht="40.5" hidden="1" customHeight="1">
      <c r="A597" s="278" t="str">
        <f>IFERROR(VLOOKUP('15년일출'!$C597,구분표!$A$2:$C$1001,2,FALSE),"")</f>
        <v>도시환경위원회</v>
      </c>
      <c r="B597" s="278" t="str">
        <f>IFERROR(VLOOKUP('15년일출'!$C597,구분표!$A$2:$C$1001,3,FALSE),"")</f>
        <v>환경국</v>
      </c>
      <c r="C597" s="295" t="s">
        <v>294</v>
      </c>
      <c r="D597" s="296" t="s">
        <v>589</v>
      </c>
      <c r="E597" s="296">
        <v>1057</v>
      </c>
      <c r="F597" s="295" t="s">
        <v>627</v>
      </c>
      <c r="G597" s="184">
        <v>10000</v>
      </c>
      <c r="H597" s="184"/>
      <c r="I597" s="184">
        <v>20000</v>
      </c>
      <c r="J597" s="73">
        <f t="shared" si="124"/>
        <v>30000</v>
      </c>
      <c r="K597" s="184"/>
      <c r="L597" s="184"/>
      <c r="M597" s="73">
        <f t="shared" si="125"/>
        <v>10000</v>
      </c>
      <c r="N597" s="74" t="str">
        <f t="shared" si="126"/>
        <v>-</v>
      </c>
      <c r="O597" s="237" t="s">
        <v>1315</v>
      </c>
      <c r="P597" s="279"/>
      <c r="Q597" s="315"/>
      <c r="R597" s="279"/>
      <c r="S597" s="282" t="str">
        <f t="shared" si="127"/>
        <v>도비</v>
      </c>
      <c r="T597" s="184">
        <f t="shared" si="122"/>
        <v>0</v>
      </c>
      <c r="U597" s="184">
        <f t="shared" si="123"/>
        <v>20000</v>
      </c>
      <c r="V597" s="281" t="str">
        <f t="shared" si="128"/>
        <v>ok</v>
      </c>
      <c r="W597" s="279"/>
      <c r="X597" s="280" t="str">
        <f t="shared" si="129"/>
        <v>도비</v>
      </c>
      <c r="Y597" s="184">
        <f t="shared" si="130"/>
        <v>0</v>
      </c>
      <c r="Z597" s="184">
        <f t="shared" si="131"/>
        <v>0</v>
      </c>
      <c r="AA597" s="281" t="str">
        <f t="shared" si="132"/>
        <v>ok</v>
      </c>
      <c r="AB597" s="279"/>
      <c r="AC597" s="79" t="str">
        <f t="array" ref="AC597">IFERROR(IF($C597="","",INDEX(구분표!$I$2:$I$1001,MATCH(1,(구분표!$B$2:$B$1001='15년일출'!$A597)*(구분표!$C$2:$C$1001='15년일출'!$B597)*(구분표!$A$2:$A$1001='15년일출'!$C597),0))),"@@")</f>
        <v>2703</v>
      </c>
    </row>
    <row r="598" spans="1:29" s="262" customFormat="1" ht="40.5" hidden="1" customHeight="1">
      <c r="A598" s="278" t="str">
        <f>IFERROR(VLOOKUP('15년일출'!$C598,구분표!$A$2:$C$1001,2,FALSE),"")</f>
        <v>도시환경위원회</v>
      </c>
      <c r="B598" s="278" t="str">
        <f>IFERROR(VLOOKUP('15년일출'!$C598,구분표!$A$2:$C$1001,3,FALSE),"")</f>
        <v>환경국</v>
      </c>
      <c r="C598" s="295" t="s">
        <v>294</v>
      </c>
      <c r="D598" s="296" t="s">
        <v>593</v>
      </c>
      <c r="E598" s="296" t="s">
        <v>593</v>
      </c>
      <c r="F598" s="295" t="s">
        <v>901</v>
      </c>
      <c r="G598" s="184"/>
      <c r="H598" s="184"/>
      <c r="I598" s="184">
        <v>40000</v>
      </c>
      <c r="J598" s="73">
        <f t="shared" si="124"/>
        <v>40000</v>
      </c>
      <c r="K598" s="184"/>
      <c r="L598" s="184"/>
      <c r="M598" s="73">
        <f t="shared" si="125"/>
        <v>0</v>
      </c>
      <c r="N598" s="74" t="str">
        <f t="shared" si="126"/>
        <v>-</v>
      </c>
      <c r="O598" s="237" t="s">
        <v>1316</v>
      </c>
      <c r="P598" s="279"/>
      <c r="Q598" s="315"/>
      <c r="R598" s="279"/>
      <c r="S598" s="282" t="str">
        <f t="shared" si="127"/>
        <v>도비</v>
      </c>
      <c r="T598" s="184">
        <f t="shared" si="122"/>
        <v>0</v>
      </c>
      <c r="U598" s="184">
        <f t="shared" si="123"/>
        <v>40000</v>
      </c>
      <c r="V598" s="281" t="str">
        <f t="shared" si="128"/>
        <v>ok</v>
      </c>
      <c r="W598" s="279"/>
      <c r="X598" s="280" t="str">
        <f t="shared" si="129"/>
        <v>도비</v>
      </c>
      <c r="Y598" s="184">
        <f t="shared" si="130"/>
        <v>0</v>
      </c>
      <c r="Z598" s="184">
        <f t="shared" si="131"/>
        <v>0</v>
      </c>
      <c r="AA598" s="281" t="str">
        <f t="shared" si="132"/>
        <v>ok</v>
      </c>
      <c r="AB598" s="279"/>
      <c r="AC598" s="79" t="str">
        <f t="array" ref="AC598">IFERROR(IF($C598="","",INDEX(구분표!$I$2:$I$1001,MATCH(1,(구분표!$B$2:$B$1001='15년일출'!$A598)*(구분표!$C$2:$C$1001='15년일출'!$B598)*(구분표!$A$2:$A$1001='15년일출'!$C598),0))),"@@")</f>
        <v>2703</v>
      </c>
    </row>
    <row r="599" spans="1:29" s="262" customFormat="1" ht="40.5" hidden="1" customHeight="1">
      <c r="A599" s="289" t="str">
        <f>IFERROR(VLOOKUP('15년일출'!$C599,구분표!$A$2:$C$1001,2,FALSE),"")</f>
        <v>도시환경위원회</v>
      </c>
      <c r="B599" s="289" t="str">
        <f>IFERROR(VLOOKUP('15년일출'!$C599,구분표!$A$2:$C$1001,3,FALSE),"")</f>
        <v>환경국</v>
      </c>
      <c r="C599" s="298" t="s">
        <v>294</v>
      </c>
      <c r="D599" s="297" t="s">
        <v>589</v>
      </c>
      <c r="E599" s="297">
        <v>1058</v>
      </c>
      <c r="F599" s="298" t="s">
        <v>628</v>
      </c>
      <c r="G599" s="184">
        <v>25000</v>
      </c>
      <c r="H599" s="184"/>
      <c r="I599" s="184">
        <v>107480</v>
      </c>
      <c r="J599" s="73">
        <f t="shared" si="124"/>
        <v>132480</v>
      </c>
      <c r="K599" s="184"/>
      <c r="L599" s="184"/>
      <c r="M599" s="73">
        <f t="shared" si="125"/>
        <v>25000</v>
      </c>
      <c r="N599" s="74" t="str">
        <f t="shared" si="126"/>
        <v>-</v>
      </c>
      <c r="O599" s="237" t="s">
        <v>1317</v>
      </c>
      <c r="P599" s="279"/>
      <c r="Q599" s="315"/>
      <c r="R599" s="279"/>
      <c r="S599" s="282" t="str">
        <f t="shared" si="127"/>
        <v>도비</v>
      </c>
      <c r="T599" s="184">
        <f t="shared" si="122"/>
        <v>0</v>
      </c>
      <c r="U599" s="184">
        <f t="shared" si="123"/>
        <v>107480</v>
      </c>
      <c r="V599" s="281" t="str">
        <f t="shared" si="128"/>
        <v>ok</v>
      </c>
      <c r="W599" s="279"/>
      <c r="X599" s="280" t="str">
        <f t="shared" si="129"/>
        <v>도비</v>
      </c>
      <c r="Y599" s="184">
        <f t="shared" si="130"/>
        <v>0</v>
      </c>
      <c r="Z599" s="184">
        <f t="shared" si="131"/>
        <v>0</v>
      </c>
      <c r="AA599" s="281" t="str">
        <f t="shared" si="132"/>
        <v>ok</v>
      </c>
      <c r="AB599" s="279"/>
      <c r="AC599" s="79" t="str">
        <f t="array" ref="AC599">IFERROR(IF($C599="","",INDEX(구분표!$I$2:$I$1001,MATCH(1,(구분표!$B$2:$B$1001='15년일출'!$A599)*(구분표!$C$2:$C$1001='15년일출'!$B599)*(구분표!$A$2:$A$1001='15년일출'!$C599),0))),"@@")</f>
        <v>2703</v>
      </c>
    </row>
    <row r="600" spans="1:29" s="262" customFormat="1" ht="40.5" hidden="1" customHeight="1">
      <c r="A600" s="278" t="str">
        <f>IFERROR(VLOOKUP('15년일출'!$C600,구분표!$A$2:$C$1001,2,FALSE),"")</f>
        <v>도시환경위원회</v>
      </c>
      <c r="B600" s="278" t="str">
        <f>IFERROR(VLOOKUP('15년일출'!$C600,구분표!$A$2:$C$1001,3,FALSE),"")</f>
        <v>환경국</v>
      </c>
      <c r="C600" s="295" t="s">
        <v>294</v>
      </c>
      <c r="D600" s="296" t="s">
        <v>589</v>
      </c>
      <c r="E600" s="296">
        <v>1058</v>
      </c>
      <c r="F600" s="295" t="s">
        <v>629</v>
      </c>
      <c r="G600" s="184">
        <v>50000</v>
      </c>
      <c r="H600" s="184">
        <v>-50000</v>
      </c>
      <c r="I600" s="184"/>
      <c r="J600" s="73">
        <f t="shared" si="124"/>
        <v>0</v>
      </c>
      <c r="K600" s="184"/>
      <c r="L600" s="184"/>
      <c r="M600" s="73">
        <f t="shared" si="125"/>
        <v>50000</v>
      </c>
      <c r="N600" s="74" t="str">
        <f t="shared" si="126"/>
        <v>동의필요</v>
      </c>
      <c r="O600" s="237" t="s">
        <v>1318</v>
      </c>
      <c r="P600" s="279"/>
      <c r="Q600" s="315"/>
      <c r="R600" s="279"/>
      <c r="S600" s="282" t="str">
        <f t="shared" si="127"/>
        <v>도비</v>
      </c>
      <c r="T600" s="184">
        <f t="shared" ref="T600:T611" si="133">IF($S600&lt;&gt;"도비",IF($Q600="국도비","직접입력",SUM($H600:$I600)),)</f>
        <v>0</v>
      </c>
      <c r="U600" s="184">
        <f t="shared" ref="U600:U611" si="134">IF($S600="도비",SUM($H600:$I600),IF($Q600="국도비","직접입력",SUM($H600:$I600)-$T600))</f>
        <v>-50000</v>
      </c>
      <c r="V600" s="281" t="str">
        <f t="shared" si="128"/>
        <v>ok</v>
      </c>
      <c r="W600" s="279"/>
      <c r="X600" s="280" t="str">
        <f t="shared" si="129"/>
        <v>도비</v>
      </c>
      <c r="Y600" s="184">
        <f t="shared" si="130"/>
        <v>0</v>
      </c>
      <c r="Z600" s="184">
        <f t="shared" si="131"/>
        <v>0</v>
      </c>
      <c r="AA600" s="281" t="str">
        <f t="shared" si="132"/>
        <v>ok</v>
      </c>
      <c r="AB600" s="279"/>
      <c r="AC600" s="79" t="str">
        <f t="array" ref="AC600">IFERROR(IF($C600="","",INDEX(구분표!$I$2:$I$1001,MATCH(1,(구분표!$B$2:$B$1001='15년일출'!$A600)*(구분표!$C$2:$C$1001='15년일출'!$B600)*(구분표!$A$2:$A$1001='15년일출'!$C600),0))),"@@")</f>
        <v>2703</v>
      </c>
    </row>
    <row r="601" spans="1:29" s="262" customFormat="1" ht="40.5" hidden="1" customHeight="1">
      <c r="A601" s="278" t="str">
        <f>IFERROR(VLOOKUP('15년일출'!$C601,구분표!$A$2:$C$1001,2,FALSE),"")</f>
        <v>도시환경위원회</v>
      </c>
      <c r="B601" s="278" t="str">
        <f>IFERROR(VLOOKUP('15년일출'!$C601,구분표!$A$2:$C$1001,3,FALSE),"")</f>
        <v>환경국</v>
      </c>
      <c r="C601" s="295" t="s">
        <v>295</v>
      </c>
      <c r="D601" s="296" t="s">
        <v>589</v>
      </c>
      <c r="E601" s="296">
        <v>1061</v>
      </c>
      <c r="F601" s="295" t="s">
        <v>630</v>
      </c>
      <c r="G601" s="184">
        <v>71000</v>
      </c>
      <c r="H601" s="184"/>
      <c r="I601" s="184">
        <v>21300</v>
      </c>
      <c r="J601" s="73">
        <f t="shared" si="124"/>
        <v>92300</v>
      </c>
      <c r="K601" s="184"/>
      <c r="L601" s="184"/>
      <c r="M601" s="73">
        <f t="shared" si="125"/>
        <v>71000</v>
      </c>
      <c r="N601" s="74" t="str">
        <f t="shared" si="126"/>
        <v>-</v>
      </c>
      <c r="O601" s="237" t="s">
        <v>1319</v>
      </c>
      <c r="P601" s="279"/>
      <c r="Q601" s="315" t="s">
        <v>594</v>
      </c>
      <c r="R601" s="279"/>
      <c r="S601" s="282" t="str">
        <f t="shared" si="127"/>
        <v>도비</v>
      </c>
      <c r="T601" s="184">
        <f t="shared" si="133"/>
        <v>0</v>
      </c>
      <c r="U601" s="184">
        <f t="shared" si="134"/>
        <v>21300</v>
      </c>
      <c r="V601" s="281" t="str">
        <f t="shared" si="128"/>
        <v>ok</v>
      </c>
      <c r="W601" s="279"/>
      <c r="X601" s="280" t="str">
        <f t="shared" si="129"/>
        <v>도비</v>
      </c>
      <c r="Y601" s="184">
        <f t="shared" si="130"/>
        <v>0</v>
      </c>
      <c r="Z601" s="184">
        <f t="shared" si="131"/>
        <v>0</v>
      </c>
      <c r="AA601" s="281" t="str">
        <f t="shared" si="132"/>
        <v>ok</v>
      </c>
      <c r="AB601" s="279"/>
      <c r="AC601" s="79" t="str">
        <f t="array" ref="AC601">IFERROR(IF($C601="","",INDEX(구분표!$I$2:$I$1001,MATCH(1,(구분표!$B$2:$B$1001='15년일출'!$A601)*(구분표!$C$2:$C$1001='15년일출'!$B601)*(구분표!$A$2:$A$1001='15년일출'!$C601),0))),"@@")</f>
        <v>2704</v>
      </c>
    </row>
    <row r="602" spans="1:29" s="262" customFormat="1" ht="40.5" hidden="1" customHeight="1">
      <c r="A602" s="278" t="str">
        <f>IFERROR(VLOOKUP('15년일출'!$C602,구분표!$A$2:$C$1001,2,FALSE),"")</f>
        <v>도시환경위원회</v>
      </c>
      <c r="B602" s="278" t="str">
        <f>IFERROR(VLOOKUP('15년일출'!$C602,구분표!$A$2:$C$1001,3,FALSE),"")</f>
        <v>환경국</v>
      </c>
      <c r="C602" s="295" t="s">
        <v>295</v>
      </c>
      <c r="D602" s="296" t="s">
        <v>589</v>
      </c>
      <c r="E602" s="296">
        <v>1062</v>
      </c>
      <c r="F602" s="295" t="s">
        <v>640</v>
      </c>
      <c r="G602" s="184">
        <v>500000</v>
      </c>
      <c r="H602" s="184"/>
      <c r="I602" s="184">
        <v>150000</v>
      </c>
      <c r="J602" s="73">
        <f t="shared" si="124"/>
        <v>650000</v>
      </c>
      <c r="K602" s="184"/>
      <c r="L602" s="184"/>
      <c r="M602" s="73">
        <f t="shared" si="125"/>
        <v>500000</v>
      </c>
      <c r="N602" s="74" t="str">
        <f t="shared" si="126"/>
        <v>-</v>
      </c>
      <c r="O602" s="245" t="s">
        <v>1319</v>
      </c>
      <c r="P602" s="279"/>
      <c r="Q602" s="315" t="s">
        <v>594</v>
      </c>
      <c r="R602" s="279"/>
      <c r="S602" s="282" t="str">
        <f t="shared" si="127"/>
        <v>도비</v>
      </c>
      <c r="T602" s="184">
        <f t="shared" si="133"/>
        <v>0</v>
      </c>
      <c r="U602" s="184">
        <f t="shared" si="134"/>
        <v>150000</v>
      </c>
      <c r="V602" s="281" t="str">
        <f t="shared" si="128"/>
        <v>ok</v>
      </c>
      <c r="W602" s="279"/>
      <c r="X602" s="280" t="str">
        <f t="shared" si="129"/>
        <v>도비</v>
      </c>
      <c r="Y602" s="184">
        <f t="shared" si="130"/>
        <v>0</v>
      </c>
      <c r="Z602" s="184">
        <f t="shared" si="131"/>
        <v>0</v>
      </c>
      <c r="AA602" s="281" t="str">
        <f t="shared" si="132"/>
        <v>ok</v>
      </c>
      <c r="AB602" s="279"/>
      <c r="AC602" s="79" t="str">
        <f t="array" ref="AC602">IFERROR(IF($C602="","",INDEX(구분표!$I$2:$I$1001,MATCH(1,(구분표!$B$2:$B$1001='15년일출'!$A602)*(구분표!$C$2:$C$1001='15년일출'!$B602)*(구분표!$A$2:$A$1001='15년일출'!$C602),0))),"@@")</f>
        <v>2704</v>
      </c>
    </row>
    <row r="603" spans="1:29" s="262" customFormat="1" ht="40.5" hidden="1" customHeight="1">
      <c r="A603" s="289" t="str">
        <f>IFERROR(VLOOKUP('15년일출'!$C603,구분표!$A$2:$C$1001,2,FALSE),"")</f>
        <v>도시환경위원회</v>
      </c>
      <c r="B603" s="289" t="str">
        <f>IFERROR(VLOOKUP('15년일출'!$C603,구분표!$A$2:$C$1001,3,FALSE),"")</f>
        <v>환경국</v>
      </c>
      <c r="C603" s="298" t="s">
        <v>295</v>
      </c>
      <c r="D603" s="297" t="s">
        <v>589</v>
      </c>
      <c r="E603" s="297">
        <v>1062</v>
      </c>
      <c r="F603" s="298" t="s">
        <v>631</v>
      </c>
      <c r="G603" s="184">
        <v>432000</v>
      </c>
      <c r="H603" s="184"/>
      <c r="I603" s="184">
        <v>129600</v>
      </c>
      <c r="J603" s="73">
        <f t="shared" si="124"/>
        <v>561600</v>
      </c>
      <c r="K603" s="184"/>
      <c r="L603" s="184"/>
      <c r="M603" s="73">
        <f t="shared" si="125"/>
        <v>432000</v>
      </c>
      <c r="N603" s="74" t="str">
        <f t="shared" si="126"/>
        <v>-</v>
      </c>
      <c r="O603" s="245" t="s">
        <v>1319</v>
      </c>
      <c r="P603" s="279"/>
      <c r="Q603" s="315" t="s">
        <v>594</v>
      </c>
      <c r="R603" s="279"/>
      <c r="S603" s="282" t="str">
        <f t="shared" si="127"/>
        <v>도비</v>
      </c>
      <c r="T603" s="184">
        <f t="shared" si="133"/>
        <v>0</v>
      </c>
      <c r="U603" s="184">
        <f t="shared" si="134"/>
        <v>129600</v>
      </c>
      <c r="V603" s="281" t="str">
        <f t="shared" si="128"/>
        <v>ok</v>
      </c>
      <c r="W603" s="279"/>
      <c r="X603" s="280" t="str">
        <f t="shared" si="129"/>
        <v>도비</v>
      </c>
      <c r="Y603" s="184">
        <f t="shared" si="130"/>
        <v>0</v>
      </c>
      <c r="Z603" s="184">
        <f t="shared" si="131"/>
        <v>0</v>
      </c>
      <c r="AA603" s="281" t="str">
        <f t="shared" si="132"/>
        <v>ok</v>
      </c>
      <c r="AB603" s="279"/>
      <c r="AC603" s="79" t="str">
        <f t="array" ref="AC603">IFERROR(IF($C603="","",INDEX(구분표!$I$2:$I$1001,MATCH(1,(구분표!$B$2:$B$1001='15년일출'!$A603)*(구분표!$C$2:$C$1001='15년일출'!$B603)*(구분표!$A$2:$A$1001='15년일출'!$C603),0))),"@@")</f>
        <v>2704</v>
      </c>
    </row>
    <row r="604" spans="1:29" s="262" customFormat="1" ht="40.5" hidden="1" customHeight="1">
      <c r="A604" s="289" t="str">
        <f>IFERROR(VLOOKUP('15년일출'!$C604,구분표!$A$2:$C$1001,2,FALSE),"")</f>
        <v>도시환경위원회</v>
      </c>
      <c r="B604" s="289" t="str">
        <f>IFERROR(VLOOKUP('15년일출'!$C604,구분표!$A$2:$C$1001,3,FALSE),"")</f>
        <v>환경국</v>
      </c>
      <c r="C604" s="298" t="s">
        <v>295</v>
      </c>
      <c r="D604" s="297" t="s">
        <v>589</v>
      </c>
      <c r="E604" s="297">
        <v>1063</v>
      </c>
      <c r="F604" s="298" t="s">
        <v>632</v>
      </c>
      <c r="G604" s="184">
        <v>500000</v>
      </c>
      <c r="H604" s="184"/>
      <c r="I604" s="184">
        <v>150000</v>
      </c>
      <c r="J604" s="73">
        <f t="shared" si="124"/>
        <v>650000</v>
      </c>
      <c r="K604" s="184"/>
      <c r="L604" s="184"/>
      <c r="M604" s="73">
        <f t="shared" si="125"/>
        <v>500000</v>
      </c>
      <c r="N604" s="74" t="str">
        <f t="shared" si="126"/>
        <v>-</v>
      </c>
      <c r="O604" s="245" t="s">
        <v>1319</v>
      </c>
      <c r="P604" s="279"/>
      <c r="Q604" s="315" t="s">
        <v>594</v>
      </c>
      <c r="R604" s="279"/>
      <c r="S604" s="282" t="str">
        <f t="shared" si="127"/>
        <v>도비</v>
      </c>
      <c r="T604" s="184">
        <f t="shared" si="133"/>
        <v>0</v>
      </c>
      <c r="U604" s="184">
        <f t="shared" si="134"/>
        <v>150000</v>
      </c>
      <c r="V604" s="281" t="str">
        <f t="shared" si="128"/>
        <v>ok</v>
      </c>
      <c r="W604" s="279"/>
      <c r="X604" s="280" t="str">
        <f t="shared" si="129"/>
        <v>도비</v>
      </c>
      <c r="Y604" s="184">
        <f t="shared" si="130"/>
        <v>0</v>
      </c>
      <c r="Z604" s="184">
        <f t="shared" si="131"/>
        <v>0</v>
      </c>
      <c r="AA604" s="281" t="str">
        <f t="shared" si="132"/>
        <v>ok</v>
      </c>
      <c r="AB604" s="279"/>
      <c r="AC604" s="79" t="str">
        <f t="array" ref="AC604">IFERROR(IF($C604="","",INDEX(구분표!$I$2:$I$1001,MATCH(1,(구분표!$B$2:$B$1001='15년일출'!$A604)*(구분표!$C$2:$C$1001='15년일출'!$B604)*(구분표!$A$2:$A$1001='15년일출'!$C604),0))),"@@")</f>
        <v>2704</v>
      </c>
    </row>
    <row r="605" spans="1:29" s="254" customFormat="1" ht="40.5" hidden="1" customHeight="1">
      <c r="A605" s="289" t="str">
        <f>IFERROR(VLOOKUP('15년일출'!$C605,구분표!$A$2:$C$1001,2,FALSE),"")</f>
        <v>도시환경위원회</v>
      </c>
      <c r="B605" s="289" t="str">
        <f>IFERROR(VLOOKUP('15년일출'!$C605,구분표!$A$2:$C$1001,3,FALSE),"")</f>
        <v>환경국</v>
      </c>
      <c r="C605" s="298" t="s">
        <v>295</v>
      </c>
      <c r="D605" s="297" t="s">
        <v>589</v>
      </c>
      <c r="E605" s="297">
        <v>1063</v>
      </c>
      <c r="F605" s="298" t="s">
        <v>633</v>
      </c>
      <c r="G605" s="184">
        <v>210473</v>
      </c>
      <c r="H605" s="184"/>
      <c r="I605" s="184">
        <v>200000</v>
      </c>
      <c r="J605" s="73">
        <f t="shared" si="124"/>
        <v>410473</v>
      </c>
      <c r="K605" s="184"/>
      <c r="L605" s="184"/>
      <c r="M605" s="73">
        <f t="shared" si="125"/>
        <v>210473</v>
      </c>
      <c r="N605" s="74" t="str">
        <f t="shared" si="126"/>
        <v>-</v>
      </c>
      <c r="O605" s="245" t="s">
        <v>1320</v>
      </c>
      <c r="P605" s="279"/>
      <c r="Q605" s="315"/>
      <c r="R605" s="279"/>
      <c r="S605" s="282" t="str">
        <f t="shared" si="127"/>
        <v>도비</v>
      </c>
      <c r="T605" s="184">
        <f t="shared" si="133"/>
        <v>0</v>
      </c>
      <c r="U605" s="184">
        <f t="shared" si="134"/>
        <v>200000</v>
      </c>
      <c r="V605" s="281" t="str">
        <f t="shared" si="128"/>
        <v>ok</v>
      </c>
      <c r="W605" s="279"/>
      <c r="X605" s="280" t="str">
        <f t="shared" si="129"/>
        <v>도비</v>
      </c>
      <c r="Y605" s="184">
        <f t="shared" si="130"/>
        <v>0</v>
      </c>
      <c r="Z605" s="184">
        <f t="shared" si="131"/>
        <v>0</v>
      </c>
      <c r="AA605" s="281" t="str">
        <f t="shared" si="132"/>
        <v>ok</v>
      </c>
      <c r="AB605" s="279"/>
      <c r="AC605" s="79" t="str">
        <f t="array" ref="AC605">IFERROR(IF($C605="","",INDEX(구분표!$I$2:$I$1001,MATCH(1,(구분표!$B$2:$B$1001='15년일출'!$A605)*(구분표!$C$2:$C$1001='15년일출'!$B605)*(구분표!$A$2:$A$1001='15년일출'!$C605),0))),"@@")</f>
        <v>2704</v>
      </c>
    </row>
    <row r="606" spans="1:29" s="262" customFormat="1" ht="40.5" hidden="1" customHeight="1">
      <c r="A606" s="289" t="str">
        <f>IFERROR(VLOOKUP('15년일출'!$C606,구분표!$A$2:$C$1001,2,FALSE),"")</f>
        <v>도시환경위원회</v>
      </c>
      <c r="B606" s="289" t="str">
        <f>IFERROR(VLOOKUP('15년일출'!$C606,구분표!$A$2:$C$1001,3,FALSE),"")</f>
        <v>환경국</v>
      </c>
      <c r="C606" s="298" t="s">
        <v>297</v>
      </c>
      <c r="D606" s="297" t="s">
        <v>589</v>
      </c>
      <c r="E606" s="297">
        <v>1069</v>
      </c>
      <c r="F606" s="298" t="s">
        <v>634</v>
      </c>
      <c r="G606" s="184">
        <v>64000</v>
      </c>
      <c r="H606" s="184"/>
      <c r="I606" s="184">
        <v>26000</v>
      </c>
      <c r="J606" s="73">
        <f t="shared" si="124"/>
        <v>90000</v>
      </c>
      <c r="K606" s="184"/>
      <c r="L606" s="184"/>
      <c r="M606" s="73">
        <f t="shared" si="125"/>
        <v>64000</v>
      </c>
      <c r="N606" s="74" t="str">
        <f t="shared" si="126"/>
        <v>-</v>
      </c>
      <c r="O606" s="245" t="s">
        <v>1321</v>
      </c>
      <c r="P606" s="279"/>
      <c r="Q606" s="315"/>
      <c r="R606" s="279"/>
      <c r="S606" s="282" t="str">
        <f t="shared" si="127"/>
        <v>도비</v>
      </c>
      <c r="T606" s="184">
        <f t="shared" si="133"/>
        <v>0</v>
      </c>
      <c r="U606" s="184">
        <f t="shared" si="134"/>
        <v>26000</v>
      </c>
      <c r="V606" s="281" t="str">
        <f t="shared" si="128"/>
        <v>ok</v>
      </c>
      <c r="W606" s="279"/>
      <c r="X606" s="280" t="str">
        <f t="shared" si="129"/>
        <v>도비</v>
      </c>
      <c r="Y606" s="184">
        <f t="shared" si="130"/>
        <v>0</v>
      </c>
      <c r="Z606" s="184">
        <f t="shared" si="131"/>
        <v>0</v>
      </c>
      <c r="AA606" s="281" t="str">
        <f t="shared" si="132"/>
        <v>ok</v>
      </c>
      <c r="AB606" s="279"/>
      <c r="AC606" s="79" t="str">
        <f t="array" ref="AC606">IFERROR(IF($C606="","",INDEX(구분표!$I$2:$I$1001,MATCH(1,(구분표!$B$2:$B$1001='15년일출'!$A606)*(구분표!$C$2:$C$1001='15년일출'!$B606)*(구분표!$A$2:$A$1001='15년일출'!$C606),0))),"@@")</f>
        <v>2706</v>
      </c>
    </row>
    <row r="607" spans="1:29" s="262" customFormat="1" ht="40.5" hidden="1" customHeight="1">
      <c r="A607" s="278" t="str">
        <f>IFERROR(VLOOKUP('15년일출'!$C607,구분표!$A$2:$C$1001,2,FALSE),"")</f>
        <v>도시환경위원회</v>
      </c>
      <c r="B607" s="278" t="str">
        <f>IFERROR(VLOOKUP('15년일출'!$C607,구분표!$A$2:$C$1001,3,FALSE),"")</f>
        <v>축산산림국</v>
      </c>
      <c r="C607" s="295" t="s">
        <v>358</v>
      </c>
      <c r="D607" s="296" t="s">
        <v>589</v>
      </c>
      <c r="E607" s="296">
        <v>1075</v>
      </c>
      <c r="F607" s="295" t="s">
        <v>907</v>
      </c>
      <c r="G607" s="184">
        <v>163994</v>
      </c>
      <c r="H607" s="184">
        <v>-7178</v>
      </c>
      <c r="I607" s="184"/>
      <c r="J607" s="73">
        <f t="shared" si="124"/>
        <v>156816</v>
      </c>
      <c r="K607" s="184"/>
      <c r="L607" s="184"/>
      <c r="M607" s="73">
        <f t="shared" si="125"/>
        <v>163994</v>
      </c>
      <c r="N607" s="74" t="str">
        <f t="shared" si="126"/>
        <v>동의필요</v>
      </c>
      <c r="O607" s="243" t="s">
        <v>1322</v>
      </c>
      <c r="P607" s="279"/>
      <c r="Q607" s="315"/>
      <c r="R607" s="279"/>
      <c r="S607" s="282" t="str">
        <f t="shared" si="127"/>
        <v>국비</v>
      </c>
      <c r="T607" s="184">
        <f t="shared" si="133"/>
        <v>-7178</v>
      </c>
      <c r="U607" s="184">
        <f t="shared" si="134"/>
        <v>0</v>
      </c>
      <c r="V607" s="281" t="str">
        <f t="shared" si="128"/>
        <v>ok</v>
      </c>
      <c r="W607" s="279"/>
      <c r="X607" s="280" t="str">
        <f t="shared" si="129"/>
        <v>국비</v>
      </c>
      <c r="Y607" s="184">
        <f t="shared" si="130"/>
        <v>0</v>
      </c>
      <c r="Z607" s="184">
        <f t="shared" si="131"/>
        <v>0</v>
      </c>
      <c r="AA607" s="281" t="str">
        <f t="shared" si="132"/>
        <v>ok</v>
      </c>
      <c r="AB607" s="279"/>
      <c r="AC607" s="79" t="str">
        <f t="array" ref="AC607">IFERROR(IF($C607="","",INDEX(구분표!$I$2:$I$1001,MATCH(1,(구분표!$B$2:$B$1001='15년일출'!$A607)*(구분표!$C$2:$C$1001='15년일출'!$B607)*(구분표!$A$2:$A$1001='15년일출'!$C607),0))),"@@")</f>
        <v>2801</v>
      </c>
    </row>
    <row r="608" spans="1:29" s="262" customFormat="1" ht="40.5" hidden="1" customHeight="1">
      <c r="A608" s="278" t="str">
        <f>IFERROR(VLOOKUP('15년일출'!$C608,구분표!$A$2:$C$1001,2,FALSE),"")</f>
        <v>도시환경위원회</v>
      </c>
      <c r="B608" s="278" t="str">
        <f>IFERROR(VLOOKUP('15년일출'!$C608,구분표!$A$2:$C$1001,3,FALSE),"")</f>
        <v>축산산림국</v>
      </c>
      <c r="C608" s="295" t="s">
        <v>358</v>
      </c>
      <c r="D608" s="296" t="s">
        <v>589</v>
      </c>
      <c r="E608" s="296">
        <v>1076</v>
      </c>
      <c r="F608" s="295" t="s">
        <v>908</v>
      </c>
      <c r="G608" s="184">
        <v>100000</v>
      </c>
      <c r="H608" s="184">
        <v>-100000</v>
      </c>
      <c r="I608" s="184"/>
      <c r="J608" s="73">
        <f t="shared" si="124"/>
        <v>0</v>
      </c>
      <c r="K608" s="184"/>
      <c r="L608" s="184"/>
      <c r="M608" s="73">
        <f t="shared" si="125"/>
        <v>100000</v>
      </c>
      <c r="N608" s="74" t="str">
        <f t="shared" si="126"/>
        <v>동의필요</v>
      </c>
      <c r="O608" s="243" t="s">
        <v>903</v>
      </c>
      <c r="P608" s="279"/>
      <c r="Q608" s="315"/>
      <c r="R608" s="279"/>
      <c r="S608" s="282" t="str">
        <f t="shared" si="127"/>
        <v>국비</v>
      </c>
      <c r="T608" s="184">
        <f t="shared" si="133"/>
        <v>-100000</v>
      </c>
      <c r="U608" s="184">
        <f t="shared" si="134"/>
        <v>0</v>
      </c>
      <c r="V608" s="281" t="str">
        <f t="shared" si="128"/>
        <v>ok</v>
      </c>
      <c r="W608" s="279"/>
      <c r="X608" s="280" t="str">
        <f t="shared" si="129"/>
        <v>국비</v>
      </c>
      <c r="Y608" s="184">
        <f t="shared" si="130"/>
        <v>0</v>
      </c>
      <c r="Z608" s="184">
        <f t="shared" si="131"/>
        <v>0</v>
      </c>
      <c r="AA608" s="281" t="str">
        <f t="shared" si="132"/>
        <v>ok</v>
      </c>
      <c r="AB608" s="279"/>
      <c r="AC608" s="79" t="str">
        <f t="array" ref="AC608">IFERROR(IF($C608="","",INDEX(구분표!$I$2:$I$1001,MATCH(1,(구분표!$B$2:$B$1001='15년일출'!$A608)*(구분표!$C$2:$C$1001='15년일출'!$B608)*(구분표!$A$2:$A$1001='15년일출'!$C608),0))),"@@")</f>
        <v>2801</v>
      </c>
    </row>
    <row r="609" spans="1:29" s="262" customFormat="1" ht="40.5" hidden="1" customHeight="1">
      <c r="A609" s="289" t="str">
        <f>IFERROR(VLOOKUP('15년일출'!$C609,구분표!$A$2:$C$1001,2,FALSE),"")</f>
        <v>도시환경위원회</v>
      </c>
      <c r="B609" s="289" t="str">
        <f>IFERROR(VLOOKUP('15년일출'!$C609,구분표!$A$2:$C$1001,3,FALSE),"")</f>
        <v>축산산림국</v>
      </c>
      <c r="C609" s="298" t="s">
        <v>358</v>
      </c>
      <c r="D609" s="297" t="s">
        <v>593</v>
      </c>
      <c r="E609" s="297" t="s">
        <v>656</v>
      </c>
      <c r="F609" s="298" t="s">
        <v>1915</v>
      </c>
      <c r="G609" s="184"/>
      <c r="H609" s="184"/>
      <c r="I609" s="184">
        <v>2000000</v>
      </c>
      <c r="J609" s="73">
        <f t="shared" si="124"/>
        <v>2000000</v>
      </c>
      <c r="K609" s="184"/>
      <c r="L609" s="184"/>
      <c r="M609" s="73">
        <f t="shared" si="125"/>
        <v>0</v>
      </c>
      <c r="N609" s="74" t="str">
        <f t="shared" si="126"/>
        <v>-</v>
      </c>
      <c r="O609" s="243" t="s">
        <v>1323</v>
      </c>
      <c r="P609" s="279"/>
      <c r="Q609" s="315"/>
      <c r="R609" s="279"/>
      <c r="S609" s="282" t="str">
        <f t="shared" si="127"/>
        <v>도비</v>
      </c>
      <c r="T609" s="184">
        <f t="shared" si="133"/>
        <v>0</v>
      </c>
      <c r="U609" s="184">
        <f t="shared" si="134"/>
        <v>2000000</v>
      </c>
      <c r="V609" s="281" t="str">
        <f t="shared" si="128"/>
        <v>ok</v>
      </c>
      <c r="W609" s="279"/>
      <c r="X609" s="280" t="str">
        <f t="shared" si="129"/>
        <v>도비</v>
      </c>
      <c r="Y609" s="184">
        <f t="shared" si="130"/>
        <v>0</v>
      </c>
      <c r="Z609" s="184">
        <f t="shared" si="131"/>
        <v>0</v>
      </c>
      <c r="AA609" s="281" t="str">
        <f t="shared" si="132"/>
        <v>ok</v>
      </c>
      <c r="AB609" s="279"/>
      <c r="AC609" s="79" t="str">
        <f t="array" ref="AC609">IFERROR(IF($C609="","",INDEX(구분표!$I$2:$I$1001,MATCH(1,(구분표!$B$2:$B$1001='15년일출'!$A609)*(구분표!$C$2:$C$1001='15년일출'!$B609)*(구분표!$A$2:$A$1001='15년일출'!$C609),0))),"@@")</f>
        <v>2801</v>
      </c>
    </row>
    <row r="610" spans="1:29" s="262" customFormat="1" ht="40.5" hidden="1" customHeight="1">
      <c r="A610" s="278" t="str">
        <f>IFERROR(VLOOKUP('15년일출'!$C610,구분표!$A$2:$C$1001,2,FALSE),"")</f>
        <v>도시환경위원회</v>
      </c>
      <c r="B610" s="278" t="str">
        <f>IFERROR(VLOOKUP('15년일출'!$C610,구분표!$A$2:$C$1001,3,FALSE),"")</f>
        <v>축산산림국</v>
      </c>
      <c r="C610" s="295" t="s">
        <v>358</v>
      </c>
      <c r="D610" s="296" t="s">
        <v>589</v>
      </c>
      <c r="E610" s="296">
        <v>1076</v>
      </c>
      <c r="F610" s="295" t="s">
        <v>909</v>
      </c>
      <c r="G610" s="184">
        <v>1192000</v>
      </c>
      <c r="H610" s="184">
        <v>-276000</v>
      </c>
      <c r="I610" s="184"/>
      <c r="J610" s="73">
        <f t="shared" si="124"/>
        <v>916000</v>
      </c>
      <c r="K610" s="184"/>
      <c r="L610" s="184"/>
      <c r="M610" s="73">
        <f t="shared" si="125"/>
        <v>1192000</v>
      </c>
      <c r="N610" s="74" t="str">
        <f t="shared" si="126"/>
        <v>동의필요</v>
      </c>
      <c r="O610" s="243" t="s">
        <v>904</v>
      </c>
      <c r="P610" s="279"/>
      <c r="Q610" s="315"/>
      <c r="R610" s="279"/>
      <c r="S610" s="282" t="str">
        <f t="shared" si="127"/>
        <v>기금</v>
      </c>
      <c r="T610" s="184">
        <f t="shared" si="133"/>
        <v>-276000</v>
      </c>
      <c r="U610" s="184">
        <f t="shared" si="134"/>
        <v>0</v>
      </c>
      <c r="V610" s="281" t="str">
        <f t="shared" si="128"/>
        <v>ok</v>
      </c>
      <c r="W610" s="279"/>
      <c r="X610" s="280" t="str">
        <f t="shared" si="129"/>
        <v>기금</v>
      </c>
      <c r="Y610" s="184">
        <f t="shared" si="130"/>
        <v>0</v>
      </c>
      <c r="Z610" s="184">
        <f t="shared" si="131"/>
        <v>0</v>
      </c>
      <c r="AA610" s="281" t="str">
        <f t="shared" si="132"/>
        <v>ok</v>
      </c>
      <c r="AB610" s="279"/>
      <c r="AC610" s="79" t="str">
        <f t="array" ref="AC610">IFERROR(IF($C610="","",INDEX(구분표!$I$2:$I$1001,MATCH(1,(구분표!$B$2:$B$1001='15년일출'!$A610)*(구분표!$C$2:$C$1001='15년일출'!$B610)*(구분표!$A$2:$A$1001='15년일출'!$C610),0))),"@@")</f>
        <v>2801</v>
      </c>
    </row>
    <row r="611" spans="1:29" s="262" customFormat="1" ht="40.5" hidden="1" customHeight="1">
      <c r="A611" s="278" t="str">
        <f>IFERROR(VLOOKUP('15년일출'!$C611,구분표!$A$2:$C$1001,2,FALSE),"")</f>
        <v>도시환경위원회</v>
      </c>
      <c r="B611" s="278" t="str">
        <f>IFERROR(VLOOKUP('15년일출'!$C611,구분표!$A$2:$C$1001,3,FALSE),"")</f>
        <v>축산산림국</v>
      </c>
      <c r="C611" s="295" t="s">
        <v>358</v>
      </c>
      <c r="D611" s="296" t="s">
        <v>589</v>
      </c>
      <c r="E611" s="296">
        <v>1077</v>
      </c>
      <c r="F611" s="295" t="s">
        <v>1914</v>
      </c>
      <c r="G611" s="184">
        <v>50000</v>
      </c>
      <c r="H611" s="184"/>
      <c r="I611" s="184">
        <v>20000</v>
      </c>
      <c r="J611" s="73">
        <f t="shared" si="124"/>
        <v>70000</v>
      </c>
      <c r="K611" s="184"/>
      <c r="L611" s="184"/>
      <c r="M611" s="73">
        <f t="shared" si="125"/>
        <v>50000</v>
      </c>
      <c r="N611" s="74" t="str">
        <f t="shared" si="126"/>
        <v>-</v>
      </c>
      <c r="O611" s="243" t="s">
        <v>1324</v>
      </c>
      <c r="P611" s="279"/>
      <c r="Q611" s="315"/>
      <c r="R611" s="279"/>
      <c r="S611" s="282" t="str">
        <f t="shared" si="127"/>
        <v>도비</v>
      </c>
      <c r="T611" s="184">
        <f t="shared" si="133"/>
        <v>0</v>
      </c>
      <c r="U611" s="184">
        <f t="shared" si="134"/>
        <v>20000</v>
      </c>
      <c r="V611" s="281" t="str">
        <f t="shared" si="128"/>
        <v>ok</v>
      </c>
      <c r="W611" s="279"/>
      <c r="X611" s="280" t="str">
        <f t="shared" si="129"/>
        <v>도비</v>
      </c>
      <c r="Y611" s="184">
        <f t="shared" si="130"/>
        <v>0</v>
      </c>
      <c r="Z611" s="184">
        <f t="shared" si="131"/>
        <v>0</v>
      </c>
      <c r="AA611" s="281" t="str">
        <f t="shared" si="132"/>
        <v>ok</v>
      </c>
      <c r="AB611" s="279"/>
      <c r="AC611" s="79" t="str">
        <f t="array" ref="AC611">IFERROR(IF($C611="","",INDEX(구분표!$I$2:$I$1001,MATCH(1,(구분표!$B$2:$B$1001='15년일출'!$A611)*(구분표!$C$2:$C$1001='15년일출'!$B611)*(구분표!$A$2:$A$1001='15년일출'!$C611),0))),"@@")</f>
        <v>2801</v>
      </c>
    </row>
    <row r="612" spans="1:29" s="262" customFormat="1" ht="40.5" hidden="1" customHeight="1">
      <c r="A612" s="278" t="str">
        <f>IFERROR(VLOOKUP('15년일출'!$C612,구분표!$A$2:$C$1001,2,FALSE),"")</f>
        <v>도시환경위원회</v>
      </c>
      <c r="B612" s="278" t="str">
        <f>IFERROR(VLOOKUP('15년일출'!$C612,구분표!$A$2:$C$1001,3,FALSE),"")</f>
        <v>축산산림국</v>
      </c>
      <c r="C612" s="295" t="s">
        <v>358</v>
      </c>
      <c r="D612" s="296" t="s">
        <v>593</v>
      </c>
      <c r="E612" s="296" t="s">
        <v>656</v>
      </c>
      <c r="F612" s="295" t="s">
        <v>910</v>
      </c>
      <c r="G612" s="184"/>
      <c r="H612" s="184"/>
      <c r="I612" s="184">
        <v>2491000</v>
      </c>
      <c r="J612" s="73">
        <f t="shared" si="124"/>
        <v>2491000</v>
      </c>
      <c r="K612" s="184"/>
      <c r="L612" s="184"/>
      <c r="M612" s="73">
        <f t="shared" si="125"/>
        <v>0</v>
      </c>
      <c r="N612" s="74" t="str">
        <f t="shared" si="126"/>
        <v>-</v>
      </c>
      <c r="O612" s="243" t="s">
        <v>912</v>
      </c>
      <c r="P612" s="279"/>
      <c r="Q612" s="315" t="s">
        <v>735</v>
      </c>
      <c r="R612" s="279"/>
      <c r="S612" s="282" t="str">
        <f t="shared" si="127"/>
        <v>지특</v>
      </c>
      <c r="T612" s="184">
        <v>1494600</v>
      </c>
      <c r="U612" s="184">
        <v>996400</v>
      </c>
      <c r="V612" s="281" t="str">
        <f t="shared" si="128"/>
        <v>ok</v>
      </c>
      <c r="W612" s="279"/>
      <c r="X612" s="280" t="str">
        <f t="shared" si="129"/>
        <v>지특</v>
      </c>
      <c r="Y612" s="184" t="str">
        <f t="shared" si="130"/>
        <v>직접입력</v>
      </c>
      <c r="Z612" s="184" t="str">
        <f t="shared" si="131"/>
        <v>직접입력</v>
      </c>
      <c r="AA612" s="281" t="str">
        <f t="shared" si="132"/>
        <v>검토</v>
      </c>
      <c r="AB612" s="279"/>
      <c r="AC612" s="79" t="str">
        <f t="array" ref="AC612">IFERROR(IF($C612="","",INDEX(구분표!$I$2:$I$1001,MATCH(1,(구분표!$B$2:$B$1001='15년일출'!$A612)*(구분표!$C$2:$C$1001='15년일출'!$B612)*(구분표!$A$2:$A$1001='15년일출'!$C612),0))),"@@")</f>
        <v>2801</v>
      </c>
    </row>
    <row r="613" spans="1:29" s="262" customFormat="1" ht="40.5" hidden="1" customHeight="1">
      <c r="A613" s="289" t="str">
        <f>IFERROR(VLOOKUP('15년일출'!$C613,구분표!$A$2:$C$1001,2,FALSE),"")</f>
        <v>도시환경위원회</v>
      </c>
      <c r="B613" s="289" t="str">
        <f>IFERROR(VLOOKUP('15년일출'!$C613,구분표!$A$2:$C$1001,3,FALSE),"")</f>
        <v>축산산림국</v>
      </c>
      <c r="C613" s="298" t="s">
        <v>358</v>
      </c>
      <c r="D613" s="297" t="s">
        <v>593</v>
      </c>
      <c r="E613" s="296" t="s">
        <v>656</v>
      </c>
      <c r="F613" s="298" t="s">
        <v>911</v>
      </c>
      <c r="G613" s="184"/>
      <c r="H613" s="184"/>
      <c r="I613" s="184">
        <v>9000</v>
      </c>
      <c r="J613" s="73">
        <f t="shared" si="124"/>
        <v>9000</v>
      </c>
      <c r="K613" s="184"/>
      <c r="L613" s="184"/>
      <c r="M613" s="73">
        <f t="shared" si="125"/>
        <v>0</v>
      </c>
      <c r="N613" s="74" t="str">
        <f t="shared" si="126"/>
        <v>-</v>
      </c>
      <c r="O613" s="243" t="s">
        <v>912</v>
      </c>
      <c r="P613" s="279"/>
      <c r="Q613" s="315" t="s">
        <v>735</v>
      </c>
      <c r="R613" s="279"/>
      <c r="S613" s="282" t="str">
        <f t="shared" si="127"/>
        <v>지특</v>
      </c>
      <c r="T613" s="184">
        <v>5400</v>
      </c>
      <c r="U613" s="184">
        <v>3600</v>
      </c>
      <c r="V613" s="281" t="str">
        <f t="shared" si="128"/>
        <v>ok</v>
      </c>
      <c r="W613" s="279"/>
      <c r="X613" s="280" t="str">
        <f t="shared" si="129"/>
        <v>지특</v>
      </c>
      <c r="Y613" s="184" t="str">
        <f t="shared" si="130"/>
        <v>직접입력</v>
      </c>
      <c r="Z613" s="184" t="str">
        <f t="shared" si="131"/>
        <v>직접입력</v>
      </c>
      <c r="AA613" s="281" t="str">
        <f t="shared" si="132"/>
        <v>검토</v>
      </c>
      <c r="AB613" s="279"/>
      <c r="AC613" s="79" t="str">
        <f t="array" ref="AC613">IFERROR(IF($C613="","",INDEX(구분표!$I$2:$I$1001,MATCH(1,(구분표!$B$2:$B$1001='15년일출'!$A613)*(구분표!$C$2:$C$1001='15년일출'!$B613)*(구분표!$A$2:$A$1001='15년일출'!$C613),0))),"@@")</f>
        <v>2801</v>
      </c>
    </row>
    <row r="614" spans="1:29" s="262" customFormat="1" ht="40.5" hidden="1" customHeight="1">
      <c r="A614" s="289" t="str">
        <f>IFERROR(VLOOKUP('15년일출'!$C614,구분표!$A$2:$C$1001,2,FALSE),"")</f>
        <v>도시환경위원회</v>
      </c>
      <c r="B614" s="289" t="str">
        <f>IFERROR(VLOOKUP('15년일출'!$C614,구분표!$A$2:$C$1001,3,FALSE),"")</f>
        <v>축산산림국</v>
      </c>
      <c r="C614" s="298" t="s">
        <v>358</v>
      </c>
      <c r="D614" s="297" t="s">
        <v>593</v>
      </c>
      <c r="E614" s="296" t="s">
        <v>656</v>
      </c>
      <c r="F614" s="298" t="s">
        <v>1913</v>
      </c>
      <c r="G614" s="184"/>
      <c r="H614" s="184"/>
      <c r="I614" s="184">
        <v>2000000</v>
      </c>
      <c r="J614" s="73">
        <f t="shared" si="124"/>
        <v>2000000</v>
      </c>
      <c r="K614" s="184"/>
      <c r="L614" s="184"/>
      <c r="M614" s="73">
        <f t="shared" si="125"/>
        <v>0</v>
      </c>
      <c r="N614" s="74" t="str">
        <f t="shared" si="126"/>
        <v>-</v>
      </c>
      <c r="O614" s="243" t="s">
        <v>1325</v>
      </c>
      <c r="P614" s="279"/>
      <c r="Q614" s="315"/>
      <c r="R614" s="279"/>
      <c r="S614" s="282" t="str">
        <f t="shared" si="127"/>
        <v>도비</v>
      </c>
      <c r="T614" s="184">
        <f t="shared" ref="T614:T652" si="135">IF($S614&lt;&gt;"도비",IF($Q614="국도비","직접입력",SUM($H614:$I614)),)</f>
        <v>0</v>
      </c>
      <c r="U614" s="184">
        <f t="shared" ref="U614:U652" si="136">IF($S614="도비",SUM($H614:$I614),IF($Q614="국도비","직접입력",SUM($H614:$I614)-$T614))</f>
        <v>2000000</v>
      </c>
      <c r="V614" s="281" t="str">
        <f t="shared" si="128"/>
        <v>ok</v>
      </c>
      <c r="W614" s="279"/>
      <c r="X614" s="280" t="str">
        <f t="shared" si="129"/>
        <v>도비</v>
      </c>
      <c r="Y614" s="184">
        <f t="shared" si="130"/>
        <v>0</v>
      </c>
      <c r="Z614" s="184">
        <f t="shared" si="131"/>
        <v>0</v>
      </c>
      <c r="AA614" s="281" t="str">
        <f t="shared" si="132"/>
        <v>ok</v>
      </c>
      <c r="AB614" s="279"/>
      <c r="AC614" s="79" t="str">
        <f t="array" ref="AC614">IFERROR(IF($C614="","",INDEX(구분표!$I$2:$I$1001,MATCH(1,(구분표!$B$2:$B$1001='15년일출'!$A614)*(구분표!$C$2:$C$1001='15년일출'!$B614)*(구분표!$A$2:$A$1001='15년일출'!$C614),0))),"@@")</f>
        <v>2801</v>
      </c>
    </row>
    <row r="615" spans="1:29" s="262" customFormat="1" ht="40.5" hidden="1" customHeight="1">
      <c r="A615" s="289" t="str">
        <f>IFERROR(VLOOKUP('15년일출'!$C615,구분표!$A$2:$C$1001,2,FALSE),"")</f>
        <v>도시환경위원회</v>
      </c>
      <c r="B615" s="289" t="str">
        <f>IFERROR(VLOOKUP('15년일출'!$C615,구분표!$A$2:$C$1001,3,FALSE),"")</f>
        <v>축산산림국</v>
      </c>
      <c r="C615" s="298" t="s">
        <v>358</v>
      </c>
      <c r="D615" s="297" t="s">
        <v>593</v>
      </c>
      <c r="E615" s="296" t="s">
        <v>656</v>
      </c>
      <c r="F615" s="298" t="s">
        <v>1912</v>
      </c>
      <c r="G615" s="184"/>
      <c r="H615" s="184"/>
      <c r="I615" s="184">
        <v>1000000</v>
      </c>
      <c r="J615" s="73">
        <f t="shared" si="124"/>
        <v>1000000</v>
      </c>
      <c r="K615" s="184"/>
      <c r="L615" s="184"/>
      <c r="M615" s="73">
        <f t="shared" si="125"/>
        <v>0</v>
      </c>
      <c r="N615" s="74" t="str">
        <f t="shared" si="126"/>
        <v>-</v>
      </c>
      <c r="O615" s="243"/>
      <c r="P615" s="279"/>
      <c r="Q615" s="315"/>
      <c r="R615" s="279"/>
      <c r="S615" s="282" t="str">
        <f t="shared" si="127"/>
        <v>도비</v>
      </c>
      <c r="T615" s="184">
        <f t="shared" si="135"/>
        <v>0</v>
      </c>
      <c r="U615" s="184">
        <f t="shared" si="136"/>
        <v>1000000</v>
      </c>
      <c r="V615" s="281" t="str">
        <f t="shared" si="128"/>
        <v>ok</v>
      </c>
      <c r="W615" s="279"/>
      <c r="X615" s="280" t="str">
        <f t="shared" si="129"/>
        <v>도비</v>
      </c>
      <c r="Y615" s="184">
        <f t="shared" si="130"/>
        <v>0</v>
      </c>
      <c r="Z615" s="184">
        <f t="shared" si="131"/>
        <v>0</v>
      </c>
      <c r="AA615" s="281" t="str">
        <f t="shared" si="132"/>
        <v>ok</v>
      </c>
      <c r="AB615" s="279"/>
      <c r="AC615" s="79" t="str">
        <f t="array" ref="AC615">IFERROR(IF($C615="","",INDEX(구분표!$I$2:$I$1001,MATCH(1,(구분표!$B$2:$B$1001='15년일출'!$A615)*(구분표!$C$2:$C$1001='15년일출'!$B615)*(구분표!$A$2:$A$1001='15년일출'!$C615),0))),"@@")</f>
        <v>2801</v>
      </c>
    </row>
    <row r="616" spans="1:29" s="262" customFormat="1" ht="40.5" hidden="1" customHeight="1">
      <c r="A616" s="289" t="str">
        <f>IFERROR(VLOOKUP('15년일출'!$C616,구분표!$A$2:$C$1001,2,FALSE),"")</f>
        <v>도시환경위원회</v>
      </c>
      <c r="B616" s="289" t="str">
        <f>IFERROR(VLOOKUP('15년일출'!$C616,구분표!$A$2:$C$1001,3,FALSE),"")</f>
        <v>보건환경연구원</v>
      </c>
      <c r="C616" s="298" t="s">
        <v>635</v>
      </c>
      <c r="D616" s="297" t="s">
        <v>593</v>
      </c>
      <c r="E616" s="297" t="s">
        <v>593</v>
      </c>
      <c r="F616" s="298" t="s">
        <v>636</v>
      </c>
      <c r="G616" s="184"/>
      <c r="H616" s="184"/>
      <c r="I616" s="184">
        <v>10000</v>
      </c>
      <c r="J616" s="73">
        <f t="shared" si="124"/>
        <v>10000</v>
      </c>
      <c r="K616" s="184"/>
      <c r="L616" s="184"/>
      <c r="M616" s="73">
        <f t="shared" si="125"/>
        <v>0</v>
      </c>
      <c r="N616" s="74" t="str">
        <f t="shared" si="126"/>
        <v>-</v>
      </c>
      <c r="O616" s="245" t="s">
        <v>1326</v>
      </c>
      <c r="P616" s="279"/>
      <c r="Q616" s="315"/>
      <c r="R616" s="279"/>
      <c r="S616" s="282" t="str">
        <f t="shared" si="127"/>
        <v>도비</v>
      </c>
      <c r="T616" s="184">
        <f t="shared" si="135"/>
        <v>0</v>
      </c>
      <c r="U616" s="184">
        <f t="shared" si="136"/>
        <v>10000</v>
      </c>
      <c r="V616" s="281" t="str">
        <f t="shared" si="128"/>
        <v>ok</v>
      </c>
      <c r="W616" s="279"/>
      <c r="X616" s="280" t="str">
        <f t="shared" si="129"/>
        <v>도비</v>
      </c>
      <c r="Y616" s="184">
        <f t="shared" si="130"/>
        <v>0</v>
      </c>
      <c r="Z616" s="184">
        <f t="shared" si="131"/>
        <v>0</v>
      </c>
      <c r="AA616" s="281" t="str">
        <f t="shared" si="132"/>
        <v>ok</v>
      </c>
      <c r="AB616" s="279"/>
      <c r="AC616" s="79" t="str">
        <f t="array" ref="AC616">IFERROR(IF($C616="","",INDEX(구분표!$I$2:$I$1001,MATCH(1,(구분표!$B$2:$B$1001='15년일출'!$A616)*(구분표!$C$2:$C$1001='15년일출'!$B616)*(구분표!$A$2:$A$1001='15년일출'!$C616),0))),"@@")</f>
        <v>2901</v>
      </c>
    </row>
    <row r="617" spans="1:29" s="262" customFormat="1" ht="40.5" hidden="1" customHeight="1">
      <c r="A617" s="289" t="str">
        <f>IFERROR(VLOOKUP('15년일출'!$C617,구분표!$A$2:$C$1001,2,FALSE),"")</f>
        <v>도시환경위원회</v>
      </c>
      <c r="B617" s="289" t="str">
        <f>IFERROR(VLOOKUP('15년일출'!$C617,구분표!$A$2:$C$1001,3,FALSE),"")</f>
        <v>보건환경연구원</v>
      </c>
      <c r="C617" s="298" t="s">
        <v>637</v>
      </c>
      <c r="D617" s="297" t="s">
        <v>589</v>
      </c>
      <c r="E617" s="297">
        <v>1092</v>
      </c>
      <c r="F617" s="298" t="s">
        <v>897</v>
      </c>
      <c r="G617" s="184">
        <v>16840</v>
      </c>
      <c r="H617" s="184"/>
      <c r="I617" s="184">
        <v>10000</v>
      </c>
      <c r="J617" s="73">
        <f t="shared" si="124"/>
        <v>26840</v>
      </c>
      <c r="K617" s="184"/>
      <c r="L617" s="184"/>
      <c r="M617" s="73">
        <f t="shared" si="125"/>
        <v>16840</v>
      </c>
      <c r="N617" s="74" t="str">
        <f t="shared" si="126"/>
        <v>-</v>
      </c>
      <c r="O617" s="245" t="s">
        <v>1326</v>
      </c>
      <c r="P617" s="279"/>
      <c r="Q617" s="315"/>
      <c r="R617" s="279"/>
      <c r="S617" s="282" t="str">
        <f t="shared" si="127"/>
        <v>도비</v>
      </c>
      <c r="T617" s="184">
        <f t="shared" si="135"/>
        <v>0</v>
      </c>
      <c r="U617" s="184">
        <f t="shared" si="136"/>
        <v>10000</v>
      </c>
      <c r="V617" s="281" t="str">
        <f t="shared" si="128"/>
        <v>ok</v>
      </c>
      <c r="W617" s="279"/>
      <c r="X617" s="280" t="str">
        <f t="shared" si="129"/>
        <v>도비</v>
      </c>
      <c r="Y617" s="184">
        <f t="shared" si="130"/>
        <v>0</v>
      </c>
      <c r="Z617" s="184">
        <f t="shared" si="131"/>
        <v>0</v>
      </c>
      <c r="AA617" s="281" t="str">
        <f t="shared" si="132"/>
        <v>ok</v>
      </c>
      <c r="AB617" s="279"/>
      <c r="AC617" s="79" t="str">
        <f t="array" ref="AC617">IFERROR(IF($C617="","",INDEX(구분표!$I$2:$I$1001,MATCH(1,(구분표!$B$2:$B$1001='15년일출'!$A617)*(구분표!$C$2:$C$1001='15년일출'!$B617)*(구분표!$A$2:$A$1001='15년일출'!$C617),0))),"@@")</f>
        <v>2902</v>
      </c>
    </row>
    <row r="618" spans="1:29" s="262" customFormat="1" ht="40.5" hidden="1" customHeight="1">
      <c r="A618" s="234" t="str">
        <f>IFERROR(VLOOKUP('15년일출'!$C618,구분표!$A$2:$C$1001,2,FALSE),"")</f>
        <v>보건복지위원회</v>
      </c>
      <c r="B618" s="289" t="str">
        <f>IFERROR(VLOOKUP('15년일출'!$C618,구분표!$A$2:$C$1001,3,FALSE),"")</f>
        <v>보건환경연구원</v>
      </c>
      <c r="C618" s="298" t="s">
        <v>638</v>
      </c>
      <c r="D618" s="297" t="s">
        <v>593</v>
      </c>
      <c r="E618" s="297" t="s">
        <v>593</v>
      </c>
      <c r="F618" s="298" t="s">
        <v>902</v>
      </c>
      <c r="G618" s="184"/>
      <c r="H618" s="184"/>
      <c r="I618" s="184">
        <v>10000</v>
      </c>
      <c r="J618" s="73">
        <f t="shared" si="124"/>
        <v>10000</v>
      </c>
      <c r="K618" s="184"/>
      <c r="L618" s="184"/>
      <c r="M618" s="73">
        <f t="shared" si="125"/>
        <v>0</v>
      </c>
      <c r="N618" s="74" t="str">
        <f t="shared" si="126"/>
        <v>-</v>
      </c>
      <c r="O618" s="245"/>
      <c r="P618" s="279"/>
      <c r="Q618" s="315"/>
      <c r="R618" s="279"/>
      <c r="S618" s="282" t="str">
        <f t="shared" si="127"/>
        <v>도비</v>
      </c>
      <c r="T618" s="184">
        <f t="shared" si="135"/>
        <v>0</v>
      </c>
      <c r="U618" s="184">
        <f t="shared" si="136"/>
        <v>10000</v>
      </c>
      <c r="V618" s="281" t="str">
        <f t="shared" si="128"/>
        <v>ok</v>
      </c>
      <c r="W618" s="279"/>
      <c r="X618" s="280" t="str">
        <f t="shared" si="129"/>
        <v>도비</v>
      </c>
      <c r="Y618" s="184">
        <f t="shared" si="130"/>
        <v>0</v>
      </c>
      <c r="Z618" s="184">
        <f t="shared" si="131"/>
        <v>0</v>
      </c>
      <c r="AA618" s="281" t="str">
        <f t="shared" si="132"/>
        <v>ok</v>
      </c>
      <c r="AB618" s="279"/>
      <c r="AC618" s="79" t="str">
        <f t="array" ref="AC618">IFERROR(IF($C618="","",INDEX(구분표!$I$2:$I$1001,MATCH(1,(구분표!$B$2:$B$1001='15년일출'!$A618)*(구분표!$C$2:$C$1001='15년일출'!$B618)*(구분표!$A$2:$A$1001='15년일출'!$C618),0))),"@@")</f>
        <v>2103</v>
      </c>
    </row>
    <row r="619" spans="1:29" s="262" customFormat="1" ht="40.5" hidden="1" customHeight="1">
      <c r="A619" s="289" t="str">
        <f>IFERROR(VLOOKUP('15년일출'!$C619,구분표!$A$2:$C$1001,2,FALSE),"")</f>
        <v>도시환경위원회</v>
      </c>
      <c r="B619" s="289" t="str">
        <f>IFERROR(VLOOKUP('15년일출'!$C619,구분표!$A$2:$C$1001,3,FALSE),"")</f>
        <v>수자원본부</v>
      </c>
      <c r="C619" s="298" t="s">
        <v>396</v>
      </c>
      <c r="D619" s="297" t="s">
        <v>589</v>
      </c>
      <c r="E619" s="297">
        <v>1110</v>
      </c>
      <c r="F619" s="298" t="s">
        <v>612</v>
      </c>
      <c r="G619" s="184">
        <v>30000</v>
      </c>
      <c r="H619" s="184"/>
      <c r="I619" s="184">
        <v>20000</v>
      </c>
      <c r="J619" s="73">
        <f t="shared" si="124"/>
        <v>50000</v>
      </c>
      <c r="K619" s="303"/>
      <c r="L619" s="303"/>
      <c r="M619" s="73">
        <f t="shared" si="125"/>
        <v>30000</v>
      </c>
      <c r="N619" s="74" t="str">
        <f t="shared" si="126"/>
        <v>-</v>
      </c>
      <c r="O619" s="244" t="s">
        <v>1304</v>
      </c>
      <c r="P619" s="279"/>
      <c r="Q619" s="315"/>
      <c r="R619" s="279"/>
      <c r="S619" s="282" t="str">
        <f t="shared" si="127"/>
        <v>도비</v>
      </c>
      <c r="T619" s="184">
        <f t="shared" si="135"/>
        <v>0</v>
      </c>
      <c r="U619" s="184">
        <f t="shared" si="136"/>
        <v>20000</v>
      </c>
      <c r="V619" s="281" t="str">
        <f t="shared" si="128"/>
        <v>ok</v>
      </c>
      <c r="W619" s="279"/>
      <c r="X619" s="280" t="str">
        <f t="shared" si="129"/>
        <v>도비</v>
      </c>
      <c r="Y619" s="184">
        <f t="shared" si="130"/>
        <v>0</v>
      </c>
      <c r="Z619" s="184">
        <f t="shared" si="131"/>
        <v>0</v>
      </c>
      <c r="AA619" s="281" t="str">
        <f t="shared" si="132"/>
        <v>ok</v>
      </c>
      <c r="AB619" s="279"/>
      <c r="AC619" s="79" t="str">
        <f t="array" ref="AC619">IFERROR(IF($C619="","",INDEX(구분표!$I$2:$I$1001,MATCH(1,(구분표!$B$2:$B$1001='15년일출'!$A619)*(구분표!$C$2:$C$1001='15년일출'!$B619)*(구분표!$A$2:$A$1001='15년일출'!$C619),0))),"@@")</f>
        <v>3001</v>
      </c>
    </row>
    <row r="620" spans="1:29" s="262" customFormat="1" ht="40.5" hidden="1" customHeight="1">
      <c r="A620" s="289" t="str">
        <f>IFERROR(VLOOKUP('15년일출'!$C620,구분표!$A$2:$C$1001,2,FALSE),"")</f>
        <v>도시환경위원회</v>
      </c>
      <c r="B620" s="289" t="str">
        <f>IFERROR(VLOOKUP('15년일출'!$C620,구분표!$A$2:$C$1001,3,FALSE),"")</f>
        <v>수자원본부</v>
      </c>
      <c r="C620" s="298" t="s">
        <v>396</v>
      </c>
      <c r="D620" s="297" t="s">
        <v>589</v>
      </c>
      <c r="E620" s="297">
        <v>1111</v>
      </c>
      <c r="F620" s="298" t="s">
        <v>604</v>
      </c>
      <c r="G620" s="184">
        <v>5809500</v>
      </c>
      <c r="H620" s="184"/>
      <c r="I620" s="184">
        <v>249000</v>
      </c>
      <c r="J620" s="73">
        <f t="shared" si="124"/>
        <v>6058500</v>
      </c>
      <c r="K620" s="184"/>
      <c r="L620" s="184"/>
      <c r="M620" s="73">
        <f t="shared" si="125"/>
        <v>5809500</v>
      </c>
      <c r="N620" s="74" t="str">
        <f t="shared" si="126"/>
        <v>-</v>
      </c>
      <c r="O620" s="242" t="s">
        <v>1304</v>
      </c>
      <c r="P620" s="279"/>
      <c r="Q620" s="315" t="s">
        <v>594</v>
      </c>
      <c r="R620" s="279"/>
      <c r="S620" s="282" t="str">
        <f t="shared" si="127"/>
        <v>도비</v>
      </c>
      <c r="T620" s="184">
        <f t="shared" si="135"/>
        <v>0</v>
      </c>
      <c r="U620" s="184">
        <f t="shared" si="136"/>
        <v>249000</v>
      </c>
      <c r="V620" s="281" t="str">
        <f t="shared" si="128"/>
        <v>ok</v>
      </c>
      <c r="W620" s="279"/>
      <c r="X620" s="280" t="str">
        <f t="shared" si="129"/>
        <v>도비</v>
      </c>
      <c r="Y620" s="184">
        <f t="shared" si="130"/>
        <v>0</v>
      </c>
      <c r="Z620" s="184">
        <f t="shared" si="131"/>
        <v>0</v>
      </c>
      <c r="AA620" s="281" t="str">
        <f t="shared" si="132"/>
        <v>ok</v>
      </c>
      <c r="AB620" s="279"/>
      <c r="AC620" s="79" t="str">
        <f t="array" ref="AC620">IFERROR(IF($C620="","",INDEX(구분표!$I$2:$I$1001,MATCH(1,(구분표!$B$2:$B$1001='15년일출'!$A620)*(구분표!$C$2:$C$1001='15년일출'!$B620)*(구분표!$A$2:$A$1001='15년일출'!$C620),0))),"@@")</f>
        <v>3001</v>
      </c>
    </row>
    <row r="621" spans="1:29" s="262" customFormat="1" ht="40.5" hidden="1" customHeight="1">
      <c r="A621" s="289" t="str">
        <f>IFERROR(VLOOKUP('15년일출'!$C621,구분표!$A$2:$C$1001,2,FALSE),"")</f>
        <v>도시환경위원회</v>
      </c>
      <c r="B621" s="289" t="str">
        <f>IFERROR(VLOOKUP('15년일출'!$C621,구분표!$A$2:$C$1001,3,FALSE),"")</f>
        <v>수자원본부</v>
      </c>
      <c r="C621" s="298" t="s">
        <v>396</v>
      </c>
      <c r="D621" s="297" t="s">
        <v>589</v>
      </c>
      <c r="E621" s="297">
        <v>1111</v>
      </c>
      <c r="F621" s="298" t="s">
        <v>605</v>
      </c>
      <c r="G621" s="184">
        <v>5617200</v>
      </c>
      <c r="H621" s="184"/>
      <c r="I621" s="184">
        <v>749000</v>
      </c>
      <c r="J621" s="73">
        <f t="shared" si="124"/>
        <v>6366200</v>
      </c>
      <c r="K621" s="184"/>
      <c r="L621" s="184"/>
      <c r="M621" s="73">
        <f t="shared" si="125"/>
        <v>5617200</v>
      </c>
      <c r="N621" s="74" t="str">
        <f t="shared" si="126"/>
        <v>-</v>
      </c>
      <c r="O621" s="242" t="s">
        <v>1304</v>
      </c>
      <c r="P621" s="279"/>
      <c r="Q621" s="315" t="s">
        <v>594</v>
      </c>
      <c r="R621" s="279"/>
      <c r="S621" s="282" t="str">
        <f t="shared" si="127"/>
        <v>도비</v>
      </c>
      <c r="T621" s="184">
        <f t="shared" si="135"/>
        <v>0</v>
      </c>
      <c r="U621" s="184">
        <f t="shared" si="136"/>
        <v>749000</v>
      </c>
      <c r="V621" s="281" t="str">
        <f t="shared" si="128"/>
        <v>ok</v>
      </c>
      <c r="W621" s="279"/>
      <c r="X621" s="280" t="str">
        <f t="shared" si="129"/>
        <v>도비</v>
      </c>
      <c r="Y621" s="184">
        <f t="shared" si="130"/>
        <v>0</v>
      </c>
      <c r="Z621" s="184">
        <f t="shared" si="131"/>
        <v>0</v>
      </c>
      <c r="AA621" s="281" t="str">
        <f t="shared" si="132"/>
        <v>ok</v>
      </c>
      <c r="AB621" s="279"/>
      <c r="AC621" s="79" t="str">
        <f t="array" ref="AC621">IFERROR(IF($C621="","",INDEX(구분표!$I$2:$I$1001,MATCH(1,(구분표!$B$2:$B$1001='15년일출'!$A621)*(구분표!$C$2:$C$1001='15년일출'!$B621)*(구분표!$A$2:$A$1001='15년일출'!$C621),0))),"@@")</f>
        <v>3001</v>
      </c>
    </row>
    <row r="622" spans="1:29" s="262" customFormat="1" ht="40.5" hidden="1" customHeight="1">
      <c r="A622" s="289" t="str">
        <f>IFERROR(VLOOKUP('15년일출'!$C622,구분표!$A$2:$C$1001,2,FALSE),"")</f>
        <v>도시환경위원회</v>
      </c>
      <c r="B622" s="289" t="str">
        <f>IFERROR(VLOOKUP('15년일출'!$C622,구분표!$A$2:$C$1001,3,FALSE),"")</f>
        <v>수자원본부</v>
      </c>
      <c r="C622" s="298" t="s">
        <v>396</v>
      </c>
      <c r="D622" s="297" t="s">
        <v>589</v>
      </c>
      <c r="E622" s="297">
        <v>1111</v>
      </c>
      <c r="F622" s="298" t="s">
        <v>606</v>
      </c>
      <c r="G622" s="184">
        <v>11417000</v>
      </c>
      <c r="H622" s="184"/>
      <c r="I622" s="184">
        <v>977000</v>
      </c>
      <c r="J622" s="73">
        <f t="shared" si="124"/>
        <v>12394000</v>
      </c>
      <c r="K622" s="184"/>
      <c r="L622" s="184"/>
      <c r="M622" s="73">
        <f t="shared" si="125"/>
        <v>11417000</v>
      </c>
      <c r="N622" s="74" t="str">
        <f t="shared" si="126"/>
        <v>-</v>
      </c>
      <c r="O622" s="240" t="s">
        <v>1304</v>
      </c>
      <c r="P622" s="279"/>
      <c r="Q622" s="315" t="s">
        <v>594</v>
      </c>
      <c r="R622" s="279"/>
      <c r="S622" s="282" t="str">
        <f t="shared" si="127"/>
        <v>도비</v>
      </c>
      <c r="T622" s="184">
        <f t="shared" si="135"/>
        <v>0</v>
      </c>
      <c r="U622" s="184">
        <f t="shared" si="136"/>
        <v>977000</v>
      </c>
      <c r="V622" s="281" t="str">
        <f t="shared" si="128"/>
        <v>ok</v>
      </c>
      <c r="W622" s="279"/>
      <c r="X622" s="280" t="str">
        <f t="shared" si="129"/>
        <v>도비</v>
      </c>
      <c r="Y622" s="184">
        <f t="shared" si="130"/>
        <v>0</v>
      </c>
      <c r="Z622" s="184">
        <f t="shared" si="131"/>
        <v>0</v>
      </c>
      <c r="AA622" s="281" t="str">
        <f t="shared" si="132"/>
        <v>ok</v>
      </c>
      <c r="AB622" s="279"/>
      <c r="AC622" s="79" t="str">
        <f t="array" ref="AC622">IFERROR(IF($C622="","",INDEX(구분표!$I$2:$I$1001,MATCH(1,(구분표!$B$2:$B$1001='15년일출'!$A622)*(구분표!$C$2:$C$1001='15년일출'!$B622)*(구분표!$A$2:$A$1001='15년일출'!$C622),0))),"@@")</f>
        <v>3001</v>
      </c>
    </row>
    <row r="623" spans="1:29" s="262" customFormat="1" ht="40.5" hidden="1" customHeight="1">
      <c r="A623" s="289" t="str">
        <f>IFERROR(VLOOKUP('15년일출'!$C623,구분표!$A$2:$C$1001,2,FALSE),"")</f>
        <v>도시환경위원회</v>
      </c>
      <c r="B623" s="289" t="str">
        <f>IFERROR(VLOOKUP('15년일출'!$C623,구분표!$A$2:$C$1001,3,FALSE),"")</f>
        <v>수자원본부</v>
      </c>
      <c r="C623" s="298" t="s">
        <v>396</v>
      </c>
      <c r="D623" s="297" t="s">
        <v>589</v>
      </c>
      <c r="E623" s="297">
        <v>1111</v>
      </c>
      <c r="F623" s="298" t="s">
        <v>607</v>
      </c>
      <c r="G623" s="184">
        <v>3766000</v>
      </c>
      <c r="H623" s="184"/>
      <c r="I623" s="184">
        <v>251000</v>
      </c>
      <c r="J623" s="73">
        <f t="shared" si="124"/>
        <v>4017000</v>
      </c>
      <c r="K623" s="184"/>
      <c r="L623" s="184"/>
      <c r="M623" s="73">
        <f t="shared" si="125"/>
        <v>3766000</v>
      </c>
      <c r="N623" s="74" t="str">
        <f t="shared" si="126"/>
        <v>-</v>
      </c>
      <c r="O623" s="242" t="s">
        <v>1304</v>
      </c>
      <c r="P623" s="279"/>
      <c r="Q623" s="315" t="s">
        <v>594</v>
      </c>
      <c r="R623" s="279"/>
      <c r="S623" s="282" t="str">
        <f t="shared" si="127"/>
        <v>도비</v>
      </c>
      <c r="T623" s="184">
        <f t="shared" si="135"/>
        <v>0</v>
      </c>
      <c r="U623" s="184">
        <f t="shared" si="136"/>
        <v>251000</v>
      </c>
      <c r="V623" s="281" t="str">
        <f t="shared" si="128"/>
        <v>ok</v>
      </c>
      <c r="W623" s="279"/>
      <c r="X623" s="280" t="str">
        <f t="shared" si="129"/>
        <v>도비</v>
      </c>
      <c r="Y623" s="184">
        <f t="shared" si="130"/>
        <v>0</v>
      </c>
      <c r="Z623" s="184">
        <f t="shared" si="131"/>
        <v>0</v>
      </c>
      <c r="AA623" s="281" t="str">
        <f t="shared" si="132"/>
        <v>ok</v>
      </c>
      <c r="AB623" s="279"/>
      <c r="AC623" s="79" t="str">
        <f t="array" ref="AC623">IFERROR(IF($C623="","",INDEX(구분표!$I$2:$I$1001,MATCH(1,(구분표!$B$2:$B$1001='15년일출'!$A623)*(구분표!$C$2:$C$1001='15년일출'!$B623)*(구분표!$A$2:$A$1001='15년일출'!$C623),0))),"@@")</f>
        <v>3001</v>
      </c>
    </row>
    <row r="624" spans="1:29" s="262" customFormat="1" ht="40.5" hidden="1" customHeight="1">
      <c r="A624" s="289" t="str">
        <f>IFERROR(VLOOKUP('15년일출'!$C624,구분표!$A$2:$C$1001,2,FALSE),"")</f>
        <v>도시환경위원회</v>
      </c>
      <c r="B624" s="289" t="str">
        <f>IFERROR(VLOOKUP('15년일출'!$C624,구분표!$A$2:$C$1001,3,FALSE),"")</f>
        <v>수자원본부</v>
      </c>
      <c r="C624" s="298" t="s">
        <v>396</v>
      </c>
      <c r="D624" s="297" t="s">
        <v>589</v>
      </c>
      <c r="E624" s="297">
        <v>1111</v>
      </c>
      <c r="F624" s="298" t="s">
        <v>608</v>
      </c>
      <c r="G624" s="188">
        <v>5108000</v>
      </c>
      <c r="H624" s="184"/>
      <c r="I624" s="184">
        <v>212000</v>
      </c>
      <c r="J624" s="73">
        <f t="shared" si="124"/>
        <v>5320000</v>
      </c>
      <c r="K624" s="184"/>
      <c r="L624" s="184"/>
      <c r="M624" s="73">
        <f t="shared" si="125"/>
        <v>5108000</v>
      </c>
      <c r="N624" s="74" t="str">
        <f t="shared" si="126"/>
        <v>-</v>
      </c>
      <c r="O624" s="237" t="s">
        <v>1304</v>
      </c>
      <c r="P624" s="279"/>
      <c r="Q624" s="315" t="s">
        <v>594</v>
      </c>
      <c r="R624" s="279"/>
      <c r="S624" s="282" t="str">
        <f t="shared" si="127"/>
        <v>도비</v>
      </c>
      <c r="T624" s="184">
        <f t="shared" si="135"/>
        <v>0</v>
      </c>
      <c r="U624" s="184">
        <f t="shared" si="136"/>
        <v>212000</v>
      </c>
      <c r="V624" s="281" t="str">
        <f t="shared" si="128"/>
        <v>ok</v>
      </c>
      <c r="W624" s="279"/>
      <c r="X624" s="280" t="str">
        <f t="shared" si="129"/>
        <v>도비</v>
      </c>
      <c r="Y624" s="184">
        <f t="shared" si="130"/>
        <v>0</v>
      </c>
      <c r="Z624" s="184">
        <f t="shared" si="131"/>
        <v>0</v>
      </c>
      <c r="AA624" s="281" t="str">
        <f t="shared" si="132"/>
        <v>ok</v>
      </c>
      <c r="AB624" s="279"/>
      <c r="AC624" s="79" t="str">
        <f t="array" ref="AC624">IFERROR(IF($C624="","",INDEX(구분표!$I$2:$I$1001,MATCH(1,(구분표!$B$2:$B$1001='15년일출'!$A624)*(구분표!$C$2:$C$1001='15년일출'!$B624)*(구분표!$A$2:$A$1001='15년일출'!$C624),0))),"@@")</f>
        <v>3001</v>
      </c>
    </row>
    <row r="625" spans="1:29" s="262" customFormat="1" ht="40.5" hidden="1" customHeight="1">
      <c r="A625" s="290" t="str">
        <f>IFERROR(VLOOKUP('15년일출'!$C625,구분표!$A$2:$C$1001,2,FALSE),"")</f>
        <v>도시환경위원회</v>
      </c>
      <c r="B625" s="290" t="str">
        <f>IFERROR(VLOOKUP('15년일출'!$C625,구분표!$A$2:$C$1001,3,FALSE),"")</f>
        <v>수자원본부</v>
      </c>
      <c r="C625" s="299" t="s">
        <v>396</v>
      </c>
      <c r="D625" s="297" t="s">
        <v>589</v>
      </c>
      <c r="E625" s="300">
        <v>1111</v>
      </c>
      <c r="F625" s="299" t="s">
        <v>609</v>
      </c>
      <c r="G625" s="188">
        <v>3088500</v>
      </c>
      <c r="H625" s="195"/>
      <c r="I625" s="195">
        <v>132000</v>
      </c>
      <c r="J625" s="73">
        <f t="shared" si="124"/>
        <v>3220500</v>
      </c>
      <c r="K625" s="195"/>
      <c r="L625" s="195"/>
      <c r="M625" s="73">
        <f t="shared" si="125"/>
        <v>3088500</v>
      </c>
      <c r="N625" s="74" t="str">
        <f t="shared" si="126"/>
        <v>-</v>
      </c>
      <c r="O625" s="243" t="s">
        <v>1304</v>
      </c>
      <c r="P625" s="283"/>
      <c r="Q625" s="316" t="s">
        <v>594</v>
      </c>
      <c r="R625" s="283"/>
      <c r="S625" s="282" t="str">
        <f t="shared" si="127"/>
        <v>도비</v>
      </c>
      <c r="T625" s="184">
        <f t="shared" si="135"/>
        <v>0</v>
      </c>
      <c r="U625" s="184">
        <f t="shared" si="136"/>
        <v>132000</v>
      </c>
      <c r="V625" s="281" t="str">
        <f t="shared" si="128"/>
        <v>ok</v>
      </c>
      <c r="W625" s="283"/>
      <c r="X625" s="280" t="str">
        <f t="shared" si="129"/>
        <v>도비</v>
      </c>
      <c r="Y625" s="184">
        <f t="shared" si="130"/>
        <v>0</v>
      </c>
      <c r="Z625" s="184">
        <f t="shared" si="131"/>
        <v>0</v>
      </c>
      <c r="AA625" s="281" t="str">
        <f t="shared" si="132"/>
        <v>ok</v>
      </c>
      <c r="AB625" s="283"/>
      <c r="AC625" s="79" t="str">
        <f t="array" ref="AC625">IFERROR(IF($C625="","",INDEX(구분표!$I$2:$I$1001,MATCH(1,(구분표!$B$2:$B$1001='15년일출'!$A625)*(구분표!$C$2:$C$1001='15년일출'!$B625)*(구분표!$A$2:$A$1001='15년일출'!$C625),0))),"@@")</f>
        <v>3001</v>
      </c>
    </row>
    <row r="626" spans="1:29" s="262" customFormat="1" ht="40.5" hidden="1" customHeight="1">
      <c r="A626" s="289" t="str">
        <f>IFERROR(VLOOKUP('15년일출'!$C626,구분표!$A$2:$C$1001,2,FALSE),"")</f>
        <v>도시환경위원회</v>
      </c>
      <c r="B626" s="289" t="str">
        <f>IFERROR(VLOOKUP('15년일출'!$C626,구분표!$A$2:$C$1001,3,FALSE),"")</f>
        <v>수자원본부</v>
      </c>
      <c r="C626" s="298" t="s">
        <v>396</v>
      </c>
      <c r="D626" s="297" t="s">
        <v>589</v>
      </c>
      <c r="E626" s="297">
        <v>1113</v>
      </c>
      <c r="F626" s="298" t="s">
        <v>610</v>
      </c>
      <c r="G626" s="184">
        <v>3181000</v>
      </c>
      <c r="H626" s="184">
        <v>-3181000</v>
      </c>
      <c r="I626" s="184"/>
      <c r="J626" s="73">
        <f t="shared" si="124"/>
        <v>0</v>
      </c>
      <c r="K626" s="184"/>
      <c r="L626" s="184"/>
      <c r="M626" s="73">
        <f t="shared" si="125"/>
        <v>3181000</v>
      </c>
      <c r="N626" s="74" t="str">
        <f t="shared" si="126"/>
        <v>동의필요</v>
      </c>
      <c r="O626" s="241"/>
      <c r="P626" s="279"/>
      <c r="Q626" s="315"/>
      <c r="R626" s="279"/>
      <c r="S626" s="282" t="str">
        <f t="shared" si="127"/>
        <v>도비</v>
      </c>
      <c r="T626" s="184">
        <f t="shared" si="135"/>
        <v>0</v>
      </c>
      <c r="U626" s="184">
        <f t="shared" si="136"/>
        <v>-3181000</v>
      </c>
      <c r="V626" s="281" t="str">
        <f t="shared" si="128"/>
        <v>ok</v>
      </c>
      <c r="W626" s="279"/>
      <c r="X626" s="280" t="str">
        <f t="shared" si="129"/>
        <v>도비</v>
      </c>
      <c r="Y626" s="184">
        <f t="shared" si="130"/>
        <v>0</v>
      </c>
      <c r="Z626" s="184">
        <f t="shared" si="131"/>
        <v>0</v>
      </c>
      <c r="AA626" s="281" t="str">
        <f t="shared" si="132"/>
        <v>ok</v>
      </c>
      <c r="AB626" s="279"/>
      <c r="AC626" s="79" t="str">
        <f t="array" ref="AC626">IFERROR(IF($C626="","",INDEX(구분표!$I$2:$I$1001,MATCH(1,(구분표!$B$2:$B$1001='15년일출'!$A626)*(구분표!$C$2:$C$1001='15년일출'!$B626)*(구분표!$A$2:$A$1001='15년일출'!$C626),0))),"@@")</f>
        <v>3001</v>
      </c>
    </row>
    <row r="627" spans="1:29" s="262" customFormat="1" ht="40.5" hidden="1" customHeight="1">
      <c r="A627" s="289" t="str">
        <f>IFERROR(VLOOKUP('15년일출'!$C627,구분표!$A$2:$C$1001,2,FALSE),"")</f>
        <v>도시환경위원회</v>
      </c>
      <c r="B627" s="289" t="str">
        <f>IFERROR(VLOOKUP('15년일출'!$C627,구분표!$A$2:$C$1001,3,FALSE),"")</f>
        <v>수자원본부</v>
      </c>
      <c r="C627" s="298" t="s">
        <v>396</v>
      </c>
      <c r="D627" s="297" t="s">
        <v>589</v>
      </c>
      <c r="E627" s="297">
        <v>1115</v>
      </c>
      <c r="F627" s="298" t="s">
        <v>611</v>
      </c>
      <c r="G627" s="184">
        <v>23264000</v>
      </c>
      <c r="H627" s="184"/>
      <c r="I627" s="184">
        <v>758955</v>
      </c>
      <c r="J627" s="73">
        <f t="shared" si="124"/>
        <v>24022955</v>
      </c>
      <c r="K627" s="184"/>
      <c r="L627" s="184"/>
      <c r="M627" s="73">
        <f t="shared" si="125"/>
        <v>23264000</v>
      </c>
      <c r="N627" s="74" t="str">
        <f t="shared" si="126"/>
        <v>-</v>
      </c>
      <c r="O627" s="240" t="s">
        <v>1298</v>
      </c>
      <c r="P627" s="279"/>
      <c r="Q627" s="315" t="s">
        <v>594</v>
      </c>
      <c r="R627" s="279"/>
      <c r="S627" s="282" t="str">
        <f t="shared" si="127"/>
        <v>도비</v>
      </c>
      <c r="T627" s="184">
        <f t="shared" si="135"/>
        <v>0</v>
      </c>
      <c r="U627" s="184">
        <f t="shared" si="136"/>
        <v>758955</v>
      </c>
      <c r="V627" s="281" t="str">
        <f t="shared" si="128"/>
        <v>ok</v>
      </c>
      <c r="W627" s="279"/>
      <c r="X627" s="280" t="str">
        <f t="shared" si="129"/>
        <v>도비</v>
      </c>
      <c r="Y627" s="184">
        <f t="shared" si="130"/>
        <v>0</v>
      </c>
      <c r="Z627" s="184">
        <f t="shared" si="131"/>
        <v>0</v>
      </c>
      <c r="AA627" s="281" t="str">
        <f t="shared" si="132"/>
        <v>ok</v>
      </c>
      <c r="AB627" s="279"/>
      <c r="AC627" s="79" t="str">
        <f t="array" ref="AC627">IFERROR(IF($C627="","",INDEX(구분표!$I$2:$I$1001,MATCH(1,(구분표!$B$2:$B$1001='15년일출'!$A627)*(구분표!$C$2:$C$1001='15년일출'!$B627)*(구분표!$A$2:$A$1001='15년일출'!$C627),0))),"@@")</f>
        <v>3001</v>
      </c>
    </row>
    <row r="628" spans="1:29" s="262" customFormat="1" ht="40.5" hidden="1" customHeight="1">
      <c r="A628" s="289" t="str">
        <f>IFERROR(VLOOKUP('15년일출'!$C628,구분표!$A$2:$C$1001,2,FALSE),"")</f>
        <v>도시환경위원회</v>
      </c>
      <c r="B628" s="289" t="str">
        <f>IFERROR(VLOOKUP('15년일출'!$C628,구분표!$A$2:$C$1001,3,FALSE),"")</f>
        <v>수자원본부</v>
      </c>
      <c r="C628" s="298" t="s">
        <v>396</v>
      </c>
      <c r="D628" s="297" t="s">
        <v>589</v>
      </c>
      <c r="E628" s="297">
        <v>1119</v>
      </c>
      <c r="F628" s="298" t="s">
        <v>1305</v>
      </c>
      <c r="G628" s="190">
        <v>8962500</v>
      </c>
      <c r="H628" s="184"/>
      <c r="I628" s="184">
        <v>670000</v>
      </c>
      <c r="J628" s="73">
        <f t="shared" si="124"/>
        <v>9632500</v>
      </c>
      <c r="K628" s="184"/>
      <c r="L628" s="184"/>
      <c r="M628" s="73">
        <f t="shared" si="125"/>
        <v>8962500</v>
      </c>
      <c r="N628" s="74" t="str">
        <f t="shared" si="126"/>
        <v>-</v>
      </c>
      <c r="O628" s="239" t="s">
        <v>1308</v>
      </c>
      <c r="P628" s="279"/>
      <c r="Q628" s="315" t="s">
        <v>594</v>
      </c>
      <c r="R628" s="279"/>
      <c r="S628" s="282" t="str">
        <f t="shared" si="127"/>
        <v>도비</v>
      </c>
      <c r="T628" s="184">
        <f t="shared" si="135"/>
        <v>0</v>
      </c>
      <c r="U628" s="184">
        <f t="shared" si="136"/>
        <v>670000</v>
      </c>
      <c r="V628" s="281" t="str">
        <f t="shared" si="128"/>
        <v>ok</v>
      </c>
      <c r="W628" s="279"/>
      <c r="X628" s="280" t="str">
        <f t="shared" si="129"/>
        <v>도비</v>
      </c>
      <c r="Y628" s="184">
        <f t="shared" si="130"/>
        <v>0</v>
      </c>
      <c r="Z628" s="184">
        <f t="shared" si="131"/>
        <v>0</v>
      </c>
      <c r="AA628" s="281" t="str">
        <f t="shared" si="132"/>
        <v>ok</v>
      </c>
      <c r="AB628" s="279"/>
      <c r="AC628" s="79" t="str">
        <f t="array" ref="AC628">IFERROR(IF($C628="","",INDEX(구분표!$I$2:$I$1001,MATCH(1,(구분표!$B$2:$B$1001='15년일출'!$A628)*(구분표!$C$2:$C$1001='15년일출'!$B628)*(구분표!$A$2:$A$1001='15년일출'!$C628),0))),"@@")</f>
        <v>3001</v>
      </c>
    </row>
    <row r="629" spans="1:29" s="262" customFormat="1" ht="40.5" hidden="1" customHeight="1">
      <c r="A629" s="289" t="str">
        <f>IFERROR(VLOOKUP('15년일출'!$C629,구분표!$A$2:$C$1001,2,FALSE),"")</f>
        <v>도시환경위원회</v>
      </c>
      <c r="B629" s="289" t="str">
        <f>IFERROR(VLOOKUP('15년일출'!$C629,구분표!$A$2:$C$1001,3,FALSE),"")</f>
        <v>수자원본부</v>
      </c>
      <c r="C629" s="298" t="s">
        <v>396</v>
      </c>
      <c r="D629" s="297" t="s">
        <v>593</v>
      </c>
      <c r="E629" s="297" t="s">
        <v>593</v>
      </c>
      <c r="F629" s="298" t="s">
        <v>1306</v>
      </c>
      <c r="G629" s="184"/>
      <c r="H629" s="184"/>
      <c r="I629" s="184">
        <v>30000</v>
      </c>
      <c r="J629" s="73">
        <f t="shared" si="124"/>
        <v>30000</v>
      </c>
      <c r="K629" s="184"/>
      <c r="L629" s="184"/>
      <c r="M629" s="73">
        <f t="shared" si="125"/>
        <v>0</v>
      </c>
      <c r="N629" s="74" t="str">
        <f t="shared" si="126"/>
        <v>-</v>
      </c>
      <c r="O629" s="239" t="s">
        <v>1309</v>
      </c>
      <c r="P629" s="279"/>
      <c r="Q629" s="315"/>
      <c r="R629" s="279"/>
      <c r="S629" s="282" t="str">
        <f t="shared" si="127"/>
        <v>도비</v>
      </c>
      <c r="T629" s="184">
        <f t="shared" si="135"/>
        <v>0</v>
      </c>
      <c r="U629" s="184">
        <f t="shared" si="136"/>
        <v>30000</v>
      </c>
      <c r="V629" s="281" t="str">
        <f t="shared" si="128"/>
        <v>ok</v>
      </c>
      <c r="W629" s="279"/>
      <c r="X629" s="280" t="str">
        <f t="shared" si="129"/>
        <v>도비</v>
      </c>
      <c r="Y629" s="184">
        <f t="shared" si="130"/>
        <v>0</v>
      </c>
      <c r="Z629" s="184">
        <f t="shared" si="131"/>
        <v>0</v>
      </c>
      <c r="AA629" s="281" t="str">
        <f t="shared" si="132"/>
        <v>ok</v>
      </c>
      <c r="AB629" s="279"/>
      <c r="AC629" s="79" t="str">
        <f t="array" ref="AC629">IFERROR(IF($C629="","",INDEX(구분표!$I$2:$I$1001,MATCH(1,(구분표!$B$2:$B$1001='15년일출'!$A629)*(구분표!$C$2:$C$1001='15년일출'!$B629)*(구분표!$A$2:$A$1001='15년일출'!$C629),0))),"@@")</f>
        <v>3001</v>
      </c>
    </row>
    <row r="630" spans="1:29" s="262" customFormat="1" ht="40.5" hidden="1" customHeight="1">
      <c r="A630" s="289" t="str">
        <f>IFERROR(VLOOKUP('15년일출'!$C630,구분표!$A$2:$C$1001,2,FALSE),"")</f>
        <v>도시환경위원회</v>
      </c>
      <c r="B630" s="289" t="str">
        <f>IFERROR(VLOOKUP('15년일출'!$C630,구분표!$A$2:$C$1001,3,FALSE),"")</f>
        <v>수자원본부</v>
      </c>
      <c r="C630" s="298" t="s">
        <v>396</v>
      </c>
      <c r="D630" s="297" t="s">
        <v>593</v>
      </c>
      <c r="E630" s="297" t="s">
        <v>593</v>
      </c>
      <c r="F630" s="298" t="s">
        <v>1307</v>
      </c>
      <c r="G630" s="184"/>
      <c r="H630" s="184"/>
      <c r="I630" s="184">
        <v>30000</v>
      </c>
      <c r="J630" s="73">
        <f t="shared" si="124"/>
        <v>30000</v>
      </c>
      <c r="K630" s="184"/>
      <c r="L630" s="184"/>
      <c r="M630" s="73">
        <f t="shared" si="125"/>
        <v>0</v>
      </c>
      <c r="N630" s="74" t="str">
        <f t="shared" si="126"/>
        <v>-</v>
      </c>
      <c r="O630" s="239" t="s">
        <v>1309</v>
      </c>
      <c r="P630" s="279"/>
      <c r="Q630" s="315"/>
      <c r="R630" s="279"/>
      <c r="S630" s="282" t="str">
        <f t="shared" si="127"/>
        <v>도비</v>
      </c>
      <c r="T630" s="184">
        <f t="shared" si="135"/>
        <v>0</v>
      </c>
      <c r="U630" s="184">
        <f t="shared" si="136"/>
        <v>30000</v>
      </c>
      <c r="V630" s="281" t="str">
        <f t="shared" si="128"/>
        <v>ok</v>
      </c>
      <c r="W630" s="279"/>
      <c r="X630" s="280" t="str">
        <f t="shared" si="129"/>
        <v>도비</v>
      </c>
      <c r="Y630" s="184">
        <f t="shared" si="130"/>
        <v>0</v>
      </c>
      <c r="Z630" s="184">
        <f t="shared" si="131"/>
        <v>0</v>
      </c>
      <c r="AA630" s="281" t="str">
        <f t="shared" si="132"/>
        <v>ok</v>
      </c>
      <c r="AB630" s="279"/>
      <c r="AC630" s="79" t="str">
        <f t="array" ref="AC630">IFERROR(IF($C630="","",INDEX(구분표!$I$2:$I$1001,MATCH(1,(구분표!$B$2:$B$1001='15년일출'!$A630)*(구분표!$C$2:$C$1001='15년일출'!$B630)*(구분표!$A$2:$A$1001='15년일출'!$C630),0))),"@@")</f>
        <v>3001</v>
      </c>
    </row>
    <row r="631" spans="1:29" s="262" customFormat="1" ht="40.5" hidden="1" customHeight="1">
      <c r="A631" s="289" t="str">
        <f>IFERROR(VLOOKUP('15년일출'!$C631,구분표!$A$2:$C$1001,2,FALSE),"")</f>
        <v>도시환경위원회</v>
      </c>
      <c r="B631" s="289" t="str">
        <f>IFERROR(VLOOKUP('15년일출'!$C631,구분표!$A$2:$C$1001,3,FALSE),"")</f>
        <v>수자원본부</v>
      </c>
      <c r="C631" s="298" t="s">
        <v>819</v>
      </c>
      <c r="D631" s="297" t="s">
        <v>589</v>
      </c>
      <c r="E631" s="297">
        <v>1117</v>
      </c>
      <c r="F631" s="298" t="s">
        <v>820</v>
      </c>
      <c r="G631" s="184">
        <v>30000</v>
      </c>
      <c r="H631" s="184">
        <v>-30000</v>
      </c>
      <c r="I631" s="184"/>
      <c r="J631" s="73">
        <f t="shared" si="124"/>
        <v>0</v>
      </c>
      <c r="K631" s="184"/>
      <c r="L631" s="184"/>
      <c r="M631" s="73">
        <f t="shared" si="125"/>
        <v>30000</v>
      </c>
      <c r="N631" s="74" t="str">
        <f t="shared" si="126"/>
        <v>동의필요</v>
      </c>
      <c r="O631" s="243"/>
      <c r="P631" s="279"/>
      <c r="Q631" s="315"/>
      <c r="R631" s="279"/>
      <c r="S631" s="282" t="str">
        <f t="shared" si="127"/>
        <v>도비</v>
      </c>
      <c r="T631" s="184">
        <f t="shared" si="135"/>
        <v>0</v>
      </c>
      <c r="U631" s="184">
        <f t="shared" si="136"/>
        <v>-30000</v>
      </c>
      <c r="V631" s="281" t="str">
        <f t="shared" si="128"/>
        <v>ok</v>
      </c>
      <c r="W631" s="279"/>
      <c r="X631" s="280" t="str">
        <f t="shared" si="129"/>
        <v>도비</v>
      </c>
      <c r="Y631" s="184">
        <f t="shared" si="130"/>
        <v>0</v>
      </c>
      <c r="Z631" s="184">
        <f t="shared" si="131"/>
        <v>0</v>
      </c>
      <c r="AA631" s="281" t="str">
        <f t="shared" si="132"/>
        <v>ok</v>
      </c>
      <c r="AB631" s="279"/>
      <c r="AC631" s="79" t="str">
        <f t="array" ref="AC631">IFERROR(IF($C631="","",INDEX(구분표!$I$2:$I$1001,MATCH(1,(구분표!$B$2:$B$1001='15년일출'!$A631)*(구분표!$C$2:$C$1001='15년일출'!$B631)*(구분표!$A$2:$A$1001='15년일출'!$C631),0))),"@@")</f>
        <v>3001</v>
      </c>
    </row>
    <row r="632" spans="1:29" s="262" customFormat="1" ht="40.5" hidden="1" customHeight="1">
      <c r="A632" s="289" t="str">
        <f>IFERROR(VLOOKUP('15년일출'!$C632,구분표!$A$2:$C$1001,2,FALSE),"")</f>
        <v>여성가족교육협력위원회</v>
      </c>
      <c r="B632" s="289" t="str">
        <f>IFERROR(VLOOKUP('15년일출'!$C632,구분표!$A$2:$C$1001,3,FALSE),"")</f>
        <v>교육협력국</v>
      </c>
      <c r="C632" s="298" t="s">
        <v>182</v>
      </c>
      <c r="D632" s="297" t="s">
        <v>589</v>
      </c>
      <c r="E632" s="297">
        <v>1147</v>
      </c>
      <c r="F632" s="298" t="s">
        <v>1349</v>
      </c>
      <c r="G632" s="184">
        <v>5000</v>
      </c>
      <c r="H632" s="184"/>
      <c r="I632" s="184">
        <v>10000</v>
      </c>
      <c r="J632" s="73">
        <f t="shared" si="124"/>
        <v>15000</v>
      </c>
      <c r="K632" s="184"/>
      <c r="L632" s="184"/>
      <c r="M632" s="73">
        <f t="shared" si="125"/>
        <v>5000</v>
      </c>
      <c r="N632" s="74" t="str">
        <f t="shared" si="126"/>
        <v>-</v>
      </c>
      <c r="O632" s="240" t="s">
        <v>1370</v>
      </c>
      <c r="P632" s="279"/>
      <c r="Q632" s="315"/>
      <c r="R632" s="279"/>
      <c r="S632" s="282" t="str">
        <f t="shared" si="127"/>
        <v>도비</v>
      </c>
      <c r="T632" s="184">
        <f t="shared" si="135"/>
        <v>0</v>
      </c>
      <c r="U632" s="184">
        <f t="shared" si="136"/>
        <v>10000</v>
      </c>
      <c r="V632" s="281" t="str">
        <f t="shared" si="128"/>
        <v>ok</v>
      </c>
      <c r="W632" s="279"/>
      <c r="X632" s="280" t="str">
        <f t="shared" si="129"/>
        <v>도비</v>
      </c>
      <c r="Y632" s="184">
        <f t="shared" si="130"/>
        <v>0</v>
      </c>
      <c r="Z632" s="184">
        <f t="shared" si="131"/>
        <v>0</v>
      </c>
      <c r="AA632" s="281" t="str">
        <f t="shared" si="132"/>
        <v>ok</v>
      </c>
      <c r="AB632" s="279"/>
      <c r="AC632" s="79" t="str">
        <f t="array" ref="AC632">IFERROR(IF($C632="","",INDEX(구분표!$I$2:$I$1001,MATCH(1,(구분표!$B$2:$B$1001='15년일출'!$A632)*(구분표!$C$2:$C$1001='15년일출'!$B632)*(구분표!$A$2:$A$1001='15년일출'!$C632),0))),"@@")</f>
        <v>3101</v>
      </c>
    </row>
    <row r="633" spans="1:29" s="262" customFormat="1" ht="40.5" hidden="1" customHeight="1">
      <c r="A633" s="289" t="str">
        <f>IFERROR(VLOOKUP('15년일출'!$C633,구분표!$A$2:$C$1001,2,FALSE),"")</f>
        <v>여성가족교육협력위원회</v>
      </c>
      <c r="B633" s="289" t="str">
        <f>IFERROR(VLOOKUP('15년일출'!$C633,구분표!$A$2:$C$1001,3,FALSE),"")</f>
        <v>교육협력국</v>
      </c>
      <c r="C633" s="298" t="s">
        <v>182</v>
      </c>
      <c r="D633" s="297" t="s">
        <v>593</v>
      </c>
      <c r="E633" s="297" t="s">
        <v>1253</v>
      </c>
      <c r="F633" s="298" t="s">
        <v>1350</v>
      </c>
      <c r="G633" s="184"/>
      <c r="H633" s="184"/>
      <c r="I633" s="184">
        <v>5000</v>
      </c>
      <c r="J633" s="73">
        <f t="shared" si="124"/>
        <v>5000</v>
      </c>
      <c r="K633" s="184"/>
      <c r="L633" s="184"/>
      <c r="M633" s="73">
        <f t="shared" si="125"/>
        <v>0</v>
      </c>
      <c r="N633" s="74" t="str">
        <f t="shared" si="126"/>
        <v>-</v>
      </c>
      <c r="O633" s="242" t="s">
        <v>1371</v>
      </c>
      <c r="P633" s="279"/>
      <c r="Q633" s="315"/>
      <c r="R633" s="279"/>
      <c r="S633" s="282" t="str">
        <f t="shared" si="127"/>
        <v>도비</v>
      </c>
      <c r="T633" s="184">
        <f t="shared" si="135"/>
        <v>0</v>
      </c>
      <c r="U633" s="184">
        <f t="shared" si="136"/>
        <v>5000</v>
      </c>
      <c r="V633" s="281" t="str">
        <f t="shared" si="128"/>
        <v>ok</v>
      </c>
      <c r="W633" s="279"/>
      <c r="X633" s="280" t="str">
        <f t="shared" si="129"/>
        <v>도비</v>
      </c>
      <c r="Y633" s="184">
        <f t="shared" si="130"/>
        <v>0</v>
      </c>
      <c r="Z633" s="184">
        <f t="shared" si="131"/>
        <v>0</v>
      </c>
      <c r="AA633" s="281" t="str">
        <f t="shared" si="132"/>
        <v>ok</v>
      </c>
      <c r="AB633" s="279"/>
      <c r="AC633" s="79" t="str">
        <f t="array" ref="AC633">IFERROR(IF($C633="","",INDEX(구분표!$I$2:$I$1001,MATCH(1,(구분표!$B$2:$B$1001='15년일출'!$A633)*(구분표!$C$2:$C$1001='15년일출'!$B633)*(구분표!$A$2:$A$1001='15년일출'!$C633),0))),"@@")</f>
        <v>3101</v>
      </c>
    </row>
    <row r="634" spans="1:29" s="262" customFormat="1" ht="40.5" hidden="1" customHeight="1">
      <c r="A634" s="289" t="str">
        <f>IFERROR(VLOOKUP('15년일출'!$C634,구분표!$A$2:$C$1001,2,FALSE),"")</f>
        <v>여성가족교육협력위원회</v>
      </c>
      <c r="B634" s="289" t="str">
        <f>IFERROR(VLOOKUP('15년일출'!$C634,구분표!$A$2:$C$1001,3,FALSE),"")</f>
        <v>교육협력국</v>
      </c>
      <c r="C634" s="298" t="s">
        <v>182</v>
      </c>
      <c r="D634" s="297" t="s">
        <v>589</v>
      </c>
      <c r="E634" s="297">
        <v>1148</v>
      </c>
      <c r="F634" s="298" t="s">
        <v>1351</v>
      </c>
      <c r="G634" s="188">
        <v>2300</v>
      </c>
      <c r="H634" s="184">
        <v>-500</v>
      </c>
      <c r="I634" s="184"/>
      <c r="J634" s="73">
        <f t="shared" si="124"/>
        <v>1800</v>
      </c>
      <c r="K634" s="184"/>
      <c r="L634" s="184"/>
      <c r="M634" s="73">
        <f t="shared" si="125"/>
        <v>2300</v>
      </c>
      <c r="N634" s="74" t="str">
        <f t="shared" si="126"/>
        <v>동의필요</v>
      </c>
      <c r="O634" s="237"/>
      <c r="P634" s="279"/>
      <c r="Q634" s="315"/>
      <c r="R634" s="279"/>
      <c r="S634" s="282" t="str">
        <f t="shared" si="127"/>
        <v>도비</v>
      </c>
      <c r="T634" s="184">
        <f t="shared" si="135"/>
        <v>0</v>
      </c>
      <c r="U634" s="184">
        <f t="shared" si="136"/>
        <v>-500</v>
      </c>
      <c r="V634" s="281" t="str">
        <f t="shared" si="128"/>
        <v>ok</v>
      </c>
      <c r="W634" s="279"/>
      <c r="X634" s="280" t="str">
        <f t="shared" si="129"/>
        <v>도비</v>
      </c>
      <c r="Y634" s="184">
        <f t="shared" si="130"/>
        <v>0</v>
      </c>
      <c r="Z634" s="184">
        <f t="shared" si="131"/>
        <v>0</v>
      </c>
      <c r="AA634" s="281" t="str">
        <f t="shared" si="132"/>
        <v>ok</v>
      </c>
      <c r="AB634" s="279"/>
      <c r="AC634" s="79" t="str">
        <f t="array" ref="AC634">IFERROR(IF($C634="","",INDEX(구분표!$I$2:$I$1001,MATCH(1,(구분표!$B$2:$B$1001='15년일출'!$A634)*(구분표!$C$2:$C$1001='15년일출'!$B634)*(구분표!$A$2:$A$1001='15년일출'!$C634),0))),"@@")</f>
        <v>3101</v>
      </c>
    </row>
    <row r="635" spans="1:29" s="262" customFormat="1" ht="40.5" hidden="1" customHeight="1">
      <c r="A635" s="290" t="str">
        <f>IFERROR(VLOOKUP('15년일출'!$C635,구분표!$A$2:$C$1001,2,FALSE),"")</f>
        <v>여성가족교육협력위원회</v>
      </c>
      <c r="B635" s="290" t="str">
        <f>IFERROR(VLOOKUP('15년일출'!$C635,구분표!$A$2:$C$1001,3,FALSE),"")</f>
        <v>교육협력국</v>
      </c>
      <c r="C635" s="299" t="s">
        <v>182</v>
      </c>
      <c r="D635" s="300" t="s">
        <v>589</v>
      </c>
      <c r="E635" s="300">
        <v>1148</v>
      </c>
      <c r="F635" s="299" t="s">
        <v>1352</v>
      </c>
      <c r="G635" s="188">
        <v>1700</v>
      </c>
      <c r="H635" s="195">
        <v>-500</v>
      </c>
      <c r="I635" s="195"/>
      <c r="J635" s="73">
        <f t="shared" si="124"/>
        <v>1200</v>
      </c>
      <c r="K635" s="195"/>
      <c r="L635" s="195"/>
      <c r="M635" s="73">
        <f t="shared" si="125"/>
        <v>1700</v>
      </c>
      <c r="N635" s="74" t="str">
        <f t="shared" si="126"/>
        <v>동의필요</v>
      </c>
      <c r="O635" s="243"/>
      <c r="P635" s="283"/>
      <c r="Q635" s="316"/>
      <c r="R635" s="283"/>
      <c r="S635" s="282" t="str">
        <f t="shared" si="127"/>
        <v>도비</v>
      </c>
      <c r="T635" s="184">
        <f t="shared" si="135"/>
        <v>0</v>
      </c>
      <c r="U635" s="184">
        <f t="shared" si="136"/>
        <v>-500</v>
      </c>
      <c r="V635" s="281" t="str">
        <f t="shared" si="128"/>
        <v>ok</v>
      </c>
      <c r="W635" s="283"/>
      <c r="X635" s="280" t="str">
        <f t="shared" si="129"/>
        <v>도비</v>
      </c>
      <c r="Y635" s="184">
        <f t="shared" si="130"/>
        <v>0</v>
      </c>
      <c r="Z635" s="184">
        <f t="shared" si="131"/>
        <v>0</v>
      </c>
      <c r="AA635" s="281" t="str">
        <f t="shared" si="132"/>
        <v>ok</v>
      </c>
      <c r="AB635" s="283"/>
      <c r="AC635" s="79" t="str">
        <f t="array" ref="AC635">IFERROR(IF($C635="","",INDEX(구분표!$I$2:$I$1001,MATCH(1,(구분표!$B$2:$B$1001='15년일출'!$A635)*(구분표!$C$2:$C$1001='15년일출'!$B635)*(구분표!$A$2:$A$1001='15년일출'!$C635),0))),"@@")</f>
        <v>3101</v>
      </c>
    </row>
    <row r="636" spans="1:29" s="262" customFormat="1" ht="40.5" hidden="1" customHeight="1">
      <c r="A636" s="289" t="str">
        <f>IFERROR(VLOOKUP('15년일출'!$C636,구분표!$A$2:$C$1001,2,FALSE),"")</f>
        <v>여성가족교육협력위원회</v>
      </c>
      <c r="B636" s="289" t="str">
        <f>IFERROR(VLOOKUP('15년일출'!$C636,구분표!$A$2:$C$1001,3,FALSE),"")</f>
        <v>교육협력국</v>
      </c>
      <c r="C636" s="298" t="s">
        <v>182</v>
      </c>
      <c r="D636" s="297" t="s">
        <v>589</v>
      </c>
      <c r="E636" s="297">
        <v>1149</v>
      </c>
      <c r="F636" s="298" t="s">
        <v>1353</v>
      </c>
      <c r="G636" s="184">
        <v>90000</v>
      </c>
      <c r="H636" s="184">
        <v>-27000</v>
      </c>
      <c r="I636" s="184"/>
      <c r="J636" s="73">
        <f t="shared" si="124"/>
        <v>63000</v>
      </c>
      <c r="K636" s="184"/>
      <c r="L636" s="184"/>
      <c r="M636" s="73">
        <f t="shared" si="125"/>
        <v>90000</v>
      </c>
      <c r="N636" s="74" t="str">
        <f t="shared" si="126"/>
        <v>동의필요</v>
      </c>
      <c r="O636" s="241" t="s">
        <v>1372</v>
      </c>
      <c r="P636" s="279"/>
      <c r="Q636" s="315"/>
      <c r="R636" s="279"/>
      <c r="S636" s="282" t="str">
        <f t="shared" si="127"/>
        <v>도비</v>
      </c>
      <c r="T636" s="184">
        <f t="shared" si="135"/>
        <v>0</v>
      </c>
      <c r="U636" s="184">
        <f t="shared" si="136"/>
        <v>-27000</v>
      </c>
      <c r="V636" s="281" t="str">
        <f t="shared" si="128"/>
        <v>ok</v>
      </c>
      <c r="W636" s="279"/>
      <c r="X636" s="280" t="str">
        <f t="shared" si="129"/>
        <v>도비</v>
      </c>
      <c r="Y636" s="184">
        <f t="shared" si="130"/>
        <v>0</v>
      </c>
      <c r="Z636" s="184">
        <f t="shared" si="131"/>
        <v>0</v>
      </c>
      <c r="AA636" s="281" t="str">
        <f t="shared" si="132"/>
        <v>ok</v>
      </c>
      <c r="AB636" s="279"/>
      <c r="AC636" s="79" t="str">
        <f t="array" ref="AC636">IFERROR(IF($C636="","",INDEX(구분표!$I$2:$I$1001,MATCH(1,(구분표!$B$2:$B$1001='15년일출'!$A636)*(구분표!$C$2:$C$1001='15년일출'!$B636)*(구분표!$A$2:$A$1001='15년일출'!$C636),0))),"@@")</f>
        <v>3101</v>
      </c>
    </row>
    <row r="637" spans="1:29" s="262" customFormat="1" ht="40.5" hidden="1" customHeight="1">
      <c r="A637" s="289" t="str">
        <f>IFERROR(VLOOKUP('15년일출'!$C637,구분표!$A$2:$C$1001,2,FALSE),"")</f>
        <v>여성가족교육협력위원회</v>
      </c>
      <c r="B637" s="289" t="str">
        <f>IFERROR(VLOOKUP('15년일출'!$C637,구분표!$A$2:$C$1001,3,FALSE),"")</f>
        <v>교육협력국</v>
      </c>
      <c r="C637" s="298" t="s">
        <v>182</v>
      </c>
      <c r="D637" s="297" t="s">
        <v>593</v>
      </c>
      <c r="E637" s="297" t="s">
        <v>1253</v>
      </c>
      <c r="F637" s="298" t="s">
        <v>1354</v>
      </c>
      <c r="G637" s="184"/>
      <c r="H637" s="184"/>
      <c r="I637" s="184">
        <v>27000</v>
      </c>
      <c r="J637" s="73">
        <f t="shared" si="124"/>
        <v>27000</v>
      </c>
      <c r="K637" s="184"/>
      <c r="L637" s="184"/>
      <c r="M637" s="73">
        <f t="shared" si="125"/>
        <v>0</v>
      </c>
      <c r="N637" s="74" t="str">
        <f t="shared" si="126"/>
        <v>-</v>
      </c>
      <c r="O637" s="240" t="s">
        <v>1373</v>
      </c>
      <c r="P637" s="279"/>
      <c r="Q637" s="315"/>
      <c r="R637" s="279"/>
      <c r="S637" s="282" t="str">
        <f t="shared" si="127"/>
        <v>도비</v>
      </c>
      <c r="T637" s="184">
        <f t="shared" si="135"/>
        <v>0</v>
      </c>
      <c r="U637" s="184">
        <f t="shared" si="136"/>
        <v>27000</v>
      </c>
      <c r="V637" s="281" t="str">
        <f t="shared" si="128"/>
        <v>ok</v>
      </c>
      <c r="W637" s="279"/>
      <c r="X637" s="280" t="str">
        <f t="shared" si="129"/>
        <v>도비</v>
      </c>
      <c r="Y637" s="184">
        <f t="shared" si="130"/>
        <v>0</v>
      </c>
      <c r="Z637" s="184">
        <f t="shared" si="131"/>
        <v>0</v>
      </c>
      <c r="AA637" s="281" t="str">
        <f t="shared" si="132"/>
        <v>ok</v>
      </c>
      <c r="AB637" s="279"/>
      <c r="AC637" s="79" t="str">
        <f t="array" ref="AC637">IFERROR(IF($C637="","",INDEX(구분표!$I$2:$I$1001,MATCH(1,(구분표!$B$2:$B$1001='15년일출'!$A637)*(구분표!$C$2:$C$1001='15년일출'!$B637)*(구분표!$A$2:$A$1001='15년일출'!$C637),0))),"@@")</f>
        <v>3101</v>
      </c>
    </row>
    <row r="638" spans="1:29" s="262" customFormat="1" ht="40.5" hidden="1" customHeight="1">
      <c r="A638" s="289" t="str">
        <f>IFERROR(VLOOKUP('15년일출'!$C638,구분표!$A$2:$C$1001,2,FALSE),"")</f>
        <v>여성가족교육협력위원회</v>
      </c>
      <c r="B638" s="289" t="str">
        <f>IFERROR(VLOOKUP('15년일출'!$C638,구분표!$A$2:$C$1001,3,FALSE),"")</f>
        <v>교육협력국</v>
      </c>
      <c r="C638" s="298" t="s">
        <v>182</v>
      </c>
      <c r="D638" s="297" t="s">
        <v>589</v>
      </c>
      <c r="E638" s="297">
        <v>1149</v>
      </c>
      <c r="F638" s="298" t="s">
        <v>1355</v>
      </c>
      <c r="G638" s="190">
        <v>50000</v>
      </c>
      <c r="H638" s="184">
        <v>-50000</v>
      </c>
      <c r="I638" s="184"/>
      <c r="J638" s="73">
        <f t="shared" si="124"/>
        <v>0</v>
      </c>
      <c r="K638" s="184"/>
      <c r="L638" s="184"/>
      <c r="M638" s="73">
        <f t="shared" si="125"/>
        <v>50000</v>
      </c>
      <c r="N638" s="74" t="str">
        <f t="shared" si="126"/>
        <v>동의필요</v>
      </c>
      <c r="O638" s="239" t="s">
        <v>1374</v>
      </c>
      <c r="P638" s="279"/>
      <c r="Q638" s="315"/>
      <c r="R638" s="279"/>
      <c r="S638" s="282" t="str">
        <f t="shared" si="127"/>
        <v>도비</v>
      </c>
      <c r="T638" s="184">
        <f t="shared" si="135"/>
        <v>0</v>
      </c>
      <c r="U638" s="184">
        <f t="shared" si="136"/>
        <v>-50000</v>
      </c>
      <c r="V638" s="281" t="str">
        <f t="shared" si="128"/>
        <v>ok</v>
      </c>
      <c r="W638" s="279"/>
      <c r="X638" s="280" t="str">
        <f t="shared" si="129"/>
        <v>도비</v>
      </c>
      <c r="Y638" s="184">
        <f t="shared" si="130"/>
        <v>0</v>
      </c>
      <c r="Z638" s="184">
        <f t="shared" si="131"/>
        <v>0</v>
      </c>
      <c r="AA638" s="281" t="str">
        <f t="shared" si="132"/>
        <v>ok</v>
      </c>
      <c r="AB638" s="279"/>
      <c r="AC638" s="79" t="str">
        <f t="array" ref="AC638">IFERROR(IF($C638="","",INDEX(구분표!$I$2:$I$1001,MATCH(1,(구분표!$B$2:$B$1001='15년일출'!$A638)*(구분표!$C$2:$C$1001='15년일출'!$B638)*(구분표!$A$2:$A$1001='15년일출'!$C638),0))),"@@")</f>
        <v>3101</v>
      </c>
    </row>
    <row r="639" spans="1:29" s="262" customFormat="1" ht="40.5" hidden="1" customHeight="1">
      <c r="A639" s="289" t="str">
        <f>IFERROR(VLOOKUP('15년일출'!$C639,구분표!$A$2:$C$1001,2,FALSE),"")</f>
        <v>여성가족교육협력위원회</v>
      </c>
      <c r="B639" s="289" t="str">
        <f>IFERROR(VLOOKUP('15년일출'!$C639,구분표!$A$2:$C$1001,3,FALSE),"")</f>
        <v>교육협력국</v>
      </c>
      <c r="C639" s="298" t="s">
        <v>182</v>
      </c>
      <c r="D639" s="297" t="s">
        <v>593</v>
      </c>
      <c r="E639" s="297" t="s">
        <v>1253</v>
      </c>
      <c r="F639" s="298" t="s">
        <v>1356</v>
      </c>
      <c r="G639" s="184"/>
      <c r="H639" s="184"/>
      <c r="I639" s="184">
        <v>50000</v>
      </c>
      <c r="J639" s="73">
        <f t="shared" si="124"/>
        <v>50000</v>
      </c>
      <c r="K639" s="184"/>
      <c r="L639" s="184"/>
      <c r="M639" s="73">
        <f t="shared" si="125"/>
        <v>0</v>
      </c>
      <c r="N639" s="74" t="str">
        <f t="shared" si="126"/>
        <v>-</v>
      </c>
      <c r="O639" s="239" t="s">
        <v>1375</v>
      </c>
      <c r="P639" s="279"/>
      <c r="Q639" s="315"/>
      <c r="R639" s="279"/>
      <c r="S639" s="282" t="str">
        <f t="shared" si="127"/>
        <v>도비</v>
      </c>
      <c r="T639" s="184">
        <f t="shared" si="135"/>
        <v>0</v>
      </c>
      <c r="U639" s="184">
        <f t="shared" si="136"/>
        <v>50000</v>
      </c>
      <c r="V639" s="281" t="str">
        <f t="shared" si="128"/>
        <v>ok</v>
      </c>
      <c r="W639" s="279"/>
      <c r="X639" s="280" t="str">
        <f t="shared" si="129"/>
        <v>도비</v>
      </c>
      <c r="Y639" s="184">
        <f t="shared" si="130"/>
        <v>0</v>
      </c>
      <c r="Z639" s="184">
        <f t="shared" si="131"/>
        <v>0</v>
      </c>
      <c r="AA639" s="281" t="str">
        <f t="shared" si="132"/>
        <v>ok</v>
      </c>
      <c r="AB639" s="279"/>
      <c r="AC639" s="79" t="str">
        <f t="array" ref="AC639">IFERROR(IF($C639="","",INDEX(구분표!$I$2:$I$1001,MATCH(1,(구분표!$B$2:$B$1001='15년일출'!$A639)*(구분표!$C$2:$C$1001='15년일출'!$B639)*(구분표!$A$2:$A$1001='15년일출'!$C639),0))),"@@")</f>
        <v>3101</v>
      </c>
    </row>
    <row r="640" spans="1:29" s="262" customFormat="1" ht="40.5" hidden="1" customHeight="1">
      <c r="A640" s="289" t="str">
        <f>IFERROR(VLOOKUP('15년일출'!$C640,구분표!$A$2:$C$1001,2,FALSE),"")</f>
        <v>여성가족교육협력위원회</v>
      </c>
      <c r="B640" s="289" t="str">
        <f>IFERROR(VLOOKUP('15년일출'!$C640,구분표!$A$2:$C$1001,3,FALSE),"")</f>
        <v>교육협력국</v>
      </c>
      <c r="C640" s="298" t="s">
        <v>182</v>
      </c>
      <c r="D640" s="297" t="s">
        <v>589</v>
      </c>
      <c r="E640" s="297">
        <v>1149</v>
      </c>
      <c r="F640" s="298" t="s">
        <v>1357</v>
      </c>
      <c r="G640" s="184">
        <v>324000</v>
      </c>
      <c r="H640" s="184"/>
      <c r="I640" s="184">
        <v>140000</v>
      </c>
      <c r="J640" s="73">
        <f t="shared" si="124"/>
        <v>464000</v>
      </c>
      <c r="K640" s="184"/>
      <c r="L640" s="184"/>
      <c r="M640" s="73">
        <f t="shared" si="125"/>
        <v>324000</v>
      </c>
      <c r="N640" s="74" t="str">
        <f t="shared" si="126"/>
        <v>-</v>
      </c>
      <c r="O640" s="239"/>
      <c r="P640" s="279"/>
      <c r="Q640" s="315"/>
      <c r="R640" s="279"/>
      <c r="S640" s="282" t="str">
        <f t="shared" si="127"/>
        <v>도비</v>
      </c>
      <c r="T640" s="184">
        <f t="shared" si="135"/>
        <v>0</v>
      </c>
      <c r="U640" s="184">
        <f t="shared" si="136"/>
        <v>140000</v>
      </c>
      <c r="V640" s="281" t="str">
        <f t="shared" si="128"/>
        <v>ok</v>
      </c>
      <c r="W640" s="279"/>
      <c r="X640" s="280" t="str">
        <f t="shared" si="129"/>
        <v>도비</v>
      </c>
      <c r="Y640" s="184">
        <f t="shared" si="130"/>
        <v>0</v>
      </c>
      <c r="Z640" s="184">
        <f t="shared" si="131"/>
        <v>0</v>
      </c>
      <c r="AA640" s="281" t="str">
        <f t="shared" si="132"/>
        <v>ok</v>
      </c>
      <c r="AB640" s="279"/>
      <c r="AC640" s="79" t="str">
        <f t="array" ref="AC640">IFERROR(IF($C640="","",INDEX(구분표!$I$2:$I$1001,MATCH(1,(구분표!$B$2:$B$1001='15년일출'!$A640)*(구분표!$C$2:$C$1001='15년일출'!$B640)*(구분표!$A$2:$A$1001='15년일출'!$C640),0))),"@@")</f>
        <v>3101</v>
      </c>
    </row>
    <row r="641" spans="1:29" s="254" customFormat="1" ht="40.5" hidden="1" customHeight="1">
      <c r="A641" s="289" t="str">
        <f>IFERROR(VLOOKUP('15년일출'!$C641,구분표!$A$2:$C$1001,2,FALSE),"")</f>
        <v>여성가족교육협력위원회</v>
      </c>
      <c r="B641" s="289" t="str">
        <f>IFERROR(VLOOKUP('15년일출'!$C641,구분표!$A$2:$C$1001,3,FALSE),"")</f>
        <v>교육협력국</v>
      </c>
      <c r="C641" s="298" t="s">
        <v>184</v>
      </c>
      <c r="D641" s="297" t="s">
        <v>589</v>
      </c>
      <c r="E641" s="297">
        <v>1151</v>
      </c>
      <c r="F641" s="298" t="s">
        <v>1358</v>
      </c>
      <c r="G641" s="184">
        <v>8000</v>
      </c>
      <c r="H641" s="184">
        <v>-8000</v>
      </c>
      <c r="I641" s="184"/>
      <c r="J641" s="73">
        <f t="shared" si="124"/>
        <v>0</v>
      </c>
      <c r="K641" s="184"/>
      <c r="L641" s="184"/>
      <c r="M641" s="73">
        <f t="shared" si="125"/>
        <v>8000</v>
      </c>
      <c r="N641" s="74" t="str">
        <f t="shared" si="126"/>
        <v>동의필요</v>
      </c>
      <c r="O641" s="239" t="s">
        <v>1374</v>
      </c>
      <c r="P641" s="279"/>
      <c r="Q641" s="315"/>
      <c r="R641" s="279"/>
      <c r="S641" s="282" t="str">
        <f t="shared" si="127"/>
        <v>도비</v>
      </c>
      <c r="T641" s="184">
        <f t="shared" si="135"/>
        <v>0</v>
      </c>
      <c r="U641" s="184">
        <f t="shared" si="136"/>
        <v>-8000</v>
      </c>
      <c r="V641" s="281" t="str">
        <f t="shared" si="128"/>
        <v>ok</v>
      </c>
      <c r="W641" s="279"/>
      <c r="X641" s="280" t="str">
        <f t="shared" si="129"/>
        <v>도비</v>
      </c>
      <c r="Y641" s="184">
        <f t="shared" si="130"/>
        <v>0</v>
      </c>
      <c r="Z641" s="184">
        <f t="shared" si="131"/>
        <v>0</v>
      </c>
      <c r="AA641" s="281" t="str">
        <f t="shared" si="132"/>
        <v>ok</v>
      </c>
      <c r="AB641" s="279"/>
      <c r="AC641" s="79" t="str">
        <f t="array" ref="AC641">IFERROR(IF($C641="","",INDEX(구분표!$I$2:$I$1001,MATCH(1,(구분표!$B$2:$B$1001='15년일출'!$A641)*(구분표!$C$2:$C$1001='15년일출'!$B641)*(구분표!$A$2:$A$1001='15년일출'!$C641),0))),"@@")</f>
        <v>3102</v>
      </c>
    </row>
    <row r="642" spans="1:29" s="262" customFormat="1" ht="40.5" hidden="1" customHeight="1">
      <c r="A642" s="289" t="str">
        <f>IFERROR(VLOOKUP('15년일출'!$C642,구분표!$A$2:$C$1001,2,FALSE),"")</f>
        <v>여성가족교육협력위원회</v>
      </c>
      <c r="B642" s="289" t="str">
        <f>IFERROR(VLOOKUP('15년일출'!$C642,구분표!$A$2:$C$1001,3,FALSE),"")</f>
        <v>교육협력국</v>
      </c>
      <c r="C642" s="298" t="s">
        <v>184</v>
      </c>
      <c r="D642" s="297" t="s">
        <v>593</v>
      </c>
      <c r="E642" s="297" t="s">
        <v>1253</v>
      </c>
      <c r="F642" s="298" t="s">
        <v>1359</v>
      </c>
      <c r="G642" s="184"/>
      <c r="H642" s="184"/>
      <c r="I642" s="184">
        <v>8000</v>
      </c>
      <c r="J642" s="73">
        <f t="shared" si="124"/>
        <v>8000</v>
      </c>
      <c r="K642" s="184"/>
      <c r="L642" s="184"/>
      <c r="M642" s="73">
        <f t="shared" si="125"/>
        <v>0</v>
      </c>
      <c r="N642" s="74" t="str">
        <f t="shared" si="126"/>
        <v>-</v>
      </c>
      <c r="O642" s="239" t="s">
        <v>1375</v>
      </c>
      <c r="P642" s="279"/>
      <c r="Q642" s="315"/>
      <c r="R642" s="279"/>
      <c r="S642" s="282" t="str">
        <f t="shared" si="127"/>
        <v>도비</v>
      </c>
      <c r="T642" s="184">
        <f t="shared" si="135"/>
        <v>0</v>
      </c>
      <c r="U642" s="184">
        <f t="shared" si="136"/>
        <v>8000</v>
      </c>
      <c r="V642" s="281" t="str">
        <f t="shared" si="128"/>
        <v>ok</v>
      </c>
      <c r="W642" s="279"/>
      <c r="X642" s="280" t="str">
        <f t="shared" si="129"/>
        <v>도비</v>
      </c>
      <c r="Y642" s="184">
        <f t="shared" si="130"/>
        <v>0</v>
      </c>
      <c r="Z642" s="184">
        <f t="shared" si="131"/>
        <v>0</v>
      </c>
      <c r="AA642" s="281" t="str">
        <f t="shared" si="132"/>
        <v>ok</v>
      </c>
      <c r="AB642" s="279"/>
      <c r="AC642" s="79" t="str">
        <f t="array" ref="AC642">IFERROR(IF($C642="","",INDEX(구분표!$I$2:$I$1001,MATCH(1,(구분표!$B$2:$B$1001='15년일출'!$A642)*(구분표!$C$2:$C$1001='15년일출'!$B642)*(구분표!$A$2:$A$1001='15년일출'!$C642),0))),"@@")</f>
        <v>3102</v>
      </c>
    </row>
    <row r="643" spans="1:29" s="262" customFormat="1" ht="40.5" hidden="1" customHeight="1">
      <c r="A643" s="289" t="str">
        <f>IFERROR(VLOOKUP('15년일출'!$C643,구분표!$A$2:$C$1001,2,FALSE),"")</f>
        <v>여성가족교육협력위원회</v>
      </c>
      <c r="B643" s="289" t="str">
        <f>IFERROR(VLOOKUP('15년일출'!$C643,구분표!$A$2:$C$1001,3,FALSE),"")</f>
        <v>교육협력국</v>
      </c>
      <c r="C643" s="298" t="s">
        <v>184</v>
      </c>
      <c r="D643" s="297" t="s">
        <v>589</v>
      </c>
      <c r="E643" s="297">
        <v>1152</v>
      </c>
      <c r="F643" s="298" t="s">
        <v>1360</v>
      </c>
      <c r="G643" s="187">
        <v>30000</v>
      </c>
      <c r="H643" s="184"/>
      <c r="I643" s="184">
        <v>20000</v>
      </c>
      <c r="J643" s="73">
        <f t="shared" si="124"/>
        <v>50000</v>
      </c>
      <c r="K643" s="184"/>
      <c r="L643" s="184"/>
      <c r="M643" s="73">
        <f t="shared" si="125"/>
        <v>30000</v>
      </c>
      <c r="N643" s="74" t="str">
        <f t="shared" si="126"/>
        <v>-</v>
      </c>
      <c r="O643" s="239"/>
      <c r="P643" s="279"/>
      <c r="Q643" s="315"/>
      <c r="R643" s="279"/>
      <c r="S643" s="282" t="str">
        <f t="shared" si="127"/>
        <v>도비</v>
      </c>
      <c r="T643" s="184">
        <f t="shared" si="135"/>
        <v>0</v>
      </c>
      <c r="U643" s="184">
        <f t="shared" si="136"/>
        <v>20000</v>
      </c>
      <c r="V643" s="281" t="str">
        <f t="shared" si="128"/>
        <v>ok</v>
      </c>
      <c r="W643" s="279"/>
      <c r="X643" s="280" t="str">
        <f t="shared" si="129"/>
        <v>도비</v>
      </c>
      <c r="Y643" s="184">
        <f t="shared" si="130"/>
        <v>0</v>
      </c>
      <c r="Z643" s="184">
        <f t="shared" si="131"/>
        <v>0</v>
      </c>
      <c r="AA643" s="281" t="str">
        <f t="shared" si="132"/>
        <v>ok</v>
      </c>
      <c r="AB643" s="279"/>
      <c r="AC643" s="79" t="str">
        <f t="array" ref="AC643">IFERROR(IF($C643="","",INDEX(구분표!$I$2:$I$1001,MATCH(1,(구분표!$B$2:$B$1001='15년일출'!$A643)*(구분표!$C$2:$C$1001='15년일출'!$B643)*(구분표!$A$2:$A$1001='15년일출'!$C643),0))),"@@")</f>
        <v>3102</v>
      </c>
    </row>
    <row r="644" spans="1:29" s="262" customFormat="1" ht="40.5" hidden="1" customHeight="1">
      <c r="A644" s="289" t="str">
        <f>IFERROR(VLOOKUP('15년일출'!$C644,구분표!$A$2:$C$1001,2,FALSE),"")</f>
        <v>여성가족교육협력위원회</v>
      </c>
      <c r="B644" s="289" t="str">
        <f>IFERROR(VLOOKUP('15년일출'!$C644,구분표!$A$2:$C$1001,3,FALSE),"")</f>
        <v>교육협력국</v>
      </c>
      <c r="C644" s="298" t="s">
        <v>184</v>
      </c>
      <c r="D644" s="297" t="s">
        <v>589</v>
      </c>
      <c r="E644" s="297">
        <v>1152</v>
      </c>
      <c r="F644" s="298" t="s">
        <v>1361</v>
      </c>
      <c r="G644" s="190">
        <v>600000</v>
      </c>
      <c r="H644" s="184">
        <v>-100000</v>
      </c>
      <c r="I644" s="184"/>
      <c r="J644" s="73">
        <f t="shared" si="124"/>
        <v>500000</v>
      </c>
      <c r="K644" s="184"/>
      <c r="L644" s="184"/>
      <c r="M644" s="73">
        <f t="shared" si="125"/>
        <v>600000</v>
      </c>
      <c r="N644" s="74" t="str">
        <f t="shared" si="126"/>
        <v>동의필요</v>
      </c>
      <c r="O644" s="241"/>
      <c r="P644" s="279"/>
      <c r="Q644" s="315"/>
      <c r="R644" s="279"/>
      <c r="S644" s="282" t="str">
        <f t="shared" si="127"/>
        <v>도비</v>
      </c>
      <c r="T644" s="184">
        <f t="shared" si="135"/>
        <v>0</v>
      </c>
      <c r="U644" s="184">
        <f t="shared" si="136"/>
        <v>-100000</v>
      </c>
      <c r="V644" s="281" t="str">
        <f t="shared" si="128"/>
        <v>ok</v>
      </c>
      <c r="W644" s="279"/>
      <c r="X644" s="280" t="str">
        <f t="shared" si="129"/>
        <v>도비</v>
      </c>
      <c r="Y644" s="184">
        <f t="shared" si="130"/>
        <v>0</v>
      </c>
      <c r="Z644" s="184">
        <f t="shared" si="131"/>
        <v>0</v>
      </c>
      <c r="AA644" s="281" t="str">
        <f t="shared" si="132"/>
        <v>ok</v>
      </c>
      <c r="AB644" s="279"/>
      <c r="AC644" s="79" t="str">
        <f t="array" ref="AC644">IFERROR(IF($C644="","",INDEX(구분표!$I$2:$I$1001,MATCH(1,(구분표!$B$2:$B$1001='15년일출'!$A644)*(구분표!$C$2:$C$1001='15년일출'!$B644)*(구분표!$A$2:$A$1001='15년일출'!$C644),0))),"@@")</f>
        <v>3102</v>
      </c>
    </row>
    <row r="645" spans="1:29" s="262" customFormat="1" ht="40.5" hidden="1" customHeight="1">
      <c r="A645" s="289" t="str">
        <f>IFERROR(VLOOKUP('15년일출'!$C645,구분표!$A$2:$C$1001,2,FALSE),"")</f>
        <v>여성가족교육협력위원회</v>
      </c>
      <c r="B645" s="289" t="str">
        <f>IFERROR(VLOOKUP('15년일출'!$C645,구분표!$A$2:$C$1001,3,FALSE),"")</f>
        <v>교육협력국</v>
      </c>
      <c r="C645" s="298" t="s">
        <v>186</v>
      </c>
      <c r="D645" s="297" t="s">
        <v>589</v>
      </c>
      <c r="E645" s="297">
        <v>1155</v>
      </c>
      <c r="F645" s="298" t="s">
        <v>1362</v>
      </c>
      <c r="G645" s="184">
        <v>100000</v>
      </c>
      <c r="H645" s="184"/>
      <c r="I645" s="184">
        <v>50000</v>
      </c>
      <c r="J645" s="73">
        <f t="shared" si="124"/>
        <v>150000</v>
      </c>
      <c r="K645" s="184"/>
      <c r="L645" s="184"/>
      <c r="M645" s="73">
        <f t="shared" si="125"/>
        <v>100000</v>
      </c>
      <c r="N645" s="74" t="str">
        <f t="shared" si="126"/>
        <v>-</v>
      </c>
      <c r="O645" s="239"/>
      <c r="P645" s="279"/>
      <c r="Q645" s="315"/>
      <c r="R645" s="279"/>
      <c r="S645" s="282" t="str">
        <f t="shared" si="127"/>
        <v>도비</v>
      </c>
      <c r="T645" s="184">
        <f t="shared" si="135"/>
        <v>0</v>
      </c>
      <c r="U645" s="184">
        <f t="shared" si="136"/>
        <v>50000</v>
      </c>
      <c r="V645" s="281" t="str">
        <f t="shared" si="128"/>
        <v>ok</v>
      </c>
      <c r="W645" s="279"/>
      <c r="X645" s="280" t="str">
        <f t="shared" si="129"/>
        <v>도비</v>
      </c>
      <c r="Y645" s="184">
        <f t="shared" si="130"/>
        <v>0</v>
      </c>
      <c r="Z645" s="184">
        <f t="shared" si="131"/>
        <v>0</v>
      </c>
      <c r="AA645" s="281" t="str">
        <f t="shared" si="132"/>
        <v>ok</v>
      </c>
      <c r="AB645" s="279"/>
      <c r="AC645" s="79" t="str">
        <f t="array" ref="AC645">IFERROR(IF($C645="","",INDEX(구분표!$I$2:$I$1001,MATCH(1,(구분표!$B$2:$B$1001='15년일출'!$A645)*(구분표!$C$2:$C$1001='15년일출'!$B645)*(구분표!$A$2:$A$1001='15년일출'!$C645),0))),"@@")</f>
        <v>3103</v>
      </c>
    </row>
    <row r="646" spans="1:29" s="262" customFormat="1" ht="40.5" hidden="1" customHeight="1">
      <c r="A646" s="289" t="str">
        <f>IFERROR(VLOOKUP('15년일출'!$C646,구분표!$A$2:$C$1001,2,FALSE),"")</f>
        <v>여성가족교육협력위원회</v>
      </c>
      <c r="B646" s="289" t="str">
        <f>IFERROR(VLOOKUP('15년일출'!$C646,구분표!$A$2:$C$1001,3,FALSE),"")</f>
        <v>교육협력국</v>
      </c>
      <c r="C646" s="298" t="s">
        <v>186</v>
      </c>
      <c r="D646" s="297" t="s">
        <v>589</v>
      </c>
      <c r="E646" s="297">
        <v>1155</v>
      </c>
      <c r="F646" s="298" t="s">
        <v>1363</v>
      </c>
      <c r="G646" s="184">
        <v>20000</v>
      </c>
      <c r="H646" s="184"/>
      <c r="I646" s="184">
        <v>30000</v>
      </c>
      <c r="J646" s="73">
        <f t="shared" ref="J646:J709" si="137">SUM(G646+H646+I646)</f>
        <v>50000</v>
      </c>
      <c r="K646" s="184"/>
      <c r="L646" s="184"/>
      <c r="M646" s="73">
        <f t="shared" ref="M646:M709" si="138">SUM(G646+K646+L646)</f>
        <v>20000</v>
      </c>
      <c r="N646" s="74" t="str">
        <f t="shared" ref="N646:N709" si="139">IF(H646-K646&lt;0,"동의필요","-")</f>
        <v>-</v>
      </c>
      <c r="O646" s="241"/>
      <c r="P646" s="279"/>
      <c r="Q646" s="315"/>
      <c r="R646" s="279"/>
      <c r="S646" s="282" t="str">
        <f t="shared" ref="S646:S709" si="140">IF($Q646="도비","도비",IF(COUNT(FIND("국비/",$F646)),"국비",IF(COUNT(FIND("지특/",$F646)),"지특",IF(COUNT(FIND("기금/",$F646)),"기금",IF(COUNT(FIND("교부세/",$F646)),"특교",IF(COUNT(FIND("자체/",$F646)),"도비",""))))))</f>
        <v>도비</v>
      </c>
      <c r="T646" s="184">
        <f t="shared" si="135"/>
        <v>0</v>
      </c>
      <c r="U646" s="184">
        <f t="shared" si="136"/>
        <v>30000</v>
      </c>
      <c r="V646" s="281" t="str">
        <f t="shared" ref="V646:V709" si="141">IFERROR(IF(($H646+$I646)=($T646+$U646),"ok","검토"),"검토")</f>
        <v>ok</v>
      </c>
      <c r="W646" s="279"/>
      <c r="X646" s="280" t="str">
        <f t="shared" ref="X646:X709" si="142">$S646</f>
        <v>도비</v>
      </c>
      <c r="Y646" s="184">
        <f t="shared" ref="Y646:Y709" si="143">IF($X646&lt;&gt;"도비",IF($Q646="국도비","직접입력",SUM($K646:$L646)),)</f>
        <v>0</v>
      </c>
      <c r="Z646" s="184">
        <f t="shared" ref="Z646:Z709" si="144">IF($X646="도비",SUM($K646:$L646),IF($Q646="국도비","직접입력",SUM($K646:$L646)-$Y646))</f>
        <v>0</v>
      </c>
      <c r="AA646" s="281" t="str">
        <f t="shared" ref="AA646:AA709" si="145">IFERROR(IF(($K646+$L646)=($Y646+$Z646),"ok","검토"),"검토")</f>
        <v>ok</v>
      </c>
      <c r="AB646" s="279"/>
      <c r="AC646" s="79" t="str">
        <f t="array" ref="AC646">IFERROR(IF($C646="","",INDEX(구분표!$I$2:$I$1001,MATCH(1,(구분표!$B$2:$B$1001='15년일출'!$A646)*(구분표!$C$2:$C$1001='15년일출'!$B646)*(구분표!$A$2:$A$1001='15년일출'!$C646),0))),"@@")</f>
        <v>3103</v>
      </c>
    </row>
    <row r="647" spans="1:29" s="262" customFormat="1" ht="40.5" hidden="1" customHeight="1">
      <c r="A647" s="289" t="str">
        <f>IFERROR(VLOOKUP('15년일출'!$C647,구분표!$A$2:$C$1001,2,FALSE),"")</f>
        <v>여성가족교육협력위원회</v>
      </c>
      <c r="B647" s="289" t="str">
        <f>IFERROR(VLOOKUP('15년일출'!$C647,구분표!$A$2:$C$1001,3,FALSE),"")</f>
        <v>교육협력국</v>
      </c>
      <c r="C647" s="298" t="s">
        <v>186</v>
      </c>
      <c r="D647" s="297" t="s">
        <v>589</v>
      </c>
      <c r="E647" s="297">
        <v>1155</v>
      </c>
      <c r="F647" s="298" t="s">
        <v>1364</v>
      </c>
      <c r="G647" s="184">
        <v>130000</v>
      </c>
      <c r="H647" s="184">
        <v>-20000</v>
      </c>
      <c r="I647" s="184"/>
      <c r="J647" s="73">
        <f t="shared" si="137"/>
        <v>110000</v>
      </c>
      <c r="K647" s="184"/>
      <c r="L647" s="184"/>
      <c r="M647" s="73">
        <f t="shared" si="138"/>
        <v>130000</v>
      </c>
      <c r="N647" s="74" t="str">
        <f t="shared" si="139"/>
        <v>동의필요</v>
      </c>
      <c r="O647" s="241"/>
      <c r="P647" s="279"/>
      <c r="Q647" s="315"/>
      <c r="R647" s="279"/>
      <c r="S647" s="282" t="str">
        <f t="shared" si="140"/>
        <v>도비</v>
      </c>
      <c r="T647" s="184">
        <f t="shared" si="135"/>
        <v>0</v>
      </c>
      <c r="U647" s="184">
        <f t="shared" si="136"/>
        <v>-20000</v>
      </c>
      <c r="V647" s="281" t="str">
        <f t="shared" si="141"/>
        <v>ok</v>
      </c>
      <c r="W647" s="279"/>
      <c r="X647" s="280" t="str">
        <f t="shared" si="142"/>
        <v>도비</v>
      </c>
      <c r="Y647" s="184">
        <f t="shared" si="143"/>
        <v>0</v>
      </c>
      <c r="Z647" s="184">
        <f t="shared" si="144"/>
        <v>0</v>
      </c>
      <c r="AA647" s="281" t="str">
        <f t="shared" si="145"/>
        <v>ok</v>
      </c>
      <c r="AB647" s="279"/>
      <c r="AC647" s="79" t="str">
        <f t="array" ref="AC647">IFERROR(IF($C647="","",INDEX(구분표!$I$2:$I$1001,MATCH(1,(구분표!$B$2:$B$1001='15년일출'!$A647)*(구분표!$C$2:$C$1001='15년일출'!$B647)*(구분표!$A$2:$A$1001='15년일출'!$C647),0))),"@@")</f>
        <v>3103</v>
      </c>
    </row>
    <row r="648" spans="1:29" s="262" customFormat="1" ht="40.5" hidden="1" customHeight="1">
      <c r="A648" s="289" t="str">
        <f>IFERROR(VLOOKUP('15년일출'!$C648,구분표!$A$2:$C$1001,2,FALSE),"")</f>
        <v>여성가족교육협력위원회</v>
      </c>
      <c r="B648" s="289" t="str">
        <f>IFERROR(VLOOKUP('15년일출'!$C648,구분표!$A$2:$C$1001,3,FALSE),"")</f>
        <v>교육협력국</v>
      </c>
      <c r="C648" s="298" t="s">
        <v>186</v>
      </c>
      <c r="D648" s="297" t="s">
        <v>589</v>
      </c>
      <c r="E648" s="297">
        <v>1155</v>
      </c>
      <c r="F648" s="298" t="s">
        <v>1365</v>
      </c>
      <c r="G648" s="184">
        <v>740000</v>
      </c>
      <c r="H648" s="184"/>
      <c r="I648" s="184">
        <v>20000</v>
      </c>
      <c r="J648" s="73">
        <f t="shared" si="137"/>
        <v>760000</v>
      </c>
      <c r="K648" s="184"/>
      <c r="L648" s="184"/>
      <c r="M648" s="73">
        <f t="shared" si="138"/>
        <v>740000</v>
      </c>
      <c r="N648" s="74" t="str">
        <f t="shared" si="139"/>
        <v>-</v>
      </c>
      <c r="O648" s="241" t="s">
        <v>1376</v>
      </c>
      <c r="P648" s="279"/>
      <c r="Q648" s="315"/>
      <c r="R648" s="279"/>
      <c r="S648" s="282" t="str">
        <f t="shared" si="140"/>
        <v>도비</v>
      </c>
      <c r="T648" s="184">
        <f t="shared" si="135"/>
        <v>0</v>
      </c>
      <c r="U648" s="184">
        <f t="shared" si="136"/>
        <v>20000</v>
      </c>
      <c r="V648" s="281" t="str">
        <f t="shared" si="141"/>
        <v>ok</v>
      </c>
      <c r="W648" s="279"/>
      <c r="X648" s="280" t="str">
        <f t="shared" si="142"/>
        <v>도비</v>
      </c>
      <c r="Y648" s="184">
        <f t="shared" si="143"/>
        <v>0</v>
      </c>
      <c r="Z648" s="184">
        <f t="shared" si="144"/>
        <v>0</v>
      </c>
      <c r="AA648" s="281" t="str">
        <f t="shared" si="145"/>
        <v>ok</v>
      </c>
      <c r="AB648" s="279"/>
      <c r="AC648" s="79" t="str">
        <f t="array" ref="AC648">IFERROR(IF($C648="","",INDEX(구분표!$I$2:$I$1001,MATCH(1,(구분표!$B$2:$B$1001='15년일출'!$A648)*(구분표!$C$2:$C$1001='15년일출'!$B648)*(구분표!$A$2:$A$1001='15년일출'!$C648),0))),"@@")</f>
        <v>3103</v>
      </c>
    </row>
    <row r="649" spans="1:29" s="262" customFormat="1" ht="40.5" hidden="1" customHeight="1">
      <c r="A649" s="289" t="str">
        <f>IFERROR(VLOOKUP('15년일출'!$C649,구분표!$A$2:$C$1001,2,FALSE),"")</f>
        <v>여성가족교육협력위원회</v>
      </c>
      <c r="B649" s="289" t="str">
        <f>IFERROR(VLOOKUP('15년일출'!$C649,구분표!$A$2:$C$1001,3,FALSE),"")</f>
        <v>교육협력국</v>
      </c>
      <c r="C649" s="298" t="s">
        <v>186</v>
      </c>
      <c r="D649" s="297" t="s">
        <v>589</v>
      </c>
      <c r="E649" s="297">
        <v>1156</v>
      </c>
      <c r="F649" s="298" t="s">
        <v>1366</v>
      </c>
      <c r="G649" s="184">
        <v>329000</v>
      </c>
      <c r="H649" s="184"/>
      <c r="I649" s="184">
        <v>71000</v>
      </c>
      <c r="J649" s="73">
        <f t="shared" si="137"/>
        <v>400000</v>
      </c>
      <c r="K649" s="184"/>
      <c r="L649" s="184"/>
      <c r="M649" s="73">
        <f t="shared" si="138"/>
        <v>329000</v>
      </c>
      <c r="N649" s="74" t="str">
        <f t="shared" si="139"/>
        <v>-</v>
      </c>
      <c r="O649" s="239"/>
      <c r="P649" s="279"/>
      <c r="Q649" s="315"/>
      <c r="R649" s="279"/>
      <c r="S649" s="282" t="str">
        <f t="shared" si="140"/>
        <v>도비</v>
      </c>
      <c r="T649" s="184">
        <f t="shared" si="135"/>
        <v>0</v>
      </c>
      <c r="U649" s="184">
        <f t="shared" si="136"/>
        <v>71000</v>
      </c>
      <c r="V649" s="281" t="str">
        <f t="shared" si="141"/>
        <v>ok</v>
      </c>
      <c r="W649" s="279"/>
      <c r="X649" s="280" t="str">
        <f t="shared" si="142"/>
        <v>도비</v>
      </c>
      <c r="Y649" s="184">
        <f t="shared" si="143"/>
        <v>0</v>
      </c>
      <c r="Z649" s="184">
        <f t="shared" si="144"/>
        <v>0</v>
      </c>
      <c r="AA649" s="281" t="str">
        <f t="shared" si="145"/>
        <v>ok</v>
      </c>
      <c r="AB649" s="279"/>
      <c r="AC649" s="79" t="str">
        <f t="array" ref="AC649">IFERROR(IF($C649="","",INDEX(구분표!$I$2:$I$1001,MATCH(1,(구분표!$B$2:$B$1001='15년일출'!$A649)*(구분표!$C$2:$C$1001='15년일출'!$B649)*(구분표!$A$2:$A$1001='15년일출'!$C649),0))),"@@")</f>
        <v>3103</v>
      </c>
    </row>
    <row r="650" spans="1:29" s="262" customFormat="1" ht="40.5" hidden="1" customHeight="1">
      <c r="A650" s="289" t="str">
        <f>IFERROR(VLOOKUP('15년일출'!$C650,구분표!$A$2:$C$1001,2,FALSE),"")</f>
        <v>여성가족교육협력위원회</v>
      </c>
      <c r="B650" s="289" t="str">
        <f>IFERROR(VLOOKUP('15년일출'!$C650,구분표!$A$2:$C$1001,3,FALSE),"")</f>
        <v>교육협력국</v>
      </c>
      <c r="C650" s="298" t="s">
        <v>186</v>
      </c>
      <c r="D650" s="297" t="s">
        <v>589</v>
      </c>
      <c r="E650" s="297">
        <v>1156</v>
      </c>
      <c r="F650" s="298" t="s">
        <v>1367</v>
      </c>
      <c r="G650" s="184">
        <v>90000</v>
      </c>
      <c r="H650" s="184"/>
      <c r="I650" s="184">
        <v>30000</v>
      </c>
      <c r="J650" s="73">
        <f t="shared" si="137"/>
        <v>120000</v>
      </c>
      <c r="K650" s="184"/>
      <c r="L650" s="184"/>
      <c r="M650" s="73">
        <f t="shared" si="138"/>
        <v>90000</v>
      </c>
      <c r="N650" s="74" t="str">
        <f t="shared" si="139"/>
        <v>-</v>
      </c>
      <c r="O650" s="239"/>
      <c r="P650" s="279"/>
      <c r="Q650" s="315"/>
      <c r="R650" s="279"/>
      <c r="S650" s="282" t="str">
        <f t="shared" si="140"/>
        <v>도비</v>
      </c>
      <c r="T650" s="184">
        <f t="shared" si="135"/>
        <v>0</v>
      </c>
      <c r="U650" s="184">
        <f t="shared" si="136"/>
        <v>30000</v>
      </c>
      <c r="V650" s="281" t="str">
        <f t="shared" si="141"/>
        <v>ok</v>
      </c>
      <c r="W650" s="279"/>
      <c r="X650" s="280" t="str">
        <f t="shared" si="142"/>
        <v>도비</v>
      </c>
      <c r="Y650" s="184">
        <f t="shared" si="143"/>
        <v>0</v>
      </c>
      <c r="Z650" s="184">
        <f t="shared" si="144"/>
        <v>0</v>
      </c>
      <c r="AA650" s="281" t="str">
        <f t="shared" si="145"/>
        <v>ok</v>
      </c>
      <c r="AB650" s="279"/>
      <c r="AC650" s="79" t="str">
        <f t="array" ref="AC650">IFERROR(IF($C650="","",INDEX(구분표!$I$2:$I$1001,MATCH(1,(구분표!$B$2:$B$1001='15년일출'!$A650)*(구분표!$C$2:$C$1001='15년일출'!$B650)*(구분표!$A$2:$A$1001='15년일출'!$C650),0))),"@@")</f>
        <v>3103</v>
      </c>
    </row>
    <row r="651" spans="1:29" s="262" customFormat="1" ht="40.5" hidden="1" customHeight="1">
      <c r="A651" s="289" t="str">
        <f>IFERROR(VLOOKUP('15년일출'!$C651,구분표!$A$2:$C$1001,2,FALSE),"")</f>
        <v>여성가족교육협력위원회</v>
      </c>
      <c r="B651" s="289" t="str">
        <f>IFERROR(VLOOKUP('15년일출'!$C651,구분표!$A$2:$C$1001,3,FALSE),"")</f>
        <v>교육협력국</v>
      </c>
      <c r="C651" s="298" t="s">
        <v>186</v>
      </c>
      <c r="D651" s="297" t="s">
        <v>593</v>
      </c>
      <c r="E651" s="297" t="s">
        <v>1253</v>
      </c>
      <c r="F651" s="298" t="s">
        <v>1368</v>
      </c>
      <c r="G651" s="184"/>
      <c r="H651" s="184"/>
      <c r="I651" s="184">
        <v>100000</v>
      </c>
      <c r="J651" s="73">
        <f t="shared" si="137"/>
        <v>100000</v>
      </c>
      <c r="K651" s="184"/>
      <c r="L651" s="184"/>
      <c r="M651" s="73">
        <f t="shared" si="138"/>
        <v>0</v>
      </c>
      <c r="N651" s="74" t="str">
        <f t="shared" si="139"/>
        <v>-</v>
      </c>
      <c r="O651" s="239" t="s">
        <v>1377</v>
      </c>
      <c r="P651" s="279"/>
      <c r="Q651" s="315"/>
      <c r="R651" s="279"/>
      <c r="S651" s="282" t="str">
        <f t="shared" si="140"/>
        <v>도비</v>
      </c>
      <c r="T651" s="184">
        <f t="shared" si="135"/>
        <v>0</v>
      </c>
      <c r="U651" s="184">
        <f t="shared" si="136"/>
        <v>100000</v>
      </c>
      <c r="V651" s="281" t="str">
        <f t="shared" si="141"/>
        <v>ok</v>
      </c>
      <c r="W651" s="279"/>
      <c r="X651" s="280" t="str">
        <f t="shared" si="142"/>
        <v>도비</v>
      </c>
      <c r="Y651" s="184">
        <f t="shared" si="143"/>
        <v>0</v>
      </c>
      <c r="Z651" s="184">
        <f t="shared" si="144"/>
        <v>0</v>
      </c>
      <c r="AA651" s="281" t="str">
        <f t="shared" si="145"/>
        <v>ok</v>
      </c>
      <c r="AB651" s="279"/>
      <c r="AC651" s="79" t="str">
        <f t="array" ref="AC651">IFERROR(IF($C651="","",INDEX(구분표!$I$2:$I$1001,MATCH(1,(구분표!$B$2:$B$1001='15년일출'!$A651)*(구분표!$C$2:$C$1001='15년일출'!$B651)*(구분표!$A$2:$A$1001='15년일출'!$C651),0))),"@@")</f>
        <v>3103</v>
      </c>
    </row>
    <row r="652" spans="1:29" s="262" customFormat="1" ht="40.5" hidden="1" customHeight="1">
      <c r="A652" s="289" t="str">
        <f>IFERROR(VLOOKUP('15년일출'!$C652,구분표!$A$2:$C$1001,2,FALSE),"")</f>
        <v>여성가족교육협력위원회</v>
      </c>
      <c r="B652" s="289" t="str">
        <f>IFERROR(VLOOKUP('15년일출'!$C652,구분표!$A$2:$C$1001,3,FALSE),"")</f>
        <v>교육협력국</v>
      </c>
      <c r="C652" s="298" t="s">
        <v>186</v>
      </c>
      <c r="D652" s="297" t="s">
        <v>593</v>
      </c>
      <c r="E652" s="297" t="s">
        <v>1253</v>
      </c>
      <c r="F652" s="298" t="s">
        <v>1369</v>
      </c>
      <c r="G652" s="184"/>
      <c r="H652" s="184"/>
      <c r="I652" s="184">
        <v>195000</v>
      </c>
      <c r="J652" s="73">
        <f t="shared" si="137"/>
        <v>195000</v>
      </c>
      <c r="K652" s="184"/>
      <c r="L652" s="184"/>
      <c r="M652" s="73">
        <f t="shared" si="138"/>
        <v>0</v>
      </c>
      <c r="N652" s="74" t="str">
        <f t="shared" si="139"/>
        <v>-</v>
      </c>
      <c r="O652" s="239"/>
      <c r="P652" s="279"/>
      <c r="Q652" s="315"/>
      <c r="R652" s="279"/>
      <c r="S652" s="282" t="str">
        <f t="shared" si="140"/>
        <v>도비</v>
      </c>
      <c r="T652" s="184">
        <f t="shared" si="135"/>
        <v>0</v>
      </c>
      <c r="U652" s="184">
        <f t="shared" si="136"/>
        <v>195000</v>
      </c>
      <c r="V652" s="281" t="str">
        <f t="shared" si="141"/>
        <v>ok</v>
      </c>
      <c r="W652" s="279"/>
      <c r="X652" s="280" t="str">
        <f t="shared" si="142"/>
        <v>도비</v>
      </c>
      <c r="Y652" s="184">
        <f t="shared" si="143"/>
        <v>0</v>
      </c>
      <c r="Z652" s="184">
        <f t="shared" si="144"/>
        <v>0</v>
      </c>
      <c r="AA652" s="281" t="str">
        <f t="shared" si="145"/>
        <v>ok</v>
      </c>
      <c r="AB652" s="279"/>
      <c r="AC652" s="79" t="str">
        <f t="array" ref="AC652">IFERROR(IF($C652="","",INDEX(구분표!$I$2:$I$1001,MATCH(1,(구분표!$B$2:$B$1001='15년일출'!$A652)*(구분표!$C$2:$C$1001='15년일출'!$B652)*(구분표!$A$2:$A$1001='15년일출'!$C652),0))),"@@")</f>
        <v>3103</v>
      </c>
    </row>
    <row r="653" spans="1:29" s="262" customFormat="1" ht="40.5" hidden="1" customHeight="1">
      <c r="A653" s="289" t="str">
        <f>IFERROR(VLOOKUP('15년일출'!$C653,구분표!$A$2:$C$1001,2,FALSE),"")</f>
        <v>여성가족교육협력위원회</v>
      </c>
      <c r="B653" s="289" t="str">
        <f>IFERROR(VLOOKUP('15년일출'!$C653,구분표!$A$2:$C$1001,3,FALSE),"")</f>
        <v>여성가족국</v>
      </c>
      <c r="C653" s="298" t="s">
        <v>88</v>
      </c>
      <c r="D653" s="297" t="s">
        <v>589</v>
      </c>
      <c r="E653" s="297">
        <v>1171</v>
      </c>
      <c r="F653" s="298" t="s">
        <v>1048</v>
      </c>
      <c r="G653" s="184">
        <v>8000</v>
      </c>
      <c r="H653" s="194"/>
      <c r="I653" s="194">
        <v>13000</v>
      </c>
      <c r="J653" s="73">
        <f t="shared" si="137"/>
        <v>21000</v>
      </c>
      <c r="K653" s="304"/>
      <c r="L653" s="303"/>
      <c r="M653" s="73">
        <f t="shared" si="138"/>
        <v>8000</v>
      </c>
      <c r="N653" s="74" t="str">
        <f t="shared" si="139"/>
        <v>-</v>
      </c>
      <c r="O653" s="244" t="s">
        <v>1038</v>
      </c>
      <c r="P653" s="279"/>
      <c r="Q653" s="315" t="s">
        <v>734</v>
      </c>
      <c r="R653" s="279"/>
      <c r="S653" s="282" t="str">
        <f t="shared" si="140"/>
        <v>기금</v>
      </c>
      <c r="T653" s="184">
        <v>6500</v>
      </c>
      <c r="U653" s="184">
        <v>6500</v>
      </c>
      <c r="V653" s="281" t="str">
        <f t="shared" si="141"/>
        <v>ok</v>
      </c>
      <c r="W653" s="279"/>
      <c r="X653" s="280" t="str">
        <f t="shared" si="142"/>
        <v>기금</v>
      </c>
      <c r="Y653" s="184" t="str">
        <f t="shared" si="143"/>
        <v>직접입력</v>
      </c>
      <c r="Z653" s="184" t="str">
        <f t="shared" si="144"/>
        <v>직접입력</v>
      </c>
      <c r="AA653" s="281" t="str">
        <f t="shared" si="145"/>
        <v>검토</v>
      </c>
      <c r="AB653" s="279"/>
      <c r="AC653" s="79" t="str">
        <f t="array" ref="AC653">IFERROR(IF($C653="","",INDEX(구분표!$I$2:$I$1001,MATCH(1,(구분표!$B$2:$B$1001='15년일출'!$A653)*(구분표!$C$2:$C$1001='15년일출'!$B653)*(구분표!$A$2:$A$1001='15년일출'!$C653),0))),"@@")</f>
        <v>3201</v>
      </c>
    </row>
    <row r="654" spans="1:29" s="262" customFormat="1" ht="40.5" hidden="1" customHeight="1">
      <c r="A654" s="289" t="str">
        <f>IFERROR(VLOOKUP('15년일출'!$C654,구분표!$A$2:$C$1001,2,FALSE),"")</f>
        <v>여성가족교육협력위원회</v>
      </c>
      <c r="B654" s="289" t="str">
        <f>IFERROR(VLOOKUP('15년일출'!$C654,구분표!$A$2:$C$1001,3,FALSE),"")</f>
        <v>여성가족국</v>
      </c>
      <c r="C654" s="298" t="s">
        <v>88</v>
      </c>
      <c r="D654" s="297" t="s">
        <v>589</v>
      </c>
      <c r="E654" s="297">
        <v>1172</v>
      </c>
      <c r="F654" s="298" t="s">
        <v>1049</v>
      </c>
      <c r="G654" s="184">
        <v>167443</v>
      </c>
      <c r="H654" s="194"/>
      <c r="I654" s="194">
        <v>1</v>
      </c>
      <c r="J654" s="73">
        <f t="shared" si="137"/>
        <v>167444</v>
      </c>
      <c r="K654" s="304"/>
      <c r="L654" s="303"/>
      <c r="M654" s="73">
        <f t="shared" si="138"/>
        <v>167443</v>
      </c>
      <c r="N654" s="74" t="str">
        <f t="shared" si="139"/>
        <v>-</v>
      </c>
      <c r="O654" s="244" t="s">
        <v>1038</v>
      </c>
      <c r="P654" s="279"/>
      <c r="Q654" s="315"/>
      <c r="R654" s="279"/>
      <c r="S654" s="282" t="str">
        <f t="shared" si="140"/>
        <v>기금</v>
      </c>
      <c r="T654" s="184">
        <f>IF($S654&lt;&gt;"도비",IF($Q654="국도비","직접입력",SUM($H654:$I654)),)</f>
        <v>1</v>
      </c>
      <c r="U654" s="184">
        <f>IF($S654="도비",SUM($H654:$I654),IF($Q654="국도비","직접입력",SUM($H654:$I654)-$T654))</f>
        <v>0</v>
      </c>
      <c r="V654" s="281" t="str">
        <f t="shared" si="141"/>
        <v>ok</v>
      </c>
      <c r="W654" s="279"/>
      <c r="X654" s="280" t="str">
        <f t="shared" si="142"/>
        <v>기금</v>
      </c>
      <c r="Y654" s="184">
        <f t="shared" si="143"/>
        <v>0</v>
      </c>
      <c r="Z654" s="184">
        <f t="shared" si="144"/>
        <v>0</v>
      </c>
      <c r="AA654" s="281" t="str">
        <f t="shared" si="145"/>
        <v>ok</v>
      </c>
      <c r="AB654" s="279"/>
      <c r="AC654" s="79" t="str">
        <f t="array" ref="AC654">IFERROR(IF($C654="","",INDEX(구분표!$I$2:$I$1001,MATCH(1,(구분표!$B$2:$B$1001='15년일출'!$A654)*(구분표!$C$2:$C$1001='15년일출'!$B654)*(구분표!$A$2:$A$1001='15년일출'!$C654),0))),"@@")</f>
        <v>3201</v>
      </c>
    </row>
    <row r="655" spans="1:29" s="262" customFormat="1" ht="40.5" hidden="1" customHeight="1">
      <c r="A655" s="289" t="str">
        <f>IFERROR(VLOOKUP('15년일출'!$C655,구분표!$A$2:$C$1001,2,FALSE),"")</f>
        <v>여성가족교육협력위원회</v>
      </c>
      <c r="B655" s="289" t="str">
        <f>IFERROR(VLOOKUP('15년일출'!$C655,구분표!$A$2:$C$1001,3,FALSE),"")</f>
        <v>여성가족국</v>
      </c>
      <c r="C655" s="298" t="s">
        <v>88</v>
      </c>
      <c r="D655" s="297" t="s">
        <v>589</v>
      </c>
      <c r="E655" s="297">
        <v>1173</v>
      </c>
      <c r="F655" s="298" t="s">
        <v>1050</v>
      </c>
      <c r="G655" s="184">
        <v>37500</v>
      </c>
      <c r="H655" s="194"/>
      <c r="I655" s="194">
        <v>42000</v>
      </c>
      <c r="J655" s="73">
        <f t="shared" si="137"/>
        <v>79500</v>
      </c>
      <c r="K655" s="304"/>
      <c r="L655" s="303"/>
      <c r="M655" s="73">
        <f t="shared" si="138"/>
        <v>37500</v>
      </c>
      <c r="N655" s="74" t="str">
        <f t="shared" si="139"/>
        <v>-</v>
      </c>
      <c r="O655" s="244" t="s">
        <v>1038</v>
      </c>
      <c r="P655" s="279"/>
      <c r="Q655" s="315" t="s">
        <v>734</v>
      </c>
      <c r="R655" s="279"/>
      <c r="S655" s="282" t="str">
        <f t="shared" si="140"/>
        <v>기금</v>
      </c>
      <c r="T655" s="184">
        <v>28000</v>
      </c>
      <c r="U655" s="184">
        <v>14000</v>
      </c>
      <c r="V655" s="281" t="str">
        <f t="shared" si="141"/>
        <v>ok</v>
      </c>
      <c r="W655" s="279"/>
      <c r="X655" s="280" t="str">
        <f t="shared" si="142"/>
        <v>기금</v>
      </c>
      <c r="Y655" s="184" t="str">
        <f t="shared" si="143"/>
        <v>직접입력</v>
      </c>
      <c r="Z655" s="184" t="str">
        <f t="shared" si="144"/>
        <v>직접입력</v>
      </c>
      <c r="AA655" s="281" t="str">
        <f t="shared" si="145"/>
        <v>검토</v>
      </c>
      <c r="AB655" s="279"/>
      <c r="AC655" s="79" t="str">
        <f t="array" ref="AC655">IFERROR(IF($C655="","",INDEX(구분표!$I$2:$I$1001,MATCH(1,(구분표!$B$2:$B$1001='15년일출'!$A655)*(구분표!$C$2:$C$1001='15년일출'!$B655)*(구분표!$A$2:$A$1001='15년일출'!$C655),0))),"@@")</f>
        <v>3201</v>
      </c>
    </row>
    <row r="656" spans="1:29" s="262" customFormat="1" ht="40.5" hidden="1" customHeight="1">
      <c r="A656" s="289" t="str">
        <f>IFERROR(VLOOKUP('15년일출'!$C656,구분표!$A$2:$C$1001,2,FALSE),"")</f>
        <v>여성가족교육협력위원회</v>
      </c>
      <c r="B656" s="289" t="str">
        <f>IFERROR(VLOOKUP('15년일출'!$C656,구분표!$A$2:$C$1001,3,FALSE),"")</f>
        <v>여성가족국</v>
      </c>
      <c r="C656" s="298" t="s">
        <v>88</v>
      </c>
      <c r="D656" s="297" t="s">
        <v>589</v>
      </c>
      <c r="E656" s="297">
        <v>1179</v>
      </c>
      <c r="F656" s="298" t="s">
        <v>1051</v>
      </c>
      <c r="G656" s="184">
        <v>27000</v>
      </c>
      <c r="H656" s="194"/>
      <c r="I656" s="194"/>
      <c r="J656" s="73">
        <f t="shared" si="137"/>
        <v>27000</v>
      </c>
      <c r="K656" s="304"/>
      <c r="L656" s="303"/>
      <c r="M656" s="73">
        <f t="shared" si="138"/>
        <v>27000</v>
      </c>
      <c r="N656" s="74" t="str">
        <f t="shared" si="139"/>
        <v>-</v>
      </c>
      <c r="O656" s="244" t="s">
        <v>1113</v>
      </c>
      <c r="P656" s="279"/>
      <c r="Q656" s="315"/>
      <c r="R656" s="279"/>
      <c r="S656" s="282" t="str">
        <f t="shared" si="140"/>
        <v>도비</v>
      </c>
      <c r="T656" s="184">
        <f t="shared" ref="T656:T664" si="146">IF($S656&lt;&gt;"도비",IF($Q656="국도비","직접입력",SUM($H656:$I656)),)</f>
        <v>0</v>
      </c>
      <c r="U656" s="184">
        <f t="shared" ref="U656:U664" si="147">IF($S656="도비",SUM($H656:$I656),IF($Q656="국도비","직접입력",SUM($H656:$I656)-$T656))</f>
        <v>0</v>
      </c>
      <c r="V656" s="281" t="str">
        <f t="shared" si="141"/>
        <v>ok</v>
      </c>
      <c r="W656" s="279"/>
      <c r="X656" s="280" t="str">
        <f t="shared" si="142"/>
        <v>도비</v>
      </c>
      <c r="Y656" s="184">
        <f t="shared" si="143"/>
        <v>0</v>
      </c>
      <c r="Z656" s="184">
        <f t="shared" si="144"/>
        <v>0</v>
      </c>
      <c r="AA656" s="281" t="str">
        <f t="shared" si="145"/>
        <v>ok</v>
      </c>
      <c r="AB656" s="279"/>
      <c r="AC656" s="79" t="str">
        <f t="array" ref="AC656">IFERROR(IF($C656="","",INDEX(구분표!$I$2:$I$1001,MATCH(1,(구분표!$B$2:$B$1001='15년일출'!$A656)*(구분표!$C$2:$C$1001='15년일출'!$B656)*(구분표!$A$2:$A$1001='15년일출'!$C656),0))),"@@")</f>
        <v>3201</v>
      </c>
    </row>
    <row r="657" spans="1:29" s="262" customFormat="1" ht="40.5" hidden="1" customHeight="1">
      <c r="A657" s="289" t="str">
        <f>IFERROR(VLOOKUP('15년일출'!$C657,구분표!$A$2:$C$1001,2,FALSE),"")</f>
        <v>여성가족교육협력위원회</v>
      </c>
      <c r="B657" s="289" t="str">
        <f>IFERROR(VLOOKUP('15년일출'!$C657,구분표!$A$2:$C$1001,3,FALSE),"")</f>
        <v>여성가족국</v>
      </c>
      <c r="C657" s="298" t="s">
        <v>88</v>
      </c>
      <c r="D657" s="297" t="s">
        <v>589</v>
      </c>
      <c r="E657" s="297">
        <v>1178</v>
      </c>
      <c r="F657" s="298" t="s">
        <v>1052</v>
      </c>
      <c r="G657" s="184">
        <v>32000</v>
      </c>
      <c r="H657" s="194"/>
      <c r="I657" s="194">
        <v>23000</v>
      </c>
      <c r="J657" s="73">
        <f t="shared" si="137"/>
        <v>55000</v>
      </c>
      <c r="K657" s="304"/>
      <c r="L657" s="303"/>
      <c r="M657" s="73">
        <f t="shared" si="138"/>
        <v>32000</v>
      </c>
      <c r="N657" s="74" t="str">
        <f t="shared" si="139"/>
        <v>-</v>
      </c>
      <c r="O657" s="244"/>
      <c r="P657" s="279"/>
      <c r="Q657" s="315"/>
      <c r="R657" s="279"/>
      <c r="S657" s="282" t="str">
        <f t="shared" si="140"/>
        <v>도비</v>
      </c>
      <c r="T657" s="184">
        <f t="shared" si="146"/>
        <v>0</v>
      </c>
      <c r="U657" s="184">
        <f t="shared" si="147"/>
        <v>23000</v>
      </c>
      <c r="V657" s="281" t="str">
        <f t="shared" si="141"/>
        <v>ok</v>
      </c>
      <c r="W657" s="279"/>
      <c r="X657" s="280" t="str">
        <f t="shared" si="142"/>
        <v>도비</v>
      </c>
      <c r="Y657" s="184">
        <f t="shared" si="143"/>
        <v>0</v>
      </c>
      <c r="Z657" s="184">
        <f t="shared" si="144"/>
        <v>0</v>
      </c>
      <c r="AA657" s="281" t="str">
        <f t="shared" si="145"/>
        <v>ok</v>
      </c>
      <c r="AB657" s="279"/>
      <c r="AC657" s="79" t="str">
        <f t="array" ref="AC657">IFERROR(IF($C657="","",INDEX(구분표!$I$2:$I$1001,MATCH(1,(구분표!$B$2:$B$1001='15년일출'!$A657)*(구분표!$C$2:$C$1001='15년일출'!$B657)*(구분표!$A$2:$A$1001='15년일출'!$C657),0))),"@@")</f>
        <v>3201</v>
      </c>
    </row>
    <row r="658" spans="1:29" s="262" customFormat="1" ht="40.5" hidden="1" customHeight="1">
      <c r="A658" s="289" t="str">
        <f>IFERROR(VLOOKUP('15년일출'!$C658,구분표!$A$2:$C$1001,2,FALSE),"")</f>
        <v>여성가족교육협력위원회</v>
      </c>
      <c r="B658" s="289" t="str">
        <f>IFERROR(VLOOKUP('15년일출'!$C658,구분표!$A$2:$C$1001,3,FALSE),"")</f>
        <v>여성가족국</v>
      </c>
      <c r="C658" s="298" t="s">
        <v>88</v>
      </c>
      <c r="D658" s="297" t="s">
        <v>589</v>
      </c>
      <c r="E658" s="297">
        <v>1180</v>
      </c>
      <c r="F658" s="298" t="s">
        <v>1053</v>
      </c>
      <c r="G658" s="184">
        <v>30000</v>
      </c>
      <c r="H658" s="194">
        <v>-30000</v>
      </c>
      <c r="I658" s="194"/>
      <c r="J658" s="73">
        <f t="shared" si="137"/>
        <v>0</v>
      </c>
      <c r="K658" s="304"/>
      <c r="L658" s="303"/>
      <c r="M658" s="73">
        <f t="shared" si="138"/>
        <v>30000</v>
      </c>
      <c r="N658" s="74" t="str">
        <f t="shared" si="139"/>
        <v>동의필요</v>
      </c>
      <c r="O658" s="244"/>
      <c r="P658" s="279"/>
      <c r="Q658" s="315"/>
      <c r="R658" s="279"/>
      <c r="S658" s="282" t="str">
        <f t="shared" si="140"/>
        <v>도비</v>
      </c>
      <c r="T658" s="184">
        <f t="shared" si="146"/>
        <v>0</v>
      </c>
      <c r="U658" s="184">
        <f t="shared" si="147"/>
        <v>-30000</v>
      </c>
      <c r="V658" s="281" t="str">
        <f t="shared" si="141"/>
        <v>ok</v>
      </c>
      <c r="W658" s="279"/>
      <c r="X658" s="280" t="str">
        <f t="shared" si="142"/>
        <v>도비</v>
      </c>
      <c r="Y658" s="184">
        <f t="shared" si="143"/>
        <v>0</v>
      </c>
      <c r="Z658" s="184">
        <f t="shared" si="144"/>
        <v>0</v>
      </c>
      <c r="AA658" s="281" t="str">
        <f t="shared" si="145"/>
        <v>ok</v>
      </c>
      <c r="AB658" s="279"/>
      <c r="AC658" s="79" t="str">
        <f t="array" ref="AC658">IFERROR(IF($C658="","",INDEX(구분표!$I$2:$I$1001,MATCH(1,(구분표!$B$2:$B$1001='15년일출'!$A658)*(구분표!$C$2:$C$1001='15년일출'!$B658)*(구분표!$A$2:$A$1001='15년일출'!$C658),0))),"@@")</f>
        <v>3201</v>
      </c>
    </row>
    <row r="659" spans="1:29" s="262" customFormat="1" ht="40.5" hidden="1" customHeight="1">
      <c r="A659" s="289" t="str">
        <f>IFERROR(VLOOKUP('15년일출'!$C659,구분표!$A$2:$C$1001,2,FALSE),"")</f>
        <v>여성가족교육협력위원회</v>
      </c>
      <c r="B659" s="289" t="str">
        <f>IFERROR(VLOOKUP('15년일출'!$C659,구분표!$A$2:$C$1001,3,FALSE),"")</f>
        <v>여성가족국</v>
      </c>
      <c r="C659" s="298" t="s">
        <v>88</v>
      </c>
      <c r="D659" s="297" t="s">
        <v>589</v>
      </c>
      <c r="E659" s="297">
        <v>1180</v>
      </c>
      <c r="F659" s="298" t="s">
        <v>1054</v>
      </c>
      <c r="G659" s="184">
        <v>20000</v>
      </c>
      <c r="H659" s="184">
        <v>-20000</v>
      </c>
      <c r="I659" s="184"/>
      <c r="J659" s="73">
        <f t="shared" si="137"/>
        <v>0</v>
      </c>
      <c r="K659" s="303"/>
      <c r="L659" s="303"/>
      <c r="M659" s="73">
        <f t="shared" si="138"/>
        <v>20000</v>
      </c>
      <c r="N659" s="74" t="str">
        <f t="shared" si="139"/>
        <v>동의필요</v>
      </c>
      <c r="O659" s="244"/>
      <c r="P659" s="279"/>
      <c r="Q659" s="315"/>
      <c r="R659" s="279"/>
      <c r="S659" s="282" t="str">
        <f t="shared" si="140"/>
        <v>도비</v>
      </c>
      <c r="T659" s="184">
        <f t="shared" si="146"/>
        <v>0</v>
      </c>
      <c r="U659" s="184">
        <f t="shared" si="147"/>
        <v>-20000</v>
      </c>
      <c r="V659" s="281" t="str">
        <f t="shared" si="141"/>
        <v>ok</v>
      </c>
      <c r="W659" s="279"/>
      <c r="X659" s="280" t="str">
        <f t="shared" si="142"/>
        <v>도비</v>
      </c>
      <c r="Y659" s="184">
        <f t="shared" si="143"/>
        <v>0</v>
      </c>
      <c r="Z659" s="184">
        <f t="shared" si="144"/>
        <v>0</v>
      </c>
      <c r="AA659" s="281" t="str">
        <f t="shared" si="145"/>
        <v>ok</v>
      </c>
      <c r="AB659" s="279"/>
      <c r="AC659" s="79" t="str">
        <f t="array" ref="AC659">IFERROR(IF($C659="","",INDEX(구분표!$I$2:$I$1001,MATCH(1,(구분표!$B$2:$B$1001='15년일출'!$A659)*(구분표!$C$2:$C$1001='15년일출'!$B659)*(구분표!$A$2:$A$1001='15년일출'!$C659),0))),"@@")</f>
        <v>3201</v>
      </c>
    </row>
    <row r="660" spans="1:29" s="262" customFormat="1" ht="40.5" hidden="1" customHeight="1">
      <c r="A660" s="289" t="str">
        <f>IFERROR(VLOOKUP('15년일출'!$C660,구분표!$A$2:$C$1001,2,FALSE),"")</f>
        <v>여성가족교육협력위원회</v>
      </c>
      <c r="B660" s="289" t="str">
        <f>IFERROR(VLOOKUP('15년일출'!$C660,구분표!$A$2:$C$1001,3,FALSE),"")</f>
        <v>여성가족국</v>
      </c>
      <c r="C660" s="298" t="s">
        <v>88</v>
      </c>
      <c r="D660" s="297" t="s">
        <v>593</v>
      </c>
      <c r="E660" s="297">
        <v>1180</v>
      </c>
      <c r="F660" s="298" t="s">
        <v>1055</v>
      </c>
      <c r="G660" s="184"/>
      <c r="H660" s="184"/>
      <c r="I660" s="184">
        <v>30000</v>
      </c>
      <c r="J660" s="73">
        <f t="shared" si="137"/>
        <v>30000</v>
      </c>
      <c r="K660" s="184"/>
      <c r="L660" s="184"/>
      <c r="M660" s="73">
        <f t="shared" si="138"/>
        <v>0</v>
      </c>
      <c r="N660" s="74" t="str">
        <f t="shared" si="139"/>
        <v>-</v>
      </c>
      <c r="O660" s="242"/>
      <c r="P660" s="279"/>
      <c r="Q660" s="315"/>
      <c r="R660" s="279"/>
      <c r="S660" s="282" t="str">
        <f t="shared" si="140"/>
        <v>도비</v>
      </c>
      <c r="T660" s="184">
        <f t="shared" si="146"/>
        <v>0</v>
      </c>
      <c r="U660" s="184">
        <f t="shared" si="147"/>
        <v>30000</v>
      </c>
      <c r="V660" s="281" t="str">
        <f t="shared" si="141"/>
        <v>ok</v>
      </c>
      <c r="W660" s="279"/>
      <c r="X660" s="280" t="str">
        <f t="shared" si="142"/>
        <v>도비</v>
      </c>
      <c r="Y660" s="184">
        <f t="shared" si="143"/>
        <v>0</v>
      </c>
      <c r="Z660" s="184">
        <f t="shared" si="144"/>
        <v>0</v>
      </c>
      <c r="AA660" s="281" t="str">
        <f t="shared" si="145"/>
        <v>ok</v>
      </c>
      <c r="AB660" s="279"/>
      <c r="AC660" s="79" t="str">
        <f t="array" ref="AC660">IFERROR(IF($C660="","",INDEX(구분표!$I$2:$I$1001,MATCH(1,(구분표!$B$2:$B$1001='15년일출'!$A660)*(구분표!$C$2:$C$1001='15년일출'!$B660)*(구분표!$A$2:$A$1001='15년일출'!$C660),0))),"@@")</f>
        <v>3201</v>
      </c>
    </row>
    <row r="661" spans="1:29" s="262" customFormat="1" ht="40.5" hidden="1" customHeight="1">
      <c r="A661" s="289" t="str">
        <f>IFERROR(VLOOKUP('15년일출'!$C661,구분표!$A$2:$C$1001,2,FALSE),"")</f>
        <v>여성가족교육협력위원회</v>
      </c>
      <c r="B661" s="289" t="str">
        <f>IFERROR(VLOOKUP('15년일출'!$C661,구분표!$A$2:$C$1001,3,FALSE),"")</f>
        <v>여성가족국</v>
      </c>
      <c r="C661" s="298" t="s">
        <v>88</v>
      </c>
      <c r="D661" s="297" t="s">
        <v>589</v>
      </c>
      <c r="E661" s="297">
        <v>1180</v>
      </c>
      <c r="F661" s="298" t="s">
        <v>1056</v>
      </c>
      <c r="G661" s="184">
        <v>1700000</v>
      </c>
      <c r="H661" s="184">
        <v>-700000</v>
      </c>
      <c r="I661" s="184"/>
      <c r="J661" s="73">
        <f t="shared" si="137"/>
        <v>1000000</v>
      </c>
      <c r="K661" s="184"/>
      <c r="L661" s="184"/>
      <c r="M661" s="73">
        <f t="shared" si="138"/>
        <v>1700000</v>
      </c>
      <c r="N661" s="74" t="str">
        <f t="shared" si="139"/>
        <v>동의필요</v>
      </c>
      <c r="O661" s="242"/>
      <c r="P661" s="279"/>
      <c r="Q661" s="315"/>
      <c r="R661" s="279"/>
      <c r="S661" s="282" t="str">
        <f t="shared" si="140"/>
        <v>도비</v>
      </c>
      <c r="T661" s="184">
        <f t="shared" si="146"/>
        <v>0</v>
      </c>
      <c r="U661" s="184">
        <f t="shared" si="147"/>
        <v>-700000</v>
      </c>
      <c r="V661" s="281" t="str">
        <f t="shared" si="141"/>
        <v>ok</v>
      </c>
      <c r="W661" s="279"/>
      <c r="X661" s="280" t="str">
        <f t="shared" si="142"/>
        <v>도비</v>
      </c>
      <c r="Y661" s="184">
        <f t="shared" si="143"/>
        <v>0</v>
      </c>
      <c r="Z661" s="184">
        <f t="shared" si="144"/>
        <v>0</v>
      </c>
      <c r="AA661" s="281" t="str">
        <f t="shared" si="145"/>
        <v>ok</v>
      </c>
      <c r="AB661" s="279"/>
      <c r="AC661" s="79" t="str">
        <f t="array" ref="AC661">IFERROR(IF($C661="","",INDEX(구분표!$I$2:$I$1001,MATCH(1,(구분표!$B$2:$B$1001='15년일출'!$A661)*(구분표!$C$2:$C$1001='15년일출'!$B661)*(구분표!$A$2:$A$1001='15년일출'!$C661),0))),"@@")</f>
        <v>3201</v>
      </c>
    </row>
    <row r="662" spans="1:29" s="262" customFormat="1" ht="40.5" hidden="1" customHeight="1">
      <c r="A662" s="289" t="str">
        <f>IFERROR(VLOOKUP('15년일출'!$C662,구분표!$A$2:$C$1001,2,FALSE),"")</f>
        <v>여성가족교육협력위원회</v>
      </c>
      <c r="B662" s="289" t="str">
        <f>IFERROR(VLOOKUP('15년일출'!$C662,구분표!$A$2:$C$1001,3,FALSE),"")</f>
        <v>여성가족국</v>
      </c>
      <c r="C662" s="298" t="s">
        <v>88</v>
      </c>
      <c r="D662" s="297" t="s">
        <v>589</v>
      </c>
      <c r="E662" s="297">
        <v>1181</v>
      </c>
      <c r="F662" s="298" t="s">
        <v>1057</v>
      </c>
      <c r="G662" s="184">
        <v>36000</v>
      </c>
      <c r="H662" s="184"/>
      <c r="I662" s="184">
        <v>42000</v>
      </c>
      <c r="J662" s="73">
        <f t="shared" si="137"/>
        <v>78000</v>
      </c>
      <c r="K662" s="184"/>
      <c r="L662" s="184"/>
      <c r="M662" s="73">
        <f t="shared" si="138"/>
        <v>36000</v>
      </c>
      <c r="N662" s="74" t="str">
        <f t="shared" si="139"/>
        <v>-</v>
      </c>
      <c r="O662" s="240"/>
      <c r="P662" s="279"/>
      <c r="Q662" s="315"/>
      <c r="R662" s="279"/>
      <c r="S662" s="282" t="str">
        <f t="shared" si="140"/>
        <v>도비</v>
      </c>
      <c r="T662" s="184">
        <f t="shared" si="146"/>
        <v>0</v>
      </c>
      <c r="U662" s="184">
        <f t="shared" si="147"/>
        <v>42000</v>
      </c>
      <c r="V662" s="281" t="str">
        <f t="shared" si="141"/>
        <v>ok</v>
      </c>
      <c r="W662" s="279"/>
      <c r="X662" s="280" t="str">
        <f t="shared" si="142"/>
        <v>도비</v>
      </c>
      <c r="Y662" s="184">
        <f t="shared" si="143"/>
        <v>0</v>
      </c>
      <c r="Z662" s="184">
        <f t="shared" si="144"/>
        <v>0</v>
      </c>
      <c r="AA662" s="281" t="str">
        <f t="shared" si="145"/>
        <v>ok</v>
      </c>
      <c r="AB662" s="279"/>
      <c r="AC662" s="79" t="str">
        <f t="array" ref="AC662">IFERROR(IF($C662="","",INDEX(구분표!$I$2:$I$1001,MATCH(1,(구분표!$B$2:$B$1001='15년일출'!$A662)*(구분표!$C$2:$C$1001='15년일출'!$B662)*(구분표!$A$2:$A$1001='15년일출'!$C662),0))),"@@")</f>
        <v>3201</v>
      </c>
    </row>
    <row r="663" spans="1:29" s="262" customFormat="1" ht="40.5" hidden="1" customHeight="1">
      <c r="A663" s="289" t="str">
        <f>IFERROR(VLOOKUP('15년일출'!$C663,구분표!$A$2:$C$1001,2,FALSE),"")</f>
        <v>여성가족교육협력위원회</v>
      </c>
      <c r="B663" s="289" t="str">
        <f>IFERROR(VLOOKUP('15년일출'!$C663,구분표!$A$2:$C$1001,3,FALSE),"")</f>
        <v>여성가족국</v>
      </c>
      <c r="C663" s="298" t="s">
        <v>88</v>
      </c>
      <c r="D663" s="297" t="s">
        <v>593</v>
      </c>
      <c r="E663" s="297" t="s">
        <v>593</v>
      </c>
      <c r="F663" s="298" t="s">
        <v>1058</v>
      </c>
      <c r="G663" s="184"/>
      <c r="H663" s="184"/>
      <c r="I663" s="184">
        <v>1000000</v>
      </c>
      <c r="J663" s="73">
        <f t="shared" si="137"/>
        <v>1000000</v>
      </c>
      <c r="K663" s="184"/>
      <c r="L663" s="184"/>
      <c r="M663" s="73">
        <f t="shared" si="138"/>
        <v>0</v>
      </c>
      <c r="N663" s="74" t="str">
        <f t="shared" si="139"/>
        <v>-</v>
      </c>
      <c r="O663" s="242"/>
      <c r="P663" s="279"/>
      <c r="Q663" s="315"/>
      <c r="R663" s="279"/>
      <c r="S663" s="282" t="str">
        <f t="shared" si="140"/>
        <v>도비</v>
      </c>
      <c r="T663" s="184">
        <f t="shared" si="146"/>
        <v>0</v>
      </c>
      <c r="U663" s="184">
        <f t="shared" si="147"/>
        <v>1000000</v>
      </c>
      <c r="V663" s="281" t="str">
        <f t="shared" si="141"/>
        <v>ok</v>
      </c>
      <c r="W663" s="279"/>
      <c r="X663" s="280" t="str">
        <f t="shared" si="142"/>
        <v>도비</v>
      </c>
      <c r="Y663" s="184">
        <f t="shared" si="143"/>
        <v>0</v>
      </c>
      <c r="Z663" s="184">
        <f t="shared" si="144"/>
        <v>0</v>
      </c>
      <c r="AA663" s="281" t="str">
        <f t="shared" si="145"/>
        <v>ok</v>
      </c>
      <c r="AB663" s="279"/>
      <c r="AC663" s="79" t="str">
        <f t="array" ref="AC663">IFERROR(IF($C663="","",INDEX(구분표!$I$2:$I$1001,MATCH(1,(구분표!$B$2:$B$1001='15년일출'!$A663)*(구분표!$C$2:$C$1001='15년일출'!$B663)*(구분표!$A$2:$A$1001='15년일출'!$C663),0))),"@@")</f>
        <v>3201</v>
      </c>
    </row>
    <row r="664" spans="1:29" s="262" customFormat="1" ht="40.5" hidden="1" customHeight="1">
      <c r="A664" s="289" t="str">
        <f>IFERROR(VLOOKUP('15년일출'!$C664,구분표!$A$2:$C$1001,2,FALSE),"")</f>
        <v>여성가족교육협력위원회</v>
      </c>
      <c r="B664" s="289" t="str">
        <f>IFERROR(VLOOKUP('15년일출'!$C664,구분표!$A$2:$C$1001,3,FALSE),"")</f>
        <v>여성가족국</v>
      </c>
      <c r="C664" s="298" t="s">
        <v>88</v>
      </c>
      <c r="D664" s="297" t="s">
        <v>589</v>
      </c>
      <c r="E664" s="297">
        <v>1181</v>
      </c>
      <c r="F664" s="298" t="s">
        <v>1059</v>
      </c>
      <c r="G664" s="188">
        <v>2618000</v>
      </c>
      <c r="H664" s="184"/>
      <c r="I664" s="184">
        <v>300000</v>
      </c>
      <c r="J664" s="73">
        <f t="shared" si="137"/>
        <v>2918000</v>
      </c>
      <c r="K664" s="184"/>
      <c r="L664" s="184"/>
      <c r="M664" s="73">
        <f t="shared" si="138"/>
        <v>2618000</v>
      </c>
      <c r="N664" s="74" t="str">
        <f t="shared" si="139"/>
        <v>-</v>
      </c>
      <c r="O664" s="237"/>
      <c r="P664" s="279"/>
      <c r="Q664" s="315"/>
      <c r="R664" s="279"/>
      <c r="S664" s="282" t="str">
        <f t="shared" si="140"/>
        <v>도비</v>
      </c>
      <c r="T664" s="184">
        <f t="shared" si="146"/>
        <v>0</v>
      </c>
      <c r="U664" s="184">
        <f t="shared" si="147"/>
        <v>300000</v>
      </c>
      <c r="V664" s="281" t="str">
        <f t="shared" si="141"/>
        <v>ok</v>
      </c>
      <c r="W664" s="279"/>
      <c r="X664" s="280" t="str">
        <f t="shared" si="142"/>
        <v>도비</v>
      </c>
      <c r="Y664" s="184">
        <f t="shared" si="143"/>
        <v>0</v>
      </c>
      <c r="Z664" s="184">
        <f t="shared" si="144"/>
        <v>0</v>
      </c>
      <c r="AA664" s="281" t="str">
        <f t="shared" si="145"/>
        <v>ok</v>
      </c>
      <c r="AB664" s="279"/>
      <c r="AC664" s="79" t="str">
        <f t="array" ref="AC664">IFERROR(IF($C664="","",INDEX(구분표!$I$2:$I$1001,MATCH(1,(구분표!$B$2:$B$1001='15년일출'!$A664)*(구분표!$C$2:$C$1001='15년일출'!$B664)*(구분표!$A$2:$A$1001='15년일출'!$C664),0))),"@@")</f>
        <v>3201</v>
      </c>
    </row>
    <row r="665" spans="1:29" s="262" customFormat="1" ht="40.5" hidden="1" customHeight="1">
      <c r="A665" s="290" t="str">
        <f>IFERROR(VLOOKUP('15년일출'!$C665,구분표!$A$2:$C$1001,2,FALSE),"")</f>
        <v>여성가족교육협력위원회</v>
      </c>
      <c r="B665" s="290" t="str">
        <f>IFERROR(VLOOKUP('15년일출'!$C665,구분표!$A$2:$C$1001,3,FALSE),"")</f>
        <v>여성가족국</v>
      </c>
      <c r="C665" s="299" t="s">
        <v>299</v>
      </c>
      <c r="D665" s="300" t="s">
        <v>589</v>
      </c>
      <c r="E665" s="300">
        <v>1188</v>
      </c>
      <c r="F665" s="299" t="s">
        <v>1060</v>
      </c>
      <c r="G665" s="188">
        <v>6407500</v>
      </c>
      <c r="H665" s="195">
        <v>-4966371</v>
      </c>
      <c r="I665" s="195"/>
      <c r="J665" s="73">
        <f t="shared" si="137"/>
        <v>1441129</v>
      </c>
      <c r="K665" s="195"/>
      <c r="L665" s="195"/>
      <c r="M665" s="73">
        <f t="shared" si="138"/>
        <v>6407500</v>
      </c>
      <c r="N665" s="74" t="str">
        <f t="shared" si="139"/>
        <v>동의필요</v>
      </c>
      <c r="O665" s="243" t="s">
        <v>1039</v>
      </c>
      <c r="P665" s="283"/>
      <c r="Q665" s="316" t="s">
        <v>734</v>
      </c>
      <c r="R665" s="283"/>
      <c r="S665" s="282" t="str">
        <f t="shared" si="140"/>
        <v>국비</v>
      </c>
      <c r="T665" s="184">
        <v>-3311247</v>
      </c>
      <c r="U665" s="184">
        <v>-1655124</v>
      </c>
      <c r="V665" s="281" t="str">
        <f t="shared" si="141"/>
        <v>ok</v>
      </c>
      <c r="W665" s="283"/>
      <c r="X665" s="280" t="str">
        <f t="shared" si="142"/>
        <v>국비</v>
      </c>
      <c r="Y665" s="184" t="str">
        <f t="shared" si="143"/>
        <v>직접입력</v>
      </c>
      <c r="Z665" s="184" t="str">
        <f t="shared" si="144"/>
        <v>직접입력</v>
      </c>
      <c r="AA665" s="281" t="str">
        <f t="shared" si="145"/>
        <v>검토</v>
      </c>
      <c r="AB665" s="283"/>
      <c r="AC665" s="79" t="str">
        <f t="array" ref="AC665">IFERROR(IF($C665="","",INDEX(구분표!$I$2:$I$1001,MATCH(1,(구분표!$B$2:$B$1001='15년일출'!$A665)*(구분표!$C$2:$C$1001='15년일출'!$B665)*(구분표!$A$2:$A$1001='15년일출'!$C665),0))),"@@")</f>
        <v>3202</v>
      </c>
    </row>
    <row r="666" spans="1:29" s="262" customFormat="1" ht="40.5" hidden="1" customHeight="1">
      <c r="A666" s="289" t="str">
        <f>IFERROR(VLOOKUP('15년일출'!$C666,구분표!$A$2:$C$1001,2,FALSE),"")</f>
        <v>여성가족교육협력위원회</v>
      </c>
      <c r="B666" s="289" t="str">
        <f>IFERROR(VLOOKUP('15년일출'!$C666,구분표!$A$2:$C$1001,3,FALSE),"")</f>
        <v>여성가족국</v>
      </c>
      <c r="C666" s="298" t="s">
        <v>299</v>
      </c>
      <c r="D666" s="297" t="s">
        <v>593</v>
      </c>
      <c r="E666" s="297" t="s">
        <v>593</v>
      </c>
      <c r="F666" s="298" t="s">
        <v>1061</v>
      </c>
      <c r="G666" s="184"/>
      <c r="H666" s="184"/>
      <c r="I666" s="184">
        <v>157052640</v>
      </c>
      <c r="J666" s="73">
        <f t="shared" si="137"/>
        <v>157052640</v>
      </c>
      <c r="K666" s="184"/>
      <c r="L666" s="184"/>
      <c r="M666" s="73">
        <f t="shared" si="138"/>
        <v>0</v>
      </c>
      <c r="N666" s="74" t="str">
        <f t="shared" si="139"/>
        <v>-</v>
      </c>
      <c r="O666" s="241" t="s">
        <v>1041</v>
      </c>
      <c r="P666" s="279"/>
      <c r="Q666" s="315"/>
      <c r="R666" s="279"/>
      <c r="S666" s="282" t="str">
        <f t="shared" si="140"/>
        <v>도비</v>
      </c>
      <c r="T666" s="184">
        <f t="shared" ref="T666:T672" si="148">IF($S666&lt;&gt;"도비",IF($Q666="국도비","직접입력",SUM($H666:$I666)),)</f>
        <v>0</v>
      </c>
      <c r="U666" s="184">
        <f t="shared" ref="U666:U672" si="149">IF($S666="도비",SUM($H666:$I666),IF($Q666="국도비","직접입력",SUM($H666:$I666)-$T666))</f>
        <v>157052640</v>
      </c>
      <c r="V666" s="281" t="str">
        <f t="shared" si="141"/>
        <v>ok</v>
      </c>
      <c r="W666" s="279"/>
      <c r="X666" s="280" t="str">
        <f t="shared" si="142"/>
        <v>도비</v>
      </c>
      <c r="Y666" s="184">
        <f t="shared" si="143"/>
        <v>0</v>
      </c>
      <c r="Z666" s="184">
        <f t="shared" si="144"/>
        <v>0</v>
      </c>
      <c r="AA666" s="281" t="str">
        <f t="shared" si="145"/>
        <v>ok</v>
      </c>
      <c r="AB666" s="279"/>
      <c r="AC666" s="79" t="str">
        <f t="array" ref="AC666">IFERROR(IF($C666="","",INDEX(구분표!$I$2:$I$1001,MATCH(1,(구분표!$B$2:$B$1001='15년일출'!$A666)*(구분표!$C$2:$C$1001='15년일출'!$B666)*(구분표!$A$2:$A$1001='15년일출'!$C666),0))),"@@")</f>
        <v>3202</v>
      </c>
    </row>
    <row r="667" spans="1:29" s="262" customFormat="1" ht="40.5" hidden="1" customHeight="1">
      <c r="A667" s="289" t="str">
        <f>IFERROR(VLOOKUP('15년일출'!$C667,구분표!$A$2:$C$1001,2,FALSE),"")</f>
        <v>여성가족교육협력위원회</v>
      </c>
      <c r="B667" s="289" t="str">
        <f>IFERROR(VLOOKUP('15년일출'!$C667,구분표!$A$2:$C$1001,3,FALSE),"")</f>
        <v>여성가족국</v>
      </c>
      <c r="C667" s="298" t="s">
        <v>299</v>
      </c>
      <c r="D667" s="297" t="s">
        <v>589</v>
      </c>
      <c r="E667" s="297">
        <v>1187</v>
      </c>
      <c r="F667" s="298" t="s">
        <v>1062</v>
      </c>
      <c r="G667" s="184">
        <v>405659</v>
      </c>
      <c r="H667" s="184">
        <v>-121698</v>
      </c>
      <c r="I667" s="184"/>
      <c r="J667" s="73">
        <f t="shared" si="137"/>
        <v>283961</v>
      </c>
      <c r="K667" s="184"/>
      <c r="L667" s="184"/>
      <c r="M667" s="73">
        <f t="shared" si="138"/>
        <v>405659</v>
      </c>
      <c r="N667" s="74" t="str">
        <f t="shared" si="139"/>
        <v>동의필요</v>
      </c>
      <c r="O667" s="240"/>
      <c r="P667" s="279"/>
      <c r="Q667" s="315"/>
      <c r="R667" s="279"/>
      <c r="S667" s="282" t="str">
        <f t="shared" si="140"/>
        <v>도비</v>
      </c>
      <c r="T667" s="184">
        <f t="shared" si="148"/>
        <v>0</v>
      </c>
      <c r="U667" s="184">
        <f t="shared" si="149"/>
        <v>-121698</v>
      </c>
      <c r="V667" s="281" t="str">
        <f t="shared" si="141"/>
        <v>ok</v>
      </c>
      <c r="W667" s="279"/>
      <c r="X667" s="280" t="str">
        <f t="shared" si="142"/>
        <v>도비</v>
      </c>
      <c r="Y667" s="184">
        <f t="shared" si="143"/>
        <v>0</v>
      </c>
      <c r="Z667" s="184">
        <f t="shared" si="144"/>
        <v>0</v>
      </c>
      <c r="AA667" s="281" t="str">
        <f t="shared" si="145"/>
        <v>ok</v>
      </c>
      <c r="AB667" s="279"/>
      <c r="AC667" s="79" t="str">
        <f t="array" ref="AC667">IFERROR(IF($C667="","",INDEX(구분표!$I$2:$I$1001,MATCH(1,(구분표!$B$2:$B$1001='15년일출'!$A667)*(구분표!$C$2:$C$1001='15년일출'!$B667)*(구분표!$A$2:$A$1001='15년일출'!$C667),0))),"@@")</f>
        <v>3202</v>
      </c>
    </row>
    <row r="668" spans="1:29" s="262" customFormat="1" ht="40.5" hidden="1" customHeight="1">
      <c r="A668" s="289" t="str">
        <f>IFERROR(VLOOKUP('15년일출'!$C668,구분표!$A$2:$C$1001,2,FALSE),"")</f>
        <v>여성가족교육협력위원회</v>
      </c>
      <c r="B668" s="289" t="str">
        <f>IFERROR(VLOOKUP('15년일출'!$C668,구분표!$A$2:$C$1001,3,FALSE),"")</f>
        <v>여성가족국</v>
      </c>
      <c r="C668" s="298" t="s">
        <v>299</v>
      </c>
      <c r="D668" s="297" t="s">
        <v>589</v>
      </c>
      <c r="E668" s="297">
        <v>1187</v>
      </c>
      <c r="F668" s="298" t="s">
        <v>1063</v>
      </c>
      <c r="G668" s="190">
        <v>464100</v>
      </c>
      <c r="H668" s="184"/>
      <c r="I668" s="184">
        <v>190609</v>
      </c>
      <c r="J668" s="73">
        <f t="shared" si="137"/>
        <v>654709</v>
      </c>
      <c r="K668" s="184"/>
      <c r="L668" s="184"/>
      <c r="M668" s="73">
        <f t="shared" si="138"/>
        <v>464100</v>
      </c>
      <c r="N668" s="74" t="str">
        <f t="shared" si="139"/>
        <v>-</v>
      </c>
      <c r="O668" s="239"/>
      <c r="P668" s="279"/>
      <c r="Q668" s="315"/>
      <c r="R668" s="279"/>
      <c r="S668" s="282" t="str">
        <f t="shared" si="140"/>
        <v>도비</v>
      </c>
      <c r="T668" s="184">
        <f t="shared" si="148"/>
        <v>0</v>
      </c>
      <c r="U668" s="184">
        <f t="shared" si="149"/>
        <v>190609</v>
      </c>
      <c r="V668" s="281" t="str">
        <f t="shared" si="141"/>
        <v>ok</v>
      </c>
      <c r="W668" s="279"/>
      <c r="X668" s="280" t="str">
        <f t="shared" si="142"/>
        <v>도비</v>
      </c>
      <c r="Y668" s="184">
        <f t="shared" si="143"/>
        <v>0</v>
      </c>
      <c r="Z668" s="184">
        <f t="shared" si="144"/>
        <v>0</v>
      </c>
      <c r="AA668" s="281" t="str">
        <f t="shared" si="145"/>
        <v>ok</v>
      </c>
      <c r="AB668" s="279"/>
      <c r="AC668" s="79" t="str">
        <f t="array" ref="AC668">IFERROR(IF($C668="","",INDEX(구분표!$I$2:$I$1001,MATCH(1,(구분표!$B$2:$B$1001='15년일출'!$A668)*(구분표!$C$2:$C$1001='15년일출'!$B668)*(구분표!$A$2:$A$1001='15년일출'!$C668),0))),"@@")</f>
        <v>3202</v>
      </c>
    </row>
    <row r="669" spans="1:29" s="262" customFormat="1" ht="40.5" hidden="1" customHeight="1">
      <c r="A669" s="289" t="str">
        <f>IFERROR(VLOOKUP('15년일출'!$C669,구분표!$A$2:$C$1001,2,FALSE),"")</f>
        <v>여성가족교육협력위원회</v>
      </c>
      <c r="B669" s="289" t="str">
        <f>IFERROR(VLOOKUP('15년일출'!$C669,구분표!$A$2:$C$1001,3,FALSE),"")</f>
        <v>여성가족국</v>
      </c>
      <c r="C669" s="298" t="s">
        <v>299</v>
      </c>
      <c r="D669" s="297" t="s">
        <v>593</v>
      </c>
      <c r="E669" s="297">
        <v>1187</v>
      </c>
      <c r="F669" s="298" t="s">
        <v>1064</v>
      </c>
      <c r="G669" s="184"/>
      <c r="H669" s="184"/>
      <c r="I669" s="184">
        <v>5786316</v>
      </c>
      <c r="J669" s="73">
        <f t="shared" si="137"/>
        <v>5786316</v>
      </c>
      <c r="K669" s="184"/>
      <c r="L669" s="184"/>
      <c r="M669" s="73">
        <f t="shared" si="138"/>
        <v>0</v>
      </c>
      <c r="N669" s="74" t="str">
        <f t="shared" si="139"/>
        <v>-</v>
      </c>
      <c r="O669" s="239"/>
      <c r="P669" s="279"/>
      <c r="Q669" s="315"/>
      <c r="R669" s="279"/>
      <c r="S669" s="282" t="str">
        <f t="shared" si="140"/>
        <v>도비</v>
      </c>
      <c r="T669" s="184">
        <f t="shared" si="148"/>
        <v>0</v>
      </c>
      <c r="U669" s="184">
        <f t="shared" si="149"/>
        <v>5786316</v>
      </c>
      <c r="V669" s="281" t="str">
        <f t="shared" si="141"/>
        <v>ok</v>
      </c>
      <c r="W669" s="279"/>
      <c r="X669" s="280" t="str">
        <f t="shared" si="142"/>
        <v>도비</v>
      </c>
      <c r="Y669" s="184">
        <f t="shared" si="143"/>
        <v>0</v>
      </c>
      <c r="Z669" s="184">
        <f t="shared" si="144"/>
        <v>0</v>
      </c>
      <c r="AA669" s="281" t="str">
        <f t="shared" si="145"/>
        <v>ok</v>
      </c>
      <c r="AB669" s="279"/>
      <c r="AC669" s="79" t="str">
        <f t="array" ref="AC669">IFERROR(IF($C669="","",INDEX(구분표!$I$2:$I$1001,MATCH(1,(구분표!$B$2:$B$1001='15년일출'!$A669)*(구분표!$C$2:$C$1001='15년일출'!$B669)*(구분표!$A$2:$A$1001='15년일출'!$C669),0))),"@@")</f>
        <v>3202</v>
      </c>
    </row>
    <row r="670" spans="1:29" s="262" customFormat="1" ht="40.5" hidden="1" customHeight="1">
      <c r="A670" s="289" t="str">
        <f>IFERROR(VLOOKUP('15년일출'!$C670,구분표!$A$2:$C$1001,2,FALSE),"")</f>
        <v>여성가족교육협력위원회</v>
      </c>
      <c r="B670" s="289" t="str">
        <f>IFERROR(VLOOKUP('15년일출'!$C670,구분표!$A$2:$C$1001,3,FALSE),"")</f>
        <v>여성가족국</v>
      </c>
      <c r="C670" s="298" t="s">
        <v>299</v>
      </c>
      <c r="D670" s="297" t="s">
        <v>593</v>
      </c>
      <c r="E670" s="297">
        <v>1187</v>
      </c>
      <c r="F670" s="298" t="s">
        <v>1065</v>
      </c>
      <c r="G670" s="184"/>
      <c r="H670" s="184"/>
      <c r="I670" s="184">
        <v>1245840</v>
      </c>
      <c r="J670" s="73">
        <f t="shared" si="137"/>
        <v>1245840</v>
      </c>
      <c r="K670" s="184"/>
      <c r="L670" s="184"/>
      <c r="M670" s="73">
        <f t="shared" si="138"/>
        <v>0</v>
      </c>
      <c r="N670" s="74" t="str">
        <f t="shared" si="139"/>
        <v>-</v>
      </c>
      <c r="O670" s="239"/>
      <c r="P670" s="279"/>
      <c r="Q670" s="315"/>
      <c r="R670" s="279"/>
      <c r="S670" s="282" t="str">
        <f t="shared" si="140"/>
        <v>도비</v>
      </c>
      <c r="T670" s="184">
        <f t="shared" si="148"/>
        <v>0</v>
      </c>
      <c r="U670" s="184">
        <f t="shared" si="149"/>
        <v>1245840</v>
      </c>
      <c r="V670" s="281" t="str">
        <f t="shared" si="141"/>
        <v>ok</v>
      </c>
      <c r="W670" s="279"/>
      <c r="X670" s="280" t="str">
        <f t="shared" si="142"/>
        <v>도비</v>
      </c>
      <c r="Y670" s="184">
        <f t="shared" si="143"/>
        <v>0</v>
      </c>
      <c r="Z670" s="184">
        <f t="shared" si="144"/>
        <v>0</v>
      </c>
      <c r="AA670" s="281" t="str">
        <f t="shared" si="145"/>
        <v>ok</v>
      </c>
      <c r="AB670" s="279"/>
      <c r="AC670" s="79" t="str">
        <f t="array" ref="AC670">IFERROR(IF($C670="","",INDEX(구분표!$I$2:$I$1001,MATCH(1,(구분표!$B$2:$B$1001='15년일출'!$A670)*(구분표!$C$2:$C$1001='15년일출'!$B670)*(구분표!$A$2:$A$1001='15년일출'!$C670),0))),"@@")</f>
        <v>3202</v>
      </c>
    </row>
    <row r="671" spans="1:29" s="262" customFormat="1" ht="40.5" hidden="1" customHeight="1">
      <c r="A671" s="289" t="str">
        <f>IFERROR(VLOOKUP('15년일출'!$C671,구분표!$A$2:$C$1001,2,FALSE),"")</f>
        <v>여성가족교육협력위원회</v>
      </c>
      <c r="B671" s="289" t="str">
        <f>IFERROR(VLOOKUP('15년일출'!$C671,구분표!$A$2:$C$1001,3,FALSE),"")</f>
        <v>여성가족국</v>
      </c>
      <c r="C671" s="298" t="s">
        <v>299</v>
      </c>
      <c r="D671" s="297" t="s">
        <v>589</v>
      </c>
      <c r="E671" s="297">
        <v>1190</v>
      </c>
      <c r="F671" s="298" t="s">
        <v>1066</v>
      </c>
      <c r="G671" s="184">
        <v>105000</v>
      </c>
      <c r="H671" s="184"/>
      <c r="I671" s="184">
        <v>50000</v>
      </c>
      <c r="J671" s="73">
        <f t="shared" si="137"/>
        <v>155000</v>
      </c>
      <c r="K671" s="184"/>
      <c r="L671" s="184"/>
      <c r="M671" s="73">
        <f t="shared" si="138"/>
        <v>105000</v>
      </c>
      <c r="N671" s="74" t="str">
        <f t="shared" si="139"/>
        <v>-</v>
      </c>
      <c r="O671" s="239"/>
      <c r="P671" s="279"/>
      <c r="Q671" s="315"/>
      <c r="R671" s="279"/>
      <c r="S671" s="282" t="str">
        <f t="shared" si="140"/>
        <v>도비</v>
      </c>
      <c r="T671" s="184">
        <f t="shared" si="148"/>
        <v>0</v>
      </c>
      <c r="U671" s="184">
        <f t="shared" si="149"/>
        <v>50000</v>
      </c>
      <c r="V671" s="281" t="str">
        <f t="shared" si="141"/>
        <v>ok</v>
      </c>
      <c r="W671" s="279"/>
      <c r="X671" s="280" t="str">
        <f t="shared" si="142"/>
        <v>도비</v>
      </c>
      <c r="Y671" s="184">
        <f t="shared" si="143"/>
        <v>0</v>
      </c>
      <c r="Z671" s="184">
        <f t="shared" si="144"/>
        <v>0</v>
      </c>
      <c r="AA671" s="281" t="str">
        <f t="shared" si="145"/>
        <v>ok</v>
      </c>
      <c r="AB671" s="279"/>
      <c r="AC671" s="79" t="str">
        <f t="array" ref="AC671">IFERROR(IF($C671="","",INDEX(구분표!$I$2:$I$1001,MATCH(1,(구분표!$B$2:$B$1001='15년일출'!$A671)*(구분표!$C$2:$C$1001='15년일출'!$B671)*(구분표!$A$2:$A$1001='15년일출'!$C671),0))),"@@")</f>
        <v>3202</v>
      </c>
    </row>
    <row r="672" spans="1:29" s="262" customFormat="1" ht="40.5" hidden="1" customHeight="1">
      <c r="A672" s="289" t="str">
        <f>IFERROR(VLOOKUP('15년일출'!$C672,구분표!$A$2:$C$1001,2,FALSE),"")</f>
        <v>여성가족교육협력위원회</v>
      </c>
      <c r="B672" s="289" t="str">
        <f>IFERROR(VLOOKUP('15년일출'!$C672,구분표!$A$2:$C$1001,3,FALSE),"")</f>
        <v>여성가족국</v>
      </c>
      <c r="C672" s="298" t="s">
        <v>301</v>
      </c>
      <c r="D672" s="297" t="s">
        <v>589</v>
      </c>
      <c r="E672" s="297">
        <v>1191</v>
      </c>
      <c r="F672" s="298" t="s">
        <v>1067</v>
      </c>
      <c r="G672" s="184">
        <v>738000</v>
      </c>
      <c r="H672" s="184">
        <v>-4500</v>
      </c>
      <c r="I672" s="184"/>
      <c r="J672" s="73">
        <f t="shared" si="137"/>
        <v>733500</v>
      </c>
      <c r="K672" s="184"/>
      <c r="L672" s="184"/>
      <c r="M672" s="73">
        <f t="shared" si="138"/>
        <v>738000</v>
      </c>
      <c r="N672" s="74" t="str">
        <f t="shared" si="139"/>
        <v>동의필요</v>
      </c>
      <c r="O672" s="239" t="s">
        <v>1114</v>
      </c>
      <c r="P672" s="279"/>
      <c r="Q672" s="315"/>
      <c r="R672" s="279"/>
      <c r="S672" s="282" t="str">
        <f t="shared" si="140"/>
        <v>기금</v>
      </c>
      <c r="T672" s="184">
        <f t="shared" si="148"/>
        <v>-4500</v>
      </c>
      <c r="U672" s="184">
        <f t="shared" si="149"/>
        <v>0</v>
      </c>
      <c r="V672" s="281" t="str">
        <f t="shared" si="141"/>
        <v>ok</v>
      </c>
      <c r="W672" s="279"/>
      <c r="X672" s="280" t="str">
        <f t="shared" si="142"/>
        <v>기금</v>
      </c>
      <c r="Y672" s="184">
        <f t="shared" si="143"/>
        <v>0</v>
      </c>
      <c r="Z672" s="184">
        <f t="shared" si="144"/>
        <v>0</v>
      </c>
      <c r="AA672" s="281" t="str">
        <f t="shared" si="145"/>
        <v>ok</v>
      </c>
      <c r="AB672" s="279"/>
      <c r="AC672" s="79" t="str">
        <f t="array" ref="AC672">IFERROR(IF($C672="","",INDEX(구분표!$I$2:$I$1001,MATCH(1,(구분표!$B$2:$B$1001='15년일출'!$A672)*(구분표!$C$2:$C$1001='15년일출'!$B672)*(구분표!$A$2:$A$1001='15년일출'!$C672),0))),"@@")</f>
        <v>3203</v>
      </c>
    </row>
    <row r="673" spans="1:29" s="262" customFormat="1" ht="40.5" hidden="1" customHeight="1">
      <c r="A673" s="289" t="str">
        <f>IFERROR(VLOOKUP('15년일출'!$C673,구분표!$A$2:$C$1001,2,FALSE),"")</f>
        <v>여성가족교육협력위원회</v>
      </c>
      <c r="B673" s="289" t="str">
        <f>IFERROR(VLOOKUP('15년일출'!$C673,구분표!$A$2:$C$1001,3,FALSE),"")</f>
        <v>여성가족국</v>
      </c>
      <c r="C673" s="298" t="s">
        <v>301</v>
      </c>
      <c r="D673" s="297" t="s">
        <v>589</v>
      </c>
      <c r="E673" s="297">
        <v>1191</v>
      </c>
      <c r="F673" s="298" t="s">
        <v>1068</v>
      </c>
      <c r="G673" s="187">
        <v>10000</v>
      </c>
      <c r="H673" s="184">
        <v>-10000</v>
      </c>
      <c r="I673" s="184"/>
      <c r="J673" s="73">
        <f t="shared" si="137"/>
        <v>0</v>
      </c>
      <c r="K673" s="184"/>
      <c r="L673" s="184"/>
      <c r="M673" s="73">
        <f t="shared" si="138"/>
        <v>10000</v>
      </c>
      <c r="N673" s="74" t="str">
        <f t="shared" si="139"/>
        <v>동의필요</v>
      </c>
      <c r="O673" s="239" t="s">
        <v>1115</v>
      </c>
      <c r="P673" s="279"/>
      <c r="Q673" s="315" t="s">
        <v>734</v>
      </c>
      <c r="R673" s="279"/>
      <c r="S673" s="282" t="str">
        <f t="shared" si="140"/>
        <v>기금</v>
      </c>
      <c r="T673" s="184">
        <v>-5000</v>
      </c>
      <c r="U673" s="184">
        <v>-5000</v>
      </c>
      <c r="V673" s="281" t="str">
        <f t="shared" si="141"/>
        <v>ok</v>
      </c>
      <c r="W673" s="279"/>
      <c r="X673" s="280" t="str">
        <f t="shared" si="142"/>
        <v>기금</v>
      </c>
      <c r="Y673" s="184" t="str">
        <f t="shared" si="143"/>
        <v>직접입력</v>
      </c>
      <c r="Z673" s="184" t="str">
        <f t="shared" si="144"/>
        <v>직접입력</v>
      </c>
      <c r="AA673" s="281" t="str">
        <f t="shared" si="145"/>
        <v>검토</v>
      </c>
      <c r="AB673" s="279"/>
      <c r="AC673" s="79" t="str">
        <f t="array" ref="AC673">IFERROR(IF($C673="","",INDEX(구분표!$I$2:$I$1001,MATCH(1,(구분표!$B$2:$B$1001='15년일출'!$A673)*(구분표!$C$2:$C$1001='15년일출'!$B673)*(구분표!$A$2:$A$1001='15년일출'!$C673),0))),"@@")</f>
        <v>3203</v>
      </c>
    </row>
    <row r="674" spans="1:29" s="262" customFormat="1" ht="40.5" hidden="1" customHeight="1">
      <c r="A674" s="289" t="str">
        <f>IFERROR(VLOOKUP('15년일출'!$C674,구분표!$A$2:$C$1001,2,FALSE),"")</f>
        <v>여성가족교육협력위원회</v>
      </c>
      <c r="B674" s="289" t="str">
        <f>IFERROR(VLOOKUP('15년일출'!$C674,구분표!$A$2:$C$1001,3,FALSE),"")</f>
        <v>여성가족국</v>
      </c>
      <c r="C674" s="298" t="s">
        <v>301</v>
      </c>
      <c r="D674" s="297" t="s">
        <v>589</v>
      </c>
      <c r="E674" s="297">
        <v>1193</v>
      </c>
      <c r="F674" s="298" t="s">
        <v>1069</v>
      </c>
      <c r="G674" s="190">
        <v>24000</v>
      </c>
      <c r="H674" s="184"/>
      <c r="I674" s="184">
        <v>28500</v>
      </c>
      <c r="J674" s="73">
        <f t="shared" si="137"/>
        <v>52500</v>
      </c>
      <c r="K674" s="184"/>
      <c r="L674" s="184"/>
      <c r="M674" s="73">
        <f t="shared" si="138"/>
        <v>24000</v>
      </c>
      <c r="N674" s="74" t="str">
        <f t="shared" si="139"/>
        <v>-</v>
      </c>
      <c r="O674" s="241"/>
      <c r="P674" s="279"/>
      <c r="Q674" s="315"/>
      <c r="R674" s="279"/>
      <c r="S674" s="282" t="str">
        <f t="shared" si="140"/>
        <v>도비</v>
      </c>
      <c r="T674" s="184">
        <f t="shared" ref="T674:T706" si="150">IF($S674&lt;&gt;"도비",IF($Q674="국도비","직접입력",SUM($H674:$I674)),)</f>
        <v>0</v>
      </c>
      <c r="U674" s="184">
        <f t="shared" ref="U674:U706" si="151">IF($S674="도비",SUM($H674:$I674),IF($Q674="국도비","직접입력",SUM($H674:$I674)-$T674))</f>
        <v>28500</v>
      </c>
      <c r="V674" s="281" t="str">
        <f t="shared" si="141"/>
        <v>ok</v>
      </c>
      <c r="W674" s="279"/>
      <c r="X674" s="280" t="str">
        <f t="shared" si="142"/>
        <v>도비</v>
      </c>
      <c r="Y674" s="184">
        <f t="shared" si="143"/>
        <v>0</v>
      </c>
      <c r="Z674" s="184">
        <f t="shared" si="144"/>
        <v>0</v>
      </c>
      <c r="AA674" s="281" t="str">
        <f t="shared" si="145"/>
        <v>ok</v>
      </c>
      <c r="AB674" s="279"/>
      <c r="AC674" s="79" t="str">
        <f t="array" ref="AC674">IFERROR(IF($C674="","",INDEX(구분표!$I$2:$I$1001,MATCH(1,(구분표!$B$2:$B$1001='15년일출'!$A674)*(구분표!$C$2:$C$1001='15년일출'!$B674)*(구분표!$A$2:$A$1001='15년일출'!$C674),0))),"@@")</f>
        <v>3203</v>
      </c>
    </row>
    <row r="675" spans="1:29" s="262" customFormat="1" ht="40.5" hidden="1" customHeight="1">
      <c r="A675" s="289" t="str">
        <f>IFERROR(VLOOKUP('15년일출'!$C675,구분표!$A$2:$C$1001,2,FALSE),"")</f>
        <v>여성가족교육협력위원회</v>
      </c>
      <c r="B675" s="289" t="str">
        <f>IFERROR(VLOOKUP('15년일출'!$C675,구분표!$A$2:$C$1001,3,FALSE),"")</f>
        <v>여성가족국</v>
      </c>
      <c r="C675" s="298" t="s">
        <v>301</v>
      </c>
      <c r="D675" s="297" t="s">
        <v>589</v>
      </c>
      <c r="E675" s="297">
        <v>1193</v>
      </c>
      <c r="F675" s="298" t="s">
        <v>1070</v>
      </c>
      <c r="G675" s="184">
        <v>30000</v>
      </c>
      <c r="H675" s="184"/>
      <c r="I675" s="184">
        <v>20000</v>
      </c>
      <c r="J675" s="73">
        <f t="shared" si="137"/>
        <v>50000</v>
      </c>
      <c r="K675" s="184"/>
      <c r="L675" s="184"/>
      <c r="M675" s="73">
        <f t="shared" si="138"/>
        <v>30000</v>
      </c>
      <c r="N675" s="74" t="str">
        <f t="shared" si="139"/>
        <v>-</v>
      </c>
      <c r="O675" s="239"/>
      <c r="P675" s="279"/>
      <c r="Q675" s="315"/>
      <c r="R675" s="279"/>
      <c r="S675" s="282" t="str">
        <f t="shared" si="140"/>
        <v>도비</v>
      </c>
      <c r="T675" s="184">
        <f t="shared" si="150"/>
        <v>0</v>
      </c>
      <c r="U675" s="184">
        <f t="shared" si="151"/>
        <v>20000</v>
      </c>
      <c r="V675" s="281" t="str">
        <f t="shared" si="141"/>
        <v>ok</v>
      </c>
      <c r="W675" s="279"/>
      <c r="X675" s="280" t="str">
        <f t="shared" si="142"/>
        <v>도비</v>
      </c>
      <c r="Y675" s="184">
        <f t="shared" si="143"/>
        <v>0</v>
      </c>
      <c r="Z675" s="184">
        <f t="shared" si="144"/>
        <v>0</v>
      </c>
      <c r="AA675" s="281" t="str">
        <f t="shared" si="145"/>
        <v>ok</v>
      </c>
      <c r="AB675" s="279"/>
      <c r="AC675" s="79" t="str">
        <f t="array" ref="AC675">IFERROR(IF($C675="","",INDEX(구분표!$I$2:$I$1001,MATCH(1,(구분표!$B$2:$B$1001='15년일출'!$A675)*(구분표!$C$2:$C$1001='15년일출'!$B675)*(구분표!$A$2:$A$1001='15년일출'!$C675),0))),"@@")</f>
        <v>3203</v>
      </c>
    </row>
    <row r="676" spans="1:29" s="262" customFormat="1" ht="40.5" hidden="1" customHeight="1">
      <c r="A676" s="289" t="str">
        <f>IFERROR(VLOOKUP('15년일출'!$C676,구분표!$A$2:$C$1001,2,FALSE),"")</f>
        <v>여성가족교육협력위원회</v>
      </c>
      <c r="B676" s="289" t="str">
        <f>IFERROR(VLOOKUP('15년일출'!$C676,구분표!$A$2:$C$1001,3,FALSE),"")</f>
        <v>여성가족국</v>
      </c>
      <c r="C676" s="298" t="s">
        <v>301</v>
      </c>
      <c r="D676" s="297" t="s">
        <v>589</v>
      </c>
      <c r="E676" s="297">
        <v>1201</v>
      </c>
      <c r="F676" s="298" t="s">
        <v>1071</v>
      </c>
      <c r="G676" s="184">
        <v>3310</v>
      </c>
      <c r="H676" s="184"/>
      <c r="I676" s="184">
        <v>26930</v>
      </c>
      <c r="J676" s="73">
        <f t="shared" si="137"/>
        <v>30240</v>
      </c>
      <c r="K676" s="184"/>
      <c r="L676" s="184"/>
      <c r="M676" s="73">
        <f t="shared" si="138"/>
        <v>3310</v>
      </c>
      <c r="N676" s="74" t="str">
        <f t="shared" si="139"/>
        <v>-</v>
      </c>
      <c r="O676" s="241"/>
      <c r="P676" s="279"/>
      <c r="Q676" s="315"/>
      <c r="R676" s="279"/>
      <c r="S676" s="282" t="str">
        <f t="shared" si="140"/>
        <v>도비</v>
      </c>
      <c r="T676" s="184">
        <f t="shared" si="150"/>
        <v>0</v>
      </c>
      <c r="U676" s="184">
        <f t="shared" si="151"/>
        <v>26930</v>
      </c>
      <c r="V676" s="281" t="str">
        <f t="shared" si="141"/>
        <v>ok</v>
      </c>
      <c r="W676" s="279"/>
      <c r="X676" s="280" t="str">
        <f t="shared" si="142"/>
        <v>도비</v>
      </c>
      <c r="Y676" s="184">
        <f t="shared" si="143"/>
        <v>0</v>
      </c>
      <c r="Z676" s="184">
        <f t="shared" si="144"/>
        <v>0</v>
      </c>
      <c r="AA676" s="281" t="str">
        <f t="shared" si="145"/>
        <v>ok</v>
      </c>
      <c r="AB676" s="279"/>
      <c r="AC676" s="79" t="str">
        <f t="array" ref="AC676">IFERROR(IF($C676="","",INDEX(구분표!$I$2:$I$1001,MATCH(1,(구분표!$B$2:$B$1001='15년일출'!$A676)*(구분표!$C$2:$C$1001='15년일출'!$B676)*(구분표!$A$2:$A$1001='15년일출'!$C676),0))),"@@")</f>
        <v>3203</v>
      </c>
    </row>
    <row r="677" spans="1:29" s="254" customFormat="1" ht="40.5" hidden="1" customHeight="1">
      <c r="A677" s="289" t="str">
        <f>IFERROR(VLOOKUP('15년일출'!$C677,구분표!$A$2:$C$1001,2,FALSE),"")</f>
        <v>여성가족교육협력위원회</v>
      </c>
      <c r="B677" s="289" t="str">
        <f>IFERROR(VLOOKUP('15년일출'!$C677,구분표!$A$2:$C$1001,3,FALSE),"")</f>
        <v>여성가족국</v>
      </c>
      <c r="C677" s="298" t="s">
        <v>301</v>
      </c>
      <c r="D677" s="297" t="s">
        <v>589</v>
      </c>
      <c r="E677" s="297">
        <v>1207</v>
      </c>
      <c r="F677" s="298" t="s">
        <v>1072</v>
      </c>
      <c r="G677" s="184">
        <v>347760</v>
      </c>
      <c r="H677" s="184"/>
      <c r="I677" s="184">
        <v>13740</v>
      </c>
      <c r="J677" s="73">
        <f t="shared" si="137"/>
        <v>361500</v>
      </c>
      <c r="K677" s="184"/>
      <c r="L677" s="184"/>
      <c r="M677" s="73">
        <f t="shared" si="138"/>
        <v>347760</v>
      </c>
      <c r="N677" s="74" t="str">
        <f t="shared" si="139"/>
        <v>-</v>
      </c>
      <c r="O677" s="241"/>
      <c r="P677" s="279"/>
      <c r="Q677" s="315"/>
      <c r="R677" s="279"/>
      <c r="S677" s="282" t="str">
        <f t="shared" si="140"/>
        <v>도비</v>
      </c>
      <c r="T677" s="184">
        <f t="shared" si="150"/>
        <v>0</v>
      </c>
      <c r="U677" s="184">
        <f t="shared" si="151"/>
        <v>13740</v>
      </c>
      <c r="V677" s="281" t="str">
        <f t="shared" si="141"/>
        <v>ok</v>
      </c>
      <c r="W677" s="279"/>
      <c r="X677" s="280" t="str">
        <f t="shared" si="142"/>
        <v>도비</v>
      </c>
      <c r="Y677" s="184">
        <f t="shared" si="143"/>
        <v>0</v>
      </c>
      <c r="Z677" s="184">
        <f t="shared" si="144"/>
        <v>0</v>
      </c>
      <c r="AA677" s="281" t="str">
        <f t="shared" si="145"/>
        <v>ok</v>
      </c>
      <c r="AB677" s="279"/>
      <c r="AC677" s="79" t="str">
        <f t="array" ref="AC677">IFERROR(IF($C677="","",INDEX(구분표!$I$2:$I$1001,MATCH(1,(구분표!$B$2:$B$1001='15년일출'!$A677)*(구분표!$C$2:$C$1001='15년일출'!$B677)*(구분표!$A$2:$A$1001='15년일출'!$C677),0))),"@@")</f>
        <v>3203</v>
      </c>
    </row>
    <row r="678" spans="1:29" s="262" customFormat="1" ht="40.5" hidden="1" customHeight="1">
      <c r="A678" s="289" t="str">
        <f>IFERROR(VLOOKUP('15년일출'!$C678,구분표!$A$2:$C$1001,2,FALSE),"")</f>
        <v>여성가족교육협력위원회</v>
      </c>
      <c r="B678" s="289" t="str">
        <f>IFERROR(VLOOKUP('15년일출'!$C678,구분표!$A$2:$C$1001,3,FALSE),"")</f>
        <v>여성가족국</v>
      </c>
      <c r="C678" s="298" t="s">
        <v>301</v>
      </c>
      <c r="D678" s="297" t="s">
        <v>589</v>
      </c>
      <c r="E678" s="297">
        <v>1207</v>
      </c>
      <c r="F678" s="298" t="s">
        <v>1073</v>
      </c>
      <c r="G678" s="184">
        <v>281880</v>
      </c>
      <c r="H678" s="184"/>
      <c r="I678" s="184">
        <v>67140</v>
      </c>
      <c r="J678" s="73">
        <f t="shared" si="137"/>
        <v>349020</v>
      </c>
      <c r="K678" s="184"/>
      <c r="L678" s="184"/>
      <c r="M678" s="73">
        <f t="shared" si="138"/>
        <v>281880</v>
      </c>
      <c r="N678" s="74" t="str">
        <f t="shared" si="139"/>
        <v>-</v>
      </c>
      <c r="O678" s="241"/>
      <c r="P678" s="279"/>
      <c r="Q678" s="315"/>
      <c r="R678" s="279"/>
      <c r="S678" s="282" t="str">
        <f t="shared" si="140"/>
        <v>도비</v>
      </c>
      <c r="T678" s="184">
        <f t="shared" si="150"/>
        <v>0</v>
      </c>
      <c r="U678" s="184">
        <f t="shared" si="151"/>
        <v>67140</v>
      </c>
      <c r="V678" s="281" t="str">
        <f t="shared" si="141"/>
        <v>ok</v>
      </c>
      <c r="W678" s="279"/>
      <c r="X678" s="280" t="str">
        <f t="shared" si="142"/>
        <v>도비</v>
      </c>
      <c r="Y678" s="184">
        <f t="shared" si="143"/>
        <v>0</v>
      </c>
      <c r="Z678" s="184">
        <f t="shared" si="144"/>
        <v>0</v>
      </c>
      <c r="AA678" s="281" t="str">
        <f t="shared" si="145"/>
        <v>ok</v>
      </c>
      <c r="AB678" s="279"/>
      <c r="AC678" s="79" t="str">
        <f t="array" ref="AC678">IFERROR(IF($C678="","",INDEX(구분표!$I$2:$I$1001,MATCH(1,(구분표!$B$2:$B$1001='15년일출'!$A678)*(구분표!$C$2:$C$1001='15년일출'!$B678)*(구분표!$A$2:$A$1001='15년일출'!$C678),0))),"@@")</f>
        <v>3203</v>
      </c>
    </row>
    <row r="679" spans="1:29" s="262" customFormat="1" ht="40.5" hidden="1" customHeight="1">
      <c r="A679" s="289" t="str">
        <f>IFERROR(VLOOKUP('15년일출'!$C679,구분표!$A$2:$C$1001,2,FALSE),"")</f>
        <v>여성가족교육협력위원회</v>
      </c>
      <c r="B679" s="289" t="str">
        <f>IFERROR(VLOOKUP('15년일출'!$C679,구분표!$A$2:$C$1001,3,FALSE),"")</f>
        <v>여성가족국</v>
      </c>
      <c r="C679" s="298" t="s">
        <v>301</v>
      </c>
      <c r="D679" s="297" t="s">
        <v>593</v>
      </c>
      <c r="E679" s="297" t="s">
        <v>593</v>
      </c>
      <c r="F679" s="298" t="s">
        <v>1074</v>
      </c>
      <c r="G679" s="184"/>
      <c r="H679" s="184"/>
      <c r="I679" s="184">
        <v>70000</v>
      </c>
      <c r="J679" s="73">
        <f t="shared" si="137"/>
        <v>70000</v>
      </c>
      <c r="K679" s="184"/>
      <c r="L679" s="184"/>
      <c r="M679" s="73">
        <f t="shared" si="138"/>
        <v>0</v>
      </c>
      <c r="N679" s="74" t="str">
        <f t="shared" si="139"/>
        <v>-</v>
      </c>
      <c r="O679" s="239"/>
      <c r="P679" s="279"/>
      <c r="Q679" s="315"/>
      <c r="R679" s="279"/>
      <c r="S679" s="282" t="str">
        <f t="shared" si="140"/>
        <v>도비</v>
      </c>
      <c r="T679" s="184">
        <f t="shared" si="150"/>
        <v>0</v>
      </c>
      <c r="U679" s="184">
        <f t="shared" si="151"/>
        <v>70000</v>
      </c>
      <c r="V679" s="281" t="str">
        <f t="shared" si="141"/>
        <v>ok</v>
      </c>
      <c r="W679" s="279"/>
      <c r="X679" s="280" t="str">
        <f t="shared" si="142"/>
        <v>도비</v>
      </c>
      <c r="Y679" s="184">
        <f t="shared" si="143"/>
        <v>0</v>
      </c>
      <c r="Z679" s="184">
        <f t="shared" si="144"/>
        <v>0</v>
      </c>
      <c r="AA679" s="281" t="str">
        <f t="shared" si="145"/>
        <v>ok</v>
      </c>
      <c r="AB679" s="279"/>
      <c r="AC679" s="79" t="str">
        <f t="array" ref="AC679">IFERROR(IF($C679="","",INDEX(구분표!$I$2:$I$1001,MATCH(1,(구분표!$B$2:$B$1001='15년일출'!$A679)*(구분표!$C$2:$C$1001='15년일출'!$B679)*(구분표!$A$2:$A$1001='15년일출'!$C679),0))),"@@")</f>
        <v>3203</v>
      </c>
    </row>
    <row r="680" spans="1:29" s="262" customFormat="1" ht="40.5" hidden="1" customHeight="1">
      <c r="A680" s="289" t="str">
        <f>IFERROR(VLOOKUP('15년일출'!$C680,구분표!$A$2:$C$1001,2,FALSE),"")</f>
        <v>여성가족교육협력위원회</v>
      </c>
      <c r="B680" s="289" t="str">
        <f>IFERROR(VLOOKUP('15년일출'!$C680,구분표!$A$2:$C$1001,3,FALSE),"")</f>
        <v>여성가족국</v>
      </c>
      <c r="C680" s="298" t="s">
        <v>301</v>
      </c>
      <c r="D680" s="297" t="s">
        <v>593</v>
      </c>
      <c r="E680" s="297" t="s">
        <v>593</v>
      </c>
      <c r="F680" s="298" t="s">
        <v>1075</v>
      </c>
      <c r="G680" s="184"/>
      <c r="H680" s="184"/>
      <c r="I680" s="184">
        <v>20000</v>
      </c>
      <c r="J680" s="73">
        <f t="shared" si="137"/>
        <v>20000</v>
      </c>
      <c r="K680" s="184"/>
      <c r="L680" s="184"/>
      <c r="M680" s="73">
        <f t="shared" si="138"/>
        <v>0</v>
      </c>
      <c r="N680" s="74" t="str">
        <f t="shared" si="139"/>
        <v>-</v>
      </c>
      <c r="O680" s="239"/>
      <c r="P680" s="279"/>
      <c r="Q680" s="315"/>
      <c r="R680" s="279"/>
      <c r="S680" s="282" t="str">
        <f t="shared" si="140"/>
        <v>도비</v>
      </c>
      <c r="T680" s="184">
        <f t="shared" si="150"/>
        <v>0</v>
      </c>
      <c r="U680" s="184">
        <f t="shared" si="151"/>
        <v>20000</v>
      </c>
      <c r="V680" s="281" t="str">
        <f t="shared" si="141"/>
        <v>ok</v>
      </c>
      <c r="W680" s="279"/>
      <c r="X680" s="280" t="str">
        <f t="shared" si="142"/>
        <v>도비</v>
      </c>
      <c r="Y680" s="184">
        <f t="shared" si="143"/>
        <v>0</v>
      </c>
      <c r="Z680" s="184">
        <f t="shared" si="144"/>
        <v>0</v>
      </c>
      <c r="AA680" s="281" t="str">
        <f t="shared" si="145"/>
        <v>ok</v>
      </c>
      <c r="AB680" s="279"/>
      <c r="AC680" s="79" t="str">
        <f t="array" ref="AC680">IFERROR(IF($C680="","",INDEX(구분표!$I$2:$I$1001,MATCH(1,(구분표!$B$2:$B$1001='15년일출'!$A680)*(구분표!$C$2:$C$1001='15년일출'!$B680)*(구분표!$A$2:$A$1001='15년일출'!$C680),0))),"@@")</f>
        <v>3203</v>
      </c>
    </row>
    <row r="681" spans="1:29" s="262" customFormat="1" ht="40.5" hidden="1" customHeight="1">
      <c r="A681" s="289" t="str">
        <f>IFERROR(VLOOKUP('15년일출'!$C681,구분표!$A$2:$C$1001,2,FALSE),"")</f>
        <v>여성가족교육협력위원회</v>
      </c>
      <c r="B681" s="289" t="str">
        <f>IFERROR(VLOOKUP('15년일출'!$C681,구분표!$A$2:$C$1001,3,FALSE),"")</f>
        <v>여성가족국</v>
      </c>
      <c r="C681" s="298" t="s">
        <v>301</v>
      </c>
      <c r="D681" s="297" t="s">
        <v>593</v>
      </c>
      <c r="E681" s="297" t="s">
        <v>593</v>
      </c>
      <c r="F681" s="298" t="s">
        <v>1076</v>
      </c>
      <c r="G681" s="184"/>
      <c r="H681" s="184"/>
      <c r="I681" s="184">
        <v>15000</v>
      </c>
      <c r="J681" s="73">
        <f t="shared" si="137"/>
        <v>15000</v>
      </c>
      <c r="K681" s="184"/>
      <c r="L681" s="184"/>
      <c r="M681" s="73">
        <f t="shared" si="138"/>
        <v>0</v>
      </c>
      <c r="N681" s="74" t="str">
        <f t="shared" si="139"/>
        <v>-</v>
      </c>
      <c r="O681" s="239"/>
      <c r="P681" s="279"/>
      <c r="Q681" s="315"/>
      <c r="R681" s="279"/>
      <c r="S681" s="282" t="str">
        <f t="shared" si="140"/>
        <v>도비</v>
      </c>
      <c r="T681" s="184">
        <f t="shared" si="150"/>
        <v>0</v>
      </c>
      <c r="U681" s="184">
        <f t="shared" si="151"/>
        <v>15000</v>
      </c>
      <c r="V681" s="281" t="str">
        <f t="shared" si="141"/>
        <v>ok</v>
      </c>
      <c r="W681" s="279"/>
      <c r="X681" s="280" t="str">
        <f t="shared" si="142"/>
        <v>도비</v>
      </c>
      <c r="Y681" s="184">
        <f t="shared" si="143"/>
        <v>0</v>
      </c>
      <c r="Z681" s="184">
        <f t="shared" si="144"/>
        <v>0</v>
      </c>
      <c r="AA681" s="281" t="str">
        <f t="shared" si="145"/>
        <v>ok</v>
      </c>
      <c r="AB681" s="279"/>
      <c r="AC681" s="79" t="str">
        <f t="array" ref="AC681">IFERROR(IF($C681="","",INDEX(구분표!$I$2:$I$1001,MATCH(1,(구분표!$B$2:$B$1001='15년일출'!$A681)*(구분표!$C$2:$C$1001='15년일출'!$B681)*(구분표!$A$2:$A$1001='15년일출'!$C681),0))),"@@")</f>
        <v>3203</v>
      </c>
    </row>
    <row r="682" spans="1:29" s="262" customFormat="1" ht="40.5" hidden="1" customHeight="1">
      <c r="A682" s="289" t="str">
        <f>IFERROR(VLOOKUP('15년일출'!$C682,구분표!$A$2:$C$1001,2,FALSE),"")</f>
        <v>여성가족교육협력위원회</v>
      </c>
      <c r="B682" s="289" t="str">
        <f>IFERROR(VLOOKUP('15년일출'!$C682,구분표!$A$2:$C$1001,3,FALSE),"")</f>
        <v>여성가족국</v>
      </c>
      <c r="C682" s="298" t="s">
        <v>301</v>
      </c>
      <c r="D682" s="297" t="s">
        <v>593</v>
      </c>
      <c r="E682" s="297" t="s">
        <v>593</v>
      </c>
      <c r="F682" s="298" t="s">
        <v>1077</v>
      </c>
      <c r="G682" s="184"/>
      <c r="H682" s="184"/>
      <c r="I682" s="184">
        <v>97000</v>
      </c>
      <c r="J682" s="73">
        <f t="shared" si="137"/>
        <v>97000</v>
      </c>
      <c r="K682" s="184"/>
      <c r="L682" s="184"/>
      <c r="M682" s="73">
        <f t="shared" si="138"/>
        <v>0</v>
      </c>
      <c r="N682" s="74" t="str">
        <f t="shared" si="139"/>
        <v>-</v>
      </c>
      <c r="O682" s="239"/>
      <c r="P682" s="279"/>
      <c r="Q682" s="315"/>
      <c r="R682" s="279"/>
      <c r="S682" s="282" t="str">
        <f t="shared" si="140"/>
        <v>도비</v>
      </c>
      <c r="T682" s="184">
        <f t="shared" si="150"/>
        <v>0</v>
      </c>
      <c r="U682" s="184">
        <f t="shared" si="151"/>
        <v>97000</v>
      </c>
      <c r="V682" s="281" t="str">
        <f t="shared" si="141"/>
        <v>ok</v>
      </c>
      <c r="W682" s="279"/>
      <c r="X682" s="280" t="str">
        <f t="shared" si="142"/>
        <v>도비</v>
      </c>
      <c r="Y682" s="184">
        <f t="shared" si="143"/>
        <v>0</v>
      </c>
      <c r="Z682" s="184">
        <f t="shared" si="144"/>
        <v>0</v>
      </c>
      <c r="AA682" s="281" t="str">
        <f t="shared" si="145"/>
        <v>ok</v>
      </c>
      <c r="AB682" s="279"/>
      <c r="AC682" s="79" t="str">
        <f t="array" ref="AC682">IFERROR(IF($C682="","",INDEX(구분표!$I$2:$I$1001,MATCH(1,(구분표!$B$2:$B$1001='15년일출'!$A682)*(구분표!$C$2:$C$1001='15년일출'!$B682)*(구분표!$A$2:$A$1001='15년일출'!$C682),0))),"@@")</f>
        <v>3203</v>
      </c>
    </row>
    <row r="683" spans="1:29" s="262" customFormat="1" ht="40.5" hidden="1" customHeight="1">
      <c r="A683" s="289" t="str">
        <f>IFERROR(VLOOKUP('15년일출'!$C683,구분표!$A$2:$C$1001,2,FALSE),"")</f>
        <v>여성가족교육협력위원회</v>
      </c>
      <c r="B683" s="289" t="str">
        <f>IFERROR(VLOOKUP('15년일출'!$C683,구분표!$A$2:$C$1001,3,FALSE),"")</f>
        <v>여성가족국</v>
      </c>
      <c r="C683" s="298" t="s">
        <v>303</v>
      </c>
      <c r="D683" s="297" t="s">
        <v>589</v>
      </c>
      <c r="E683" s="297">
        <v>1211</v>
      </c>
      <c r="F683" s="298" t="s">
        <v>1078</v>
      </c>
      <c r="G683" s="184">
        <v>40000</v>
      </c>
      <c r="H683" s="184"/>
      <c r="I683" s="184">
        <v>10000</v>
      </c>
      <c r="J683" s="73">
        <f t="shared" si="137"/>
        <v>50000</v>
      </c>
      <c r="K683" s="184"/>
      <c r="L683" s="184"/>
      <c r="M683" s="73">
        <f t="shared" si="138"/>
        <v>40000</v>
      </c>
      <c r="N683" s="74" t="str">
        <f t="shared" si="139"/>
        <v>-</v>
      </c>
      <c r="O683" s="245"/>
      <c r="P683" s="279"/>
      <c r="Q683" s="315"/>
      <c r="R683" s="279"/>
      <c r="S683" s="282" t="str">
        <f t="shared" si="140"/>
        <v>도비</v>
      </c>
      <c r="T683" s="184">
        <f t="shared" si="150"/>
        <v>0</v>
      </c>
      <c r="U683" s="184">
        <f t="shared" si="151"/>
        <v>10000</v>
      </c>
      <c r="V683" s="281" t="str">
        <f t="shared" si="141"/>
        <v>ok</v>
      </c>
      <c r="W683" s="279"/>
      <c r="X683" s="280" t="str">
        <f t="shared" si="142"/>
        <v>도비</v>
      </c>
      <c r="Y683" s="184">
        <f t="shared" si="143"/>
        <v>0</v>
      </c>
      <c r="Z683" s="184">
        <f t="shared" si="144"/>
        <v>0</v>
      </c>
      <c r="AA683" s="281" t="str">
        <f t="shared" si="145"/>
        <v>ok</v>
      </c>
      <c r="AB683" s="279"/>
      <c r="AC683" s="79" t="str">
        <f t="array" ref="AC683">IFERROR(IF($C683="","",INDEX(구분표!$I$2:$I$1001,MATCH(1,(구분표!$B$2:$B$1001='15년일출'!$A683)*(구분표!$C$2:$C$1001='15년일출'!$B683)*(구분표!$A$2:$A$1001='15년일출'!$C683),0))),"@@")</f>
        <v>3204</v>
      </c>
    </row>
    <row r="684" spans="1:29" s="262" customFormat="1" ht="40.5" hidden="1" customHeight="1">
      <c r="A684" s="289" t="str">
        <f>IFERROR(VLOOKUP('15년일출'!$C684,구분표!$A$2:$C$1001,2,FALSE),"")</f>
        <v>여성가족교육협력위원회</v>
      </c>
      <c r="B684" s="289" t="str">
        <f>IFERROR(VLOOKUP('15년일출'!$C684,구분표!$A$2:$C$1001,3,FALSE),"")</f>
        <v>여성가족국</v>
      </c>
      <c r="C684" s="298" t="s">
        <v>303</v>
      </c>
      <c r="D684" s="297" t="s">
        <v>589</v>
      </c>
      <c r="E684" s="297">
        <v>1212</v>
      </c>
      <c r="F684" s="298" t="s">
        <v>1079</v>
      </c>
      <c r="G684" s="184">
        <v>250000</v>
      </c>
      <c r="H684" s="194"/>
      <c r="I684" s="194">
        <v>40000</v>
      </c>
      <c r="J684" s="73">
        <f t="shared" si="137"/>
        <v>290000</v>
      </c>
      <c r="K684" s="304"/>
      <c r="L684" s="303"/>
      <c r="M684" s="73">
        <f t="shared" si="138"/>
        <v>250000</v>
      </c>
      <c r="N684" s="74" t="str">
        <f t="shared" si="139"/>
        <v>-</v>
      </c>
      <c r="O684" s="244"/>
      <c r="P684" s="279"/>
      <c r="Q684" s="315"/>
      <c r="R684" s="279"/>
      <c r="S684" s="282" t="str">
        <f t="shared" si="140"/>
        <v>도비</v>
      </c>
      <c r="T684" s="184">
        <f t="shared" si="150"/>
        <v>0</v>
      </c>
      <c r="U684" s="184">
        <f t="shared" si="151"/>
        <v>40000</v>
      </c>
      <c r="V684" s="281" t="str">
        <f t="shared" si="141"/>
        <v>ok</v>
      </c>
      <c r="W684" s="279"/>
      <c r="X684" s="280" t="str">
        <f t="shared" si="142"/>
        <v>도비</v>
      </c>
      <c r="Y684" s="184">
        <f t="shared" si="143"/>
        <v>0</v>
      </c>
      <c r="Z684" s="184">
        <f t="shared" si="144"/>
        <v>0</v>
      </c>
      <c r="AA684" s="281" t="str">
        <f t="shared" si="145"/>
        <v>ok</v>
      </c>
      <c r="AB684" s="279"/>
      <c r="AC684" s="79" t="str">
        <f t="array" ref="AC684">IFERROR(IF($C684="","",INDEX(구분표!$I$2:$I$1001,MATCH(1,(구분표!$B$2:$B$1001='15년일출'!$A684)*(구분표!$C$2:$C$1001='15년일출'!$B684)*(구분표!$A$2:$A$1001='15년일출'!$C684),0))),"@@")</f>
        <v>3204</v>
      </c>
    </row>
    <row r="685" spans="1:29" s="262" customFormat="1" ht="40.5" hidden="1" customHeight="1">
      <c r="A685" s="289" t="str">
        <f>IFERROR(VLOOKUP('15년일출'!$C685,구분표!$A$2:$C$1001,2,FALSE),"")</f>
        <v>여성가족교육협력위원회</v>
      </c>
      <c r="B685" s="289" t="str">
        <f>IFERROR(VLOOKUP('15년일출'!$C685,구분표!$A$2:$C$1001,3,FALSE),"")</f>
        <v>여성가족국</v>
      </c>
      <c r="C685" s="298" t="s">
        <v>303</v>
      </c>
      <c r="D685" s="297" t="s">
        <v>593</v>
      </c>
      <c r="E685" s="297" t="s">
        <v>593</v>
      </c>
      <c r="F685" s="298" t="s">
        <v>1080</v>
      </c>
      <c r="G685" s="184"/>
      <c r="H685" s="194"/>
      <c r="I685" s="194">
        <v>30000</v>
      </c>
      <c r="J685" s="73">
        <f t="shared" si="137"/>
        <v>30000</v>
      </c>
      <c r="K685" s="304"/>
      <c r="L685" s="303"/>
      <c r="M685" s="73">
        <f t="shared" si="138"/>
        <v>0</v>
      </c>
      <c r="N685" s="74" t="str">
        <f t="shared" si="139"/>
        <v>-</v>
      </c>
      <c r="O685" s="244"/>
      <c r="P685" s="279"/>
      <c r="Q685" s="315"/>
      <c r="R685" s="279"/>
      <c r="S685" s="282" t="str">
        <f t="shared" si="140"/>
        <v>도비</v>
      </c>
      <c r="T685" s="184">
        <f t="shared" si="150"/>
        <v>0</v>
      </c>
      <c r="U685" s="184">
        <f t="shared" si="151"/>
        <v>30000</v>
      </c>
      <c r="V685" s="281" t="str">
        <f t="shared" si="141"/>
        <v>ok</v>
      </c>
      <c r="W685" s="279"/>
      <c r="X685" s="280" t="str">
        <f t="shared" si="142"/>
        <v>도비</v>
      </c>
      <c r="Y685" s="184">
        <f t="shared" si="143"/>
        <v>0</v>
      </c>
      <c r="Z685" s="184">
        <f t="shared" si="144"/>
        <v>0</v>
      </c>
      <c r="AA685" s="281" t="str">
        <f t="shared" si="145"/>
        <v>ok</v>
      </c>
      <c r="AB685" s="279"/>
      <c r="AC685" s="79" t="str">
        <f t="array" ref="AC685">IFERROR(IF($C685="","",INDEX(구분표!$I$2:$I$1001,MATCH(1,(구분표!$B$2:$B$1001='15년일출'!$A685)*(구분표!$C$2:$C$1001='15년일출'!$B685)*(구분표!$A$2:$A$1001='15년일출'!$C685),0))),"@@")</f>
        <v>3204</v>
      </c>
    </row>
    <row r="686" spans="1:29" s="262" customFormat="1" ht="40.5" hidden="1" customHeight="1">
      <c r="A686" s="289" t="str">
        <f>IFERROR(VLOOKUP('15년일출'!$C686,구분표!$A$2:$C$1001,2,FALSE),"")</f>
        <v>여성가족교육협력위원회</v>
      </c>
      <c r="B686" s="289" t="str">
        <f>IFERROR(VLOOKUP('15년일출'!$C686,구분표!$A$2:$C$1001,3,FALSE),"")</f>
        <v>여성가족국</v>
      </c>
      <c r="C686" s="298" t="s">
        <v>305</v>
      </c>
      <c r="D686" s="297" t="s">
        <v>589</v>
      </c>
      <c r="E686" s="297">
        <v>1216</v>
      </c>
      <c r="F686" s="298" t="s">
        <v>1081</v>
      </c>
      <c r="G686" s="184">
        <v>40000</v>
      </c>
      <c r="H686" s="194"/>
      <c r="I686" s="194">
        <v>10000</v>
      </c>
      <c r="J686" s="73">
        <f t="shared" si="137"/>
        <v>50000</v>
      </c>
      <c r="K686" s="304"/>
      <c r="L686" s="303"/>
      <c r="M686" s="73">
        <f t="shared" si="138"/>
        <v>40000</v>
      </c>
      <c r="N686" s="74" t="str">
        <f t="shared" si="139"/>
        <v>-</v>
      </c>
      <c r="O686" s="244"/>
      <c r="P686" s="279"/>
      <c r="Q686" s="315"/>
      <c r="R686" s="279"/>
      <c r="S686" s="282" t="str">
        <f t="shared" si="140"/>
        <v>도비</v>
      </c>
      <c r="T686" s="184">
        <f t="shared" si="150"/>
        <v>0</v>
      </c>
      <c r="U686" s="184">
        <f t="shared" si="151"/>
        <v>10000</v>
      </c>
      <c r="V686" s="281" t="str">
        <f t="shared" si="141"/>
        <v>ok</v>
      </c>
      <c r="W686" s="279"/>
      <c r="X686" s="280" t="str">
        <f t="shared" si="142"/>
        <v>도비</v>
      </c>
      <c r="Y686" s="184">
        <f t="shared" si="143"/>
        <v>0</v>
      </c>
      <c r="Z686" s="184">
        <f t="shared" si="144"/>
        <v>0</v>
      </c>
      <c r="AA686" s="281" t="str">
        <f t="shared" si="145"/>
        <v>ok</v>
      </c>
      <c r="AB686" s="279"/>
      <c r="AC686" s="79" t="str">
        <f t="array" ref="AC686">IFERROR(IF($C686="","",INDEX(구분표!$I$2:$I$1001,MATCH(1,(구분표!$B$2:$B$1001='15년일출'!$A686)*(구분표!$C$2:$C$1001='15년일출'!$B686)*(구분표!$A$2:$A$1001='15년일출'!$C686),0))),"@@")</f>
        <v>3205</v>
      </c>
    </row>
    <row r="687" spans="1:29" s="262" customFormat="1" ht="40.5" hidden="1" customHeight="1">
      <c r="A687" s="289" t="str">
        <f>IFERROR(VLOOKUP('15년일출'!$C687,구분표!$A$2:$C$1001,2,FALSE),"")</f>
        <v>여성가족교육협력위원회</v>
      </c>
      <c r="B687" s="289" t="str">
        <f>IFERROR(VLOOKUP('15년일출'!$C687,구분표!$A$2:$C$1001,3,FALSE),"")</f>
        <v>여성가족국</v>
      </c>
      <c r="C687" s="298" t="s">
        <v>305</v>
      </c>
      <c r="D687" s="297" t="s">
        <v>589</v>
      </c>
      <c r="E687" s="297">
        <v>1216</v>
      </c>
      <c r="F687" s="298" t="s">
        <v>1082</v>
      </c>
      <c r="G687" s="184">
        <v>60000</v>
      </c>
      <c r="H687" s="194"/>
      <c r="I687" s="194">
        <v>25000</v>
      </c>
      <c r="J687" s="73">
        <f t="shared" si="137"/>
        <v>85000</v>
      </c>
      <c r="K687" s="304"/>
      <c r="L687" s="303"/>
      <c r="M687" s="73">
        <f t="shared" si="138"/>
        <v>60000</v>
      </c>
      <c r="N687" s="74" t="str">
        <f t="shared" si="139"/>
        <v>-</v>
      </c>
      <c r="O687" s="244"/>
      <c r="P687" s="279"/>
      <c r="Q687" s="315"/>
      <c r="R687" s="279"/>
      <c r="S687" s="282" t="str">
        <f t="shared" si="140"/>
        <v>도비</v>
      </c>
      <c r="T687" s="184">
        <f t="shared" si="150"/>
        <v>0</v>
      </c>
      <c r="U687" s="184">
        <f t="shared" si="151"/>
        <v>25000</v>
      </c>
      <c r="V687" s="281" t="str">
        <f t="shared" si="141"/>
        <v>ok</v>
      </c>
      <c r="W687" s="279"/>
      <c r="X687" s="280" t="str">
        <f t="shared" si="142"/>
        <v>도비</v>
      </c>
      <c r="Y687" s="184">
        <f t="shared" si="143"/>
        <v>0</v>
      </c>
      <c r="Z687" s="184">
        <f t="shared" si="144"/>
        <v>0</v>
      </c>
      <c r="AA687" s="281" t="str">
        <f t="shared" si="145"/>
        <v>ok</v>
      </c>
      <c r="AB687" s="279"/>
      <c r="AC687" s="79" t="str">
        <f t="array" ref="AC687">IFERROR(IF($C687="","",INDEX(구분표!$I$2:$I$1001,MATCH(1,(구분표!$B$2:$B$1001='15년일출'!$A687)*(구분표!$C$2:$C$1001='15년일출'!$B687)*(구분표!$A$2:$A$1001='15년일출'!$C687),0))),"@@")</f>
        <v>3205</v>
      </c>
    </row>
    <row r="688" spans="1:29" s="262" customFormat="1" ht="40.5" hidden="1" customHeight="1">
      <c r="A688" s="289" t="str">
        <f>IFERROR(VLOOKUP('15년일출'!$C688,구분표!$A$2:$C$1001,2,FALSE),"")</f>
        <v>여성가족교육협력위원회</v>
      </c>
      <c r="B688" s="289" t="str">
        <f>IFERROR(VLOOKUP('15년일출'!$C688,구분표!$A$2:$C$1001,3,FALSE),"")</f>
        <v>여성가족국</v>
      </c>
      <c r="C688" s="298" t="s">
        <v>305</v>
      </c>
      <c r="D688" s="297" t="s">
        <v>589</v>
      </c>
      <c r="E688" s="297">
        <v>1219</v>
      </c>
      <c r="F688" s="298" t="s">
        <v>1083</v>
      </c>
      <c r="G688" s="184">
        <v>20000</v>
      </c>
      <c r="H688" s="194">
        <v>-20000</v>
      </c>
      <c r="I688" s="194"/>
      <c r="J688" s="73">
        <f t="shared" si="137"/>
        <v>0</v>
      </c>
      <c r="K688" s="304"/>
      <c r="L688" s="303"/>
      <c r="M688" s="73">
        <f t="shared" si="138"/>
        <v>20000</v>
      </c>
      <c r="N688" s="74" t="str">
        <f t="shared" si="139"/>
        <v>동의필요</v>
      </c>
      <c r="O688" s="244"/>
      <c r="P688" s="279"/>
      <c r="Q688" s="315"/>
      <c r="R688" s="279"/>
      <c r="S688" s="282" t="str">
        <f t="shared" si="140"/>
        <v>도비</v>
      </c>
      <c r="T688" s="184">
        <f t="shared" si="150"/>
        <v>0</v>
      </c>
      <c r="U688" s="184">
        <f t="shared" si="151"/>
        <v>-20000</v>
      </c>
      <c r="V688" s="281" t="str">
        <f t="shared" si="141"/>
        <v>ok</v>
      </c>
      <c r="W688" s="279"/>
      <c r="X688" s="280" t="str">
        <f t="shared" si="142"/>
        <v>도비</v>
      </c>
      <c r="Y688" s="184">
        <f t="shared" si="143"/>
        <v>0</v>
      </c>
      <c r="Z688" s="184">
        <f t="shared" si="144"/>
        <v>0</v>
      </c>
      <c r="AA688" s="281" t="str">
        <f t="shared" si="145"/>
        <v>ok</v>
      </c>
      <c r="AB688" s="279"/>
      <c r="AC688" s="79" t="str">
        <f t="array" ref="AC688">IFERROR(IF($C688="","",INDEX(구분표!$I$2:$I$1001,MATCH(1,(구분표!$B$2:$B$1001='15년일출'!$A688)*(구분표!$C$2:$C$1001='15년일출'!$B688)*(구분표!$A$2:$A$1001='15년일출'!$C688),0))),"@@")</f>
        <v>3205</v>
      </c>
    </row>
    <row r="689" spans="1:29" s="262" customFormat="1" ht="40.5" hidden="1" customHeight="1">
      <c r="A689" s="289" t="str">
        <f>IFERROR(VLOOKUP('15년일출'!$C689,구분표!$A$2:$C$1001,2,FALSE),"")</f>
        <v>여성가족교육협력위원회</v>
      </c>
      <c r="B689" s="289" t="str">
        <f>IFERROR(VLOOKUP('15년일출'!$C689,구분표!$A$2:$C$1001,3,FALSE),"")</f>
        <v>여성가족국</v>
      </c>
      <c r="C689" s="298" t="s">
        <v>305</v>
      </c>
      <c r="D689" s="297" t="s">
        <v>589</v>
      </c>
      <c r="E689" s="297">
        <v>1220</v>
      </c>
      <c r="F689" s="298" t="s">
        <v>1910</v>
      </c>
      <c r="G689" s="184">
        <v>166894</v>
      </c>
      <c r="H689" s="184"/>
      <c r="I689" s="184">
        <v>32000</v>
      </c>
      <c r="J689" s="73">
        <f t="shared" si="137"/>
        <v>198894</v>
      </c>
      <c r="K689" s="303"/>
      <c r="L689" s="303"/>
      <c r="M689" s="73">
        <f t="shared" si="138"/>
        <v>166894</v>
      </c>
      <c r="N689" s="74" t="str">
        <f t="shared" si="139"/>
        <v>-</v>
      </c>
      <c r="O689" s="244" t="s">
        <v>1911</v>
      </c>
      <c r="P689" s="279"/>
      <c r="Q689" s="315"/>
      <c r="R689" s="279"/>
      <c r="S689" s="282" t="str">
        <f t="shared" si="140"/>
        <v>도비</v>
      </c>
      <c r="T689" s="184">
        <f t="shared" si="150"/>
        <v>0</v>
      </c>
      <c r="U689" s="184">
        <f t="shared" si="151"/>
        <v>32000</v>
      </c>
      <c r="V689" s="281" t="str">
        <f t="shared" si="141"/>
        <v>ok</v>
      </c>
      <c r="W689" s="279"/>
      <c r="X689" s="280" t="str">
        <f t="shared" si="142"/>
        <v>도비</v>
      </c>
      <c r="Y689" s="184">
        <f t="shared" si="143"/>
        <v>0</v>
      </c>
      <c r="Z689" s="184">
        <f t="shared" si="144"/>
        <v>0</v>
      </c>
      <c r="AA689" s="281" t="str">
        <f t="shared" si="145"/>
        <v>ok</v>
      </c>
      <c r="AB689" s="279"/>
      <c r="AC689" s="79" t="str">
        <f t="array" ref="AC689">IFERROR(IF($C689="","",INDEX(구분표!$I$2:$I$1001,MATCH(1,(구분표!$B$2:$B$1001='15년일출'!$A689)*(구분표!$C$2:$C$1001='15년일출'!$B689)*(구분표!$A$2:$A$1001='15년일출'!$C689),0))),"@@")</f>
        <v>3205</v>
      </c>
    </row>
    <row r="690" spans="1:29" s="262" customFormat="1" ht="40.5" hidden="1" customHeight="1">
      <c r="A690" s="289" t="str">
        <f>IFERROR(VLOOKUP('15년일출'!$C690,구분표!$A$2:$C$1001,2,FALSE),"")</f>
        <v>여성가족교육협력위원회</v>
      </c>
      <c r="B690" s="289" t="str">
        <f>IFERROR(VLOOKUP('15년일출'!$C690,구분표!$A$2:$C$1001,3,FALSE),"")</f>
        <v>여성가족국</v>
      </c>
      <c r="C690" s="298" t="s">
        <v>305</v>
      </c>
      <c r="D690" s="297" t="s">
        <v>593</v>
      </c>
      <c r="E690" s="297" t="s">
        <v>593</v>
      </c>
      <c r="F690" s="298" t="s">
        <v>1084</v>
      </c>
      <c r="G690" s="184"/>
      <c r="H690" s="184"/>
      <c r="I690" s="184">
        <v>30000</v>
      </c>
      <c r="J690" s="73">
        <f t="shared" si="137"/>
        <v>30000</v>
      </c>
      <c r="K690" s="184"/>
      <c r="L690" s="184"/>
      <c r="M690" s="73">
        <f t="shared" si="138"/>
        <v>0</v>
      </c>
      <c r="N690" s="74" t="str">
        <f t="shared" si="139"/>
        <v>-</v>
      </c>
      <c r="O690" s="242"/>
      <c r="P690" s="279"/>
      <c r="Q690" s="315"/>
      <c r="R690" s="279"/>
      <c r="S690" s="282" t="str">
        <f t="shared" si="140"/>
        <v>도비</v>
      </c>
      <c r="T690" s="184">
        <f t="shared" si="150"/>
        <v>0</v>
      </c>
      <c r="U690" s="184">
        <f t="shared" si="151"/>
        <v>30000</v>
      </c>
      <c r="V690" s="281" t="str">
        <f t="shared" si="141"/>
        <v>ok</v>
      </c>
      <c r="W690" s="279"/>
      <c r="X690" s="280" t="str">
        <f t="shared" si="142"/>
        <v>도비</v>
      </c>
      <c r="Y690" s="184">
        <f t="shared" si="143"/>
        <v>0</v>
      </c>
      <c r="Z690" s="184">
        <f t="shared" si="144"/>
        <v>0</v>
      </c>
      <c r="AA690" s="281" t="str">
        <f t="shared" si="145"/>
        <v>ok</v>
      </c>
      <c r="AB690" s="279"/>
      <c r="AC690" s="79" t="str">
        <f t="array" ref="AC690">IFERROR(IF($C690="","",INDEX(구분표!$I$2:$I$1001,MATCH(1,(구분표!$B$2:$B$1001='15년일출'!$A690)*(구분표!$C$2:$C$1001='15년일출'!$B690)*(구분표!$A$2:$A$1001='15년일출'!$C690),0))),"@@")</f>
        <v>3205</v>
      </c>
    </row>
    <row r="691" spans="1:29" s="262" customFormat="1" ht="40.5" hidden="1" customHeight="1">
      <c r="A691" s="289" t="str">
        <f>IFERROR(VLOOKUP('15년일출'!$C691,구분표!$A$2:$C$1001,2,FALSE),"")</f>
        <v>여성가족교육협력위원회</v>
      </c>
      <c r="B691" s="289" t="str">
        <f>IFERROR(VLOOKUP('15년일출'!$C691,구분표!$A$2:$C$1001,3,FALSE),"")</f>
        <v>여성가족국</v>
      </c>
      <c r="C691" s="298" t="s">
        <v>305</v>
      </c>
      <c r="D691" s="297" t="s">
        <v>593</v>
      </c>
      <c r="E691" s="297" t="s">
        <v>593</v>
      </c>
      <c r="F691" s="298" t="s">
        <v>1085</v>
      </c>
      <c r="G691" s="184"/>
      <c r="H691" s="184"/>
      <c r="I691" s="184">
        <v>3000</v>
      </c>
      <c r="J691" s="73">
        <f t="shared" si="137"/>
        <v>3000</v>
      </c>
      <c r="K691" s="184"/>
      <c r="L691" s="184"/>
      <c r="M691" s="73">
        <f t="shared" si="138"/>
        <v>0</v>
      </c>
      <c r="N691" s="74" t="str">
        <f t="shared" si="139"/>
        <v>-</v>
      </c>
      <c r="O691" s="242"/>
      <c r="P691" s="279"/>
      <c r="Q691" s="315"/>
      <c r="R691" s="279"/>
      <c r="S691" s="282" t="str">
        <f t="shared" si="140"/>
        <v>도비</v>
      </c>
      <c r="T691" s="184">
        <f t="shared" si="150"/>
        <v>0</v>
      </c>
      <c r="U691" s="184">
        <f t="shared" si="151"/>
        <v>3000</v>
      </c>
      <c r="V691" s="281" t="str">
        <f t="shared" si="141"/>
        <v>ok</v>
      </c>
      <c r="W691" s="279"/>
      <c r="X691" s="280" t="str">
        <f t="shared" si="142"/>
        <v>도비</v>
      </c>
      <c r="Y691" s="184">
        <f t="shared" si="143"/>
        <v>0</v>
      </c>
      <c r="Z691" s="184">
        <f t="shared" si="144"/>
        <v>0</v>
      </c>
      <c r="AA691" s="281" t="str">
        <f t="shared" si="145"/>
        <v>ok</v>
      </c>
      <c r="AB691" s="279"/>
      <c r="AC691" s="79" t="str">
        <f t="array" ref="AC691">IFERROR(IF($C691="","",INDEX(구분표!$I$2:$I$1001,MATCH(1,(구분표!$B$2:$B$1001='15년일출'!$A691)*(구분표!$C$2:$C$1001='15년일출'!$B691)*(구분표!$A$2:$A$1001='15년일출'!$C691),0))),"@@")</f>
        <v>3205</v>
      </c>
    </row>
    <row r="692" spans="1:29" s="262" customFormat="1" ht="40.5" hidden="1" customHeight="1">
      <c r="A692" s="289" t="str">
        <f>IFERROR(VLOOKUP('15년일출'!$C692,구분표!$A$2:$C$1001,2,FALSE),"")</f>
        <v>여성가족교육협력위원회</v>
      </c>
      <c r="B692" s="289" t="str">
        <f>IFERROR(VLOOKUP('15년일출'!$C692,구분표!$A$2:$C$1001,3,FALSE),"")</f>
        <v>여성가족국</v>
      </c>
      <c r="C692" s="298" t="s">
        <v>305</v>
      </c>
      <c r="D692" s="297" t="s">
        <v>593</v>
      </c>
      <c r="E692" s="297" t="s">
        <v>593</v>
      </c>
      <c r="F692" s="298" t="s">
        <v>1086</v>
      </c>
      <c r="G692" s="184"/>
      <c r="H692" s="184"/>
      <c r="I692" s="184">
        <v>20000</v>
      </c>
      <c r="J692" s="73">
        <f t="shared" si="137"/>
        <v>20000</v>
      </c>
      <c r="K692" s="184"/>
      <c r="L692" s="184"/>
      <c r="M692" s="73">
        <f t="shared" si="138"/>
        <v>0</v>
      </c>
      <c r="N692" s="74" t="str">
        <f t="shared" si="139"/>
        <v>-</v>
      </c>
      <c r="O692" s="240"/>
      <c r="P692" s="279"/>
      <c r="Q692" s="315"/>
      <c r="R692" s="279"/>
      <c r="S692" s="282" t="str">
        <f t="shared" si="140"/>
        <v>도비</v>
      </c>
      <c r="T692" s="184">
        <f t="shared" si="150"/>
        <v>0</v>
      </c>
      <c r="U692" s="184">
        <f t="shared" si="151"/>
        <v>20000</v>
      </c>
      <c r="V692" s="281" t="str">
        <f t="shared" si="141"/>
        <v>ok</v>
      </c>
      <c r="W692" s="279"/>
      <c r="X692" s="280" t="str">
        <f t="shared" si="142"/>
        <v>도비</v>
      </c>
      <c r="Y692" s="184">
        <f t="shared" si="143"/>
        <v>0</v>
      </c>
      <c r="Z692" s="184">
        <f t="shared" si="144"/>
        <v>0</v>
      </c>
      <c r="AA692" s="281" t="str">
        <f t="shared" si="145"/>
        <v>ok</v>
      </c>
      <c r="AB692" s="279"/>
      <c r="AC692" s="79" t="str">
        <f t="array" ref="AC692">IFERROR(IF($C692="","",INDEX(구분표!$I$2:$I$1001,MATCH(1,(구분표!$B$2:$B$1001='15년일출'!$A692)*(구분표!$C$2:$C$1001='15년일출'!$B692)*(구분표!$A$2:$A$1001='15년일출'!$C692),0))),"@@")</f>
        <v>3205</v>
      </c>
    </row>
    <row r="693" spans="1:29" s="262" customFormat="1" ht="40.5" hidden="1" customHeight="1">
      <c r="A693" s="289" t="str">
        <f>IFERROR(VLOOKUP('15년일출'!$C693,구분표!$A$2:$C$1001,2,FALSE),"")</f>
        <v>여성가족교육협력위원회</v>
      </c>
      <c r="B693" s="289" t="str">
        <f>IFERROR(VLOOKUP('15년일출'!$C693,구분표!$A$2:$C$1001,3,FALSE),"")</f>
        <v>여성가족국</v>
      </c>
      <c r="C693" s="298" t="s">
        <v>305</v>
      </c>
      <c r="D693" s="297" t="s">
        <v>593</v>
      </c>
      <c r="E693" s="297" t="s">
        <v>593</v>
      </c>
      <c r="F693" s="298" t="s">
        <v>1087</v>
      </c>
      <c r="G693" s="184"/>
      <c r="H693" s="184"/>
      <c r="I693" s="184">
        <v>50000</v>
      </c>
      <c r="J693" s="73">
        <f t="shared" si="137"/>
        <v>50000</v>
      </c>
      <c r="K693" s="184"/>
      <c r="L693" s="184"/>
      <c r="M693" s="73">
        <f t="shared" si="138"/>
        <v>0</v>
      </c>
      <c r="N693" s="74" t="str">
        <f t="shared" si="139"/>
        <v>-</v>
      </c>
      <c r="O693" s="242"/>
      <c r="P693" s="279"/>
      <c r="Q693" s="315"/>
      <c r="R693" s="279"/>
      <c r="S693" s="282" t="str">
        <f t="shared" si="140"/>
        <v>도비</v>
      </c>
      <c r="T693" s="184">
        <f t="shared" si="150"/>
        <v>0</v>
      </c>
      <c r="U693" s="184">
        <f t="shared" si="151"/>
        <v>50000</v>
      </c>
      <c r="V693" s="281" t="str">
        <f t="shared" si="141"/>
        <v>ok</v>
      </c>
      <c r="W693" s="279"/>
      <c r="X693" s="280" t="str">
        <f t="shared" si="142"/>
        <v>도비</v>
      </c>
      <c r="Y693" s="184">
        <f t="shared" si="143"/>
        <v>0</v>
      </c>
      <c r="Z693" s="184">
        <f t="shared" si="144"/>
        <v>0</v>
      </c>
      <c r="AA693" s="281" t="str">
        <f t="shared" si="145"/>
        <v>ok</v>
      </c>
      <c r="AB693" s="279"/>
      <c r="AC693" s="79" t="str">
        <f t="array" ref="AC693">IFERROR(IF($C693="","",INDEX(구분표!$I$2:$I$1001,MATCH(1,(구분표!$B$2:$B$1001='15년일출'!$A693)*(구분표!$C$2:$C$1001='15년일출'!$B693)*(구분표!$A$2:$A$1001='15년일출'!$C693),0))),"@@")</f>
        <v>3205</v>
      </c>
    </row>
    <row r="694" spans="1:29" s="262" customFormat="1" ht="40.5" hidden="1" customHeight="1">
      <c r="A694" s="289" t="str">
        <f>IFERROR(VLOOKUP('15년일출'!$C694,구분표!$A$2:$C$1001,2,FALSE),"")</f>
        <v>여성가족교육협력위원회</v>
      </c>
      <c r="B694" s="289" t="str">
        <f>IFERROR(VLOOKUP('15년일출'!$C694,구분표!$A$2:$C$1001,3,FALSE),"")</f>
        <v>여성가족국</v>
      </c>
      <c r="C694" s="298" t="s">
        <v>307</v>
      </c>
      <c r="D694" s="297" t="s">
        <v>589</v>
      </c>
      <c r="E694" s="297">
        <v>1228</v>
      </c>
      <c r="F694" s="298" t="s">
        <v>1088</v>
      </c>
      <c r="G694" s="188">
        <v>10500</v>
      </c>
      <c r="H694" s="184">
        <v>-10500</v>
      </c>
      <c r="I694" s="184"/>
      <c r="J694" s="73">
        <f t="shared" si="137"/>
        <v>0</v>
      </c>
      <c r="K694" s="184"/>
      <c r="L694" s="184"/>
      <c r="M694" s="73">
        <f t="shared" si="138"/>
        <v>10500</v>
      </c>
      <c r="N694" s="74" t="str">
        <f t="shared" si="139"/>
        <v>동의필요</v>
      </c>
      <c r="O694" s="237" t="s">
        <v>1047</v>
      </c>
      <c r="P694" s="279"/>
      <c r="Q694" s="315"/>
      <c r="R694" s="279"/>
      <c r="S694" s="282" t="str">
        <f t="shared" si="140"/>
        <v>국비</v>
      </c>
      <c r="T694" s="184">
        <f t="shared" si="150"/>
        <v>-10500</v>
      </c>
      <c r="U694" s="184">
        <f t="shared" si="151"/>
        <v>0</v>
      </c>
      <c r="V694" s="281" t="str">
        <f t="shared" si="141"/>
        <v>ok</v>
      </c>
      <c r="W694" s="279"/>
      <c r="X694" s="280" t="str">
        <f t="shared" si="142"/>
        <v>국비</v>
      </c>
      <c r="Y694" s="184">
        <f t="shared" si="143"/>
        <v>0</v>
      </c>
      <c r="Z694" s="184">
        <f t="shared" si="144"/>
        <v>0</v>
      </c>
      <c r="AA694" s="281" t="str">
        <f t="shared" si="145"/>
        <v>ok</v>
      </c>
      <c r="AB694" s="279"/>
      <c r="AC694" s="79" t="str">
        <f t="array" ref="AC694">IFERROR(IF($C694="","",INDEX(구분표!$I$2:$I$1001,MATCH(1,(구분표!$B$2:$B$1001='15년일출'!$A694)*(구분표!$C$2:$C$1001='15년일출'!$B694)*(구분표!$A$2:$A$1001='15년일출'!$C694),0))),"@@")</f>
        <v>3206</v>
      </c>
    </row>
    <row r="695" spans="1:29" s="262" customFormat="1" ht="40.5" hidden="1" customHeight="1">
      <c r="A695" s="290" t="str">
        <f>IFERROR(VLOOKUP('15년일출'!$C695,구분표!$A$2:$C$1001,2,FALSE),"")</f>
        <v>여성가족교육협력위원회</v>
      </c>
      <c r="B695" s="290" t="str">
        <f>IFERROR(VLOOKUP('15년일출'!$C695,구분표!$A$2:$C$1001,3,FALSE),"")</f>
        <v>여성가족국</v>
      </c>
      <c r="C695" s="299" t="s">
        <v>307</v>
      </c>
      <c r="D695" s="300" t="s">
        <v>589</v>
      </c>
      <c r="E695" s="300">
        <v>1228</v>
      </c>
      <c r="F695" s="299" t="s">
        <v>1089</v>
      </c>
      <c r="G695" s="188">
        <v>7200</v>
      </c>
      <c r="H695" s="195">
        <v>-3600</v>
      </c>
      <c r="I695" s="195"/>
      <c r="J695" s="73">
        <f t="shared" si="137"/>
        <v>3600</v>
      </c>
      <c r="K695" s="195"/>
      <c r="L695" s="195"/>
      <c r="M695" s="73">
        <f t="shared" si="138"/>
        <v>7200</v>
      </c>
      <c r="N695" s="74" t="str">
        <f t="shared" si="139"/>
        <v>동의필요</v>
      </c>
      <c r="O695" s="243" t="s">
        <v>1047</v>
      </c>
      <c r="P695" s="283"/>
      <c r="Q695" s="316"/>
      <c r="R695" s="283"/>
      <c r="S695" s="282" t="str">
        <f t="shared" si="140"/>
        <v>국비</v>
      </c>
      <c r="T695" s="184">
        <f t="shared" si="150"/>
        <v>-3600</v>
      </c>
      <c r="U695" s="184">
        <f t="shared" si="151"/>
        <v>0</v>
      </c>
      <c r="V695" s="281" t="str">
        <f t="shared" si="141"/>
        <v>ok</v>
      </c>
      <c r="W695" s="283"/>
      <c r="X695" s="280" t="str">
        <f t="shared" si="142"/>
        <v>국비</v>
      </c>
      <c r="Y695" s="184">
        <f t="shared" si="143"/>
        <v>0</v>
      </c>
      <c r="Z695" s="184">
        <f t="shared" si="144"/>
        <v>0</v>
      </c>
      <c r="AA695" s="281" t="str">
        <f t="shared" si="145"/>
        <v>ok</v>
      </c>
      <c r="AB695" s="283"/>
      <c r="AC695" s="79" t="str">
        <f t="array" ref="AC695">IFERROR(IF($C695="","",INDEX(구분표!$I$2:$I$1001,MATCH(1,(구분표!$B$2:$B$1001='15년일출'!$A695)*(구분표!$C$2:$C$1001='15년일출'!$B695)*(구분표!$A$2:$A$1001='15년일출'!$C695),0))),"@@")</f>
        <v>3206</v>
      </c>
    </row>
    <row r="696" spans="1:29" s="262" customFormat="1" ht="40.5" hidden="1" customHeight="1">
      <c r="A696" s="289" t="str">
        <f>IFERROR(VLOOKUP('15년일출'!$C696,구분표!$A$2:$C$1001,2,FALSE),"")</f>
        <v>여성가족교육협력위원회</v>
      </c>
      <c r="B696" s="289" t="str">
        <f>IFERROR(VLOOKUP('15년일출'!$C696,구분표!$A$2:$C$1001,3,FALSE),"")</f>
        <v>여성가족국</v>
      </c>
      <c r="C696" s="298" t="s">
        <v>307</v>
      </c>
      <c r="D696" s="297" t="s">
        <v>589</v>
      </c>
      <c r="E696" s="297">
        <v>1228</v>
      </c>
      <c r="F696" s="298" t="s">
        <v>1090</v>
      </c>
      <c r="G696" s="184">
        <v>16500</v>
      </c>
      <c r="H696" s="184"/>
      <c r="I696" s="184">
        <v>5500</v>
      </c>
      <c r="J696" s="73">
        <f t="shared" si="137"/>
        <v>22000</v>
      </c>
      <c r="K696" s="184"/>
      <c r="L696" s="184"/>
      <c r="M696" s="73">
        <f t="shared" si="138"/>
        <v>16500</v>
      </c>
      <c r="N696" s="74" t="str">
        <f t="shared" si="139"/>
        <v>-</v>
      </c>
      <c r="O696" s="241" t="s">
        <v>1047</v>
      </c>
      <c r="P696" s="279"/>
      <c r="Q696" s="315"/>
      <c r="R696" s="279"/>
      <c r="S696" s="282" t="str">
        <f t="shared" si="140"/>
        <v>국비</v>
      </c>
      <c r="T696" s="184">
        <f t="shared" si="150"/>
        <v>5500</v>
      </c>
      <c r="U696" s="184">
        <f t="shared" si="151"/>
        <v>0</v>
      </c>
      <c r="V696" s="281" t="str">
        <f t="shared" si="141"/>
        <v>ok</v>
      </c>
      <c r="W696" s="279"/>
      <c r="X696" s="280" t="str">
        <f t="shared" si="142"/>
        <v>국비</v>
      </c>
      <c r="Y696" s="184">
        <f t="shared" si="143"/>
        <v>0</v>
      </c>
      <c r="Z696" s="184">
        <f t="shared" si="144"/>
        <v>0</v>
      </c>
      <c r="AA696" s="281" t="str">
        <f t="shared" si="145"/>
        <v>ok</v>
      </c>
      <c r="AB696" s="279"/>
      <c r="AC696" s="79" t="str">
        <f t="array" ref="AC696">IFERROR(IF($C696="","",INDEX(구분표!$I$2:$I$1001,MATCH(1,(구분표!$B$2:$B$1001='15년일출'!$A696)*(구분표!$C$2:$C$1001='15년일출'!$B696)*(구분표!$A$2:$A$1001='15년일출'!$C696),0))),"@@")</f>
        <v>3206</v>
      </c>
    </row>
    <row r="697" spans="1:29" s="262" customFormat="1" ht="40.5" hidden="1" customHeight="1">
      <c r="A697" s="289" t="str">
        <f>IFERROR(VLOOKUP('15년일출'!$C697,구분표!$A$2:$C$1001,2,FALSE),"")</f>
        <v>여성가족교육협력위원회</v>
      </c>
      <c r="B697" s="289" t="str">
        <f>IFERROR(VLOOKUP('15년일출'!$C697,구분표!$A$2:$C$1001,3,FALSE),"")</f>
        <v>여성가족국</v>
      </c>
      <c r="C697" s="298" t="s">
        <v>307</v>
      </c>
      <c r="D697" s="297" t="s">
        <v>589</v>
      </c>
      <c r="E697" s="297">
        <v>1228</v>
      </c>
      <c r="F697" s="298" t="s">
        <v>1091</v>
      </c>
      <c r="G697" s="184">
        <v>6200</v>
      </c>
      <c r="H697" s="184">
        <v>-200</v>
      </c>
      <c r="I697" s="184"/>
      <c r="J697" s="73">
        <f t="shared" si="137"/>
        <v>6000</v>
      </c>
      <c r="K697" s="184"/>
      <c r="L697" s="184"/>
      <c r="M697" s="73">
        <f t="shared" si="138"/>
        <v>6200</v>
      </c>
      <c r="N697" s="74" t="str">
        <f t="shared" si="139"/>
        <v>동의필요</v>
      </c>
      <c r="O697" s="240" t="s">
        <v>1047</v>
      </c>
      <c r="P697" s="279"/>
      <c r="Q697" s="315"/>
      <c r="R697" s="279"/>
      <c r="S697" s="282" t="str">
        <f t="shared" si="140"/>
        <v>국비</v>
      </c>
      <c r="T697" s="184">
        <f t="shared" si="150"/>
        <v>-200</v>
      </c>
      <c r="U697" s="184">
        <f t="shared" si="151"/>
        <v>0</v>
      </c>
      <c r="V697" s="281" t="str">
        <f t="shared" si="141"/>
        <v>ok</v>
      </c>
      <c r="W697" s="279"/>
      <c r="X697" s="280" t="str">
        <f t="shared" si="142"/>
        <v>국비</v>
      </c>
      <c r="Y697" s="184">
        <f t="shared" si="143"/>
        <v>0</v>
      </c>
      <c r="Z697" s="184">
        <f t="shared" si="144"/>
        <v>0</v>
      </c>
      <c r="AA697" s="281" t="str">
        <f t="shared" si="145"/>
        <v>ok</v>
      </c>
      <c r="AB697" s="279"/>
      <c r="AC697" s="79" t="str">
        <f t="array" ref="AC697">IFERROR(IF($C697="","",INDEX(구분표!$I$2:$I$1001,MATCH(1,(구분표!$B$2:$B$1001='15년일출'!$A697)*(구분표!$C$2:$C$1001='15년일출'!$B697)*(구분표!$A$2:$A$1001='15년일출'!$C697),0))),"@@")</f>
        <v>3206</v>
      </c>
    </row>
    <row r="698" spans="1:29" s="262" customFormat="1" ht="40.5" hidden="1" customHeight="1">
      <c r="A698" s="289" t="str">
        <f>IFERROR(VLOOKUP('15년일출'!$C698,구분표!$A$2:$C$1001,2,FALSE),"")</f>
        <v>여성가족교육협력위원회</v>
      </c>
      <c r="B698" s="289" t="str">
        <f>IFERROR(VLOOKUP('15년일출'!$C698,구분표!$A$2:$C$1001,3,FALSE),"")</f>
        <v>여성가족국</v>
      </c>
      <c r="C698" s="298" t="s">
        <v>307</v>
      </c>
      <c r="D698" s="297" t="s">
        <v>589</v>
      </c>
      <c r="E698" s="297">
        <v>1228</v>
      </c>
      <c r="F698" s="298" t="s">
        <v>1092</v>
      </c>
      <c r="G698" s="190">
        <v>13020</v>
      </c>
      <c r="H698" s="184"/>
      <c r="I698" s="184">
        <v>15120</v>
      </c>
      <c r="J698" s="73">
        <f t="shared" si="137"/>
        <v>28140</v>
      </c>
      <c r="K698" s="184"/>
      <c r="L698" s="184"/>
      <c r="M698" s="73">
        <f t="shared" si="138"/>
        <v>13020</v>
      </c>
      <c r="N698" s="74" t="str">
        <f t="shared" si="139"/>
        <v>-</v>
      </c>
      <c r="O698" s="239" t="s">
        <v>1047</v>
      </c>
      <c r="P698" s="279"/>
      <c r="Q698" s="315"/>
      <c r="R698" s="279"/>
      <c r="S698" s="282" t="str">
        <f t="shared" si="140"/>
        <v>국비</v>
      </c>
      <c r="T698" s="184">
        <f t="shared" si="150"/>
        <v>15120</v>
      </c>
      <c r="U698" s="184">
        <f t="shared" si="151"/>
        <v>0</v>
      </c>
      <c r="V698" s="281" t="str">
        <f t="shared" si="141"/>
        <v>ok</v>
      </c>
      <c r="W698" s="279"/>
      <c r="X698" s="280" t="str">
        <f t="shared" si="142"/>
        <v>국비</v>
      </c>
      <c r="Y698" s="184">
        <f t="shared" si="143"/>
        <v>0</v>
      </c>
      <c r="Z698" s="184">
        <f t="shared" si="144"/>
        <v>0</v>
      </c>
      <c r="AA698" s="281" t="str">
        <f t="shared" si="145"/>
        <v>ok</v>
      </c>
      <c r="AB698" s="279"/>
      <c r="AC698" s="79" t="str">
        <f t="array" ref="AC698">IFERROR(IF($C698="","",INDEX(구분표!$I$2:$I$1001,MATCH(1,(구분표!$B$2:$B$1001='15년일출'!$A698)*(구분표!$C$2:$C$1001='15년일출'!$B698)*(구분표!$A$2:$A$1001='15년일출'!$C698),0))),"@@")</f>
        <v>3206</v>
      </c>
    </row>
    <row r="699" spans="1:29" s="262" customFormat="1" ht="40.5" hidden="1" customHeight="1">
      <c r="A699" s="289" t="str">
        <f>IFERROR(VLOOKUP('15년일출'!$C699,구분표!$A$2:$C$1001,2,FALSE),"")</f>
        <v>여성가족교육협력위원회</v>
      </c>
      <c r="B699" s="289" t="str">
        <f>IFERROR(VLOOKUP('15년일출'!$C699,구분표!$A$2:$C$1001,3,FALSE),"")</f>
        <v>여성가족국</v>
      </c>
      <c r="C699" s="298" t="s">
        <v>307</v>
      </c>
      <c r="D699" s="297" t="s">
        <v>589</v>
      </c>
      <c r="E699" s="297">
        <v>1228</v>
      </c>
      <c r="F699" s="298" t="s">
        <v>1093</v>
      </c>
      <c r="G699" s="184">
        <v>60000</v>
      </c>
      <c r="H699" s="184">
        <v>-12000</v>
      </c>
      <c r="I699" s="184"/>
      <c r="J699" s="73">
        <f t="shared" si="137"/>
        <v>48000</v>
      </c>
      <c r="K699" s="184"/>
      <c r="L699" s="184"/>
      <c r="M699" s="73">
        <f t="shared" si="138"/>
        <v>60000</v>
      </c>
      <c r="N699" s="74" t="str">
        <f t="shared" si="139"/>
        <v>동의필요</v>
      </c>
      <c r="O699" s="239" t="s">
        <v>1047</v>
      </c>
      <c r="P699" s="279"/>
      <c r="Q699" s="315"/>
      <c r="R699" s="279"/>
      <c r="S699" s="282" t="str">
        <f t="shared" si="140"/>
        <v>국비</v>
      </c>
      <c r="T699" s="184">
        <f t="shared" si="150"/>
        <v>-12000</v>
      </c>
      <c r="U699" s="184">
        <f t="shared" si="151"/>
        <v>0</v>
      </c>
      <c r="V699" s="281" t="str">
        <f t="shared" si="141"/>
        <v>ok</v>
      </c>
      <c r="W699" s="279"/>
      <c r="X699" s="280" t="str">
        <f t="shared" si="142"/>
        <v>국비</v>
      </c>
      <c r="Y699" s="184">
        <f t="shared" si="143"/>
        <v>0</v>
      </c>
      <c r="Z699" s="184">
        <f t="shared" si="144"/>
        <v>0</v>
      </c>
      <c r="AA699" s="281" t="str">
        <f t="shared" si="145"/>
        <v>ok</v>
      </c>
      <c r="AB699" s="279"/>
      <c r="AC699" s="79" t="str">
        <f t="array" ref="AC699">IFERROR(IF($C699="","",INDEX(구분표!$I$2:$I$1001,MATCH(1,(구분표!$B$2:$B$1001='15년일출'!$A699)*(구분표!$C$2:$C$1001='15년일출'!$B699)*(구분표!$A$2:$A$1001='15년일출'!$C699),0))),"@@")</f>
        <v>3206</v>
      </c>
    </row>
    <row r="700" spans="1:29" s="262" customFormat="1" ht="40.5" hidden="1" customHeight="1">
      <c r="A700" s="289" t="str">
        <f>IFERROR(VLOOKUP('15년일출'!$C700,구분표!$A$2:$C$1001,2,FALSE),"")</f>
        <v>여성가족교육협력위원회</v>
      </c>
      <c r="B700" s="289" t="str">
        <f>IFERROR(VLOOKUP('15년일출'!$C700,구분표!$A$2:$C$1001,3,FALSE),"")</f>
        <v>여성가족국</v>
      </c>
      <c r="C700" s="298" t="s">
        <v>307</v>
      </c>
      <c r="D700" s="297" t="s">
        <v>589</v>
      </c>
      <c r="E700" s="297">
        <v>1228</v>
      </c>
      <c r="F700" s="298" t="s">
        <v>1094</v>
      </c>
      <c r="G700" s="184">
        <v>126880</v>
      </c>
      <c r="H700" s="184">
        <v>-40240</v>
      </c>
      <c r="I700" s="184"/>
      <c r="J700" s="73">
        <f t="shared" si="137"/>
        <v>86640</v>
      </c>
      <c r="K700" s="184"/>
      <c r="L700" s="184"/>
      <c r="M700" s="73">
        <f t="shared" si="138"/>
        <v>126880</v>
      </c>
      <c r="N700" s="74" t="str">
        <f t="shared" si="139"/>
        <v>동의필요</v>
      </c>
      <c r="O700" s="239" t="s">
        <v>1047</v>
      </c>
      <c r="P700" s="279"/>
      <c r="Q700" s="315"/>
      <c r="R700" s="279"/>
      <c r="S700" s="282" t="str">
        <f t="shared" si="140"/>
        <v>국비</v>
      </c>
      <c r="T700" s="184">
        <f t="shared" si="150"/>
        <v>-40240</v>
      </c>
      <c r="U700" s="184">
        <f t="shared" si="151"/>
        <v>0</v>
      </c>
      <c r="V700" s="281" t="str">
        <f t="shared" si="141"/>
        <v>ok</v>
      </c>
      <c r="W700" s="279"/>
      <c r="X700" s="280" t="str">
        <f t="shared" si="142"/>
        <v>국비</v>
      </c>
      <c r="Y700" s="184">
        <f t="shared" si="143"/>
        <v>0</v>
      </c>
      <c r="Z700" s="184">
        <f t="shared" si="144"/>
        <v>0</v>
      </c>
      <c r="AA700" s="281" t="str">
        <f t="shared" si="145"/>
        <v>ok</v>
      </c>
      <c r="AB700" s="279"/>
      <c r="AC700" s="79" t="str">
        <f t="array" ref="AC700">IFERROR(IF($C700="","",INDEX(구분표!$I$2:$I$1001,MATCH(1,(구분표!$B$2:$B$1001='15년일출'!$A700)*(구분표!$C$2:$C$1001='15년일출'!$B700)*(구분표!$A$2:$A$1001='15년일출'!$C700),0))),"@@")</f>
        <v>3206</v>
      </c>
    </row>
    <row r="701" spans="1:29" s="262" customFormat="1" ht="40.5" hidden="1" customHeight="1">
      <c r="A701" s="289" t="str">
        <f>IFERROR(VLOOKUP('15년일출'!$C701,구분표!$A$2:$C$1001,2,FALSE),"")</f>
        <v>여성가족교육협력위원회</v>
      </c>
      <c r="B701" s="289" t="str">
        <f>IFERROR(VLOOKUP('15년일출'!$C701,구분표!$A$2:$C$1001,3,FALSE),"")</f>
        <v>여성가족국</v>
      </c>
      <c r="C701" s="298" t="s">
        <v>307</v>
      </c>
      <c r="D701" s="297" t="s">
        <v>589</v>
      </c>
      <c r="E701" s="297">
        <v>1223</v>
      </c>
      <c r="F701" s="298" t="s">
        <v>1095</v>
      </c>
      <c r="G701" s="184">
        <v>200000</v>
      </c>
      <c r="H701" s="184"/>
      <c r="I701" s="184">
        <v>50000</v>
      </c>
      <c r="J701" s="73">
        <f t="shared" si="137"/>
        <v>250000</v>
      </c>
      <c r="K701" s="184"/>
      <c r="L701" s="184"/>
      <c r="M701" s="73">
        <f t="shared" si="138"/>
        <v>200000</v>
      </c>
      <c r="N701" s="74" t="str">
        <f t="shared" si="139"/>
        <v>-</v>
      </c>
      <c r="O701" s="239"/>
      <c r="P701" s="279"/>
      <c r="Q701" s="315"/>
      <c r="R701" s="279"/>
      <c r="S701" s="282" t="str">
        <f t="shared" si="140"/>
        <v>도비</v>
      </c>
      <c r="T701" s="184">
        <f t="shared" si="150"/>
        <v>0</v>
      </c>
      <c r="U701" s="184">
        <f t="shared" si="151"/>
        <v>50000</v>
      </c>
      <c r="V701" s="281" t="str">
        <f t="shared" si="141"/>
        <v>ok</v>
      </c>
      <c r="W701" s="279"/>
      <c r="X701" s="280" t="str">
        <f t="shared" si="142"/>
        <v>도비</v>
      </c>
      <c r="Y701" s="184">
        <f t="shared" si="143"/>
        <v>0</v>
      </c>
      <c r="Z701" s="184">
        <f t="shared" si="144"/>
        <v>0</v>
      </c>
      <c r="AA701" s="281" t="str">
        <f t="shared" si="145"/>
        <v>ok</v>
      </c>
      <c r="AB701" s="279"/>
      <c r="AC701" s="79" t="str">
        <f t="array" ref="AC701">IFERROR(IF($C701="","",INDEX(구분표!$I$2:$I$1001,MATCH(1,(구분표!$B$2:$B$1001='15년일출'!$A701)*(구분표!$C$2:$C$1001='15년일출'!$B701)*(구분표!$A$2:$A$1001='15년일출'!$C701),0))),"@@")</f>
        <v>3206</v>
      </c>
    </row>
    <row r="702" spans="1:29" s="262" customFormat="1" ht="40.5" hidden="1" customHeight="1">
      <c r="A702" s="289" t="str">
        <f>IFERROR(VLOOKUP('15년일출'!$C702,구분표!$A$2:$C$1001,2,FALSE),"")</f>
        <v>여성가족교육협력위원회</v>
      </c>
      <c r="B702" s="289" t="str">
        <f>IFERROR(VLOOKUP('15년일출'!$C702,구분표!$A$2:$C$1001,3,FALSE),"")</f>
        <v>여성가족국</v>
      </c>
      <c r="C702" s="298" t="s">
        <v>307</v>
      </c>
      <c r="D702" s="297" t="s">
        <v>589</v>
      </c>
      <c r="E702" s="297">
        <v>1223</v>
      </c>
      <c r="F702" s="298" t="s">
        <v>1096</v>
      </c>
      <c r="G702" s="184">
        <v>950000</v>
      </c>
      <c r="H702" s="184"/>
      <c r="I702" s="184">
        <v>80000</v>
      </c>
      <c r="J702" s="73">
        <f t="shared" si="137"/>
        <v>1030000</v>
      </c>
      <c r="K702" s="184"/>
      <c r="L702" s="184"/>
      <c r="M702" s="73">
        <f t="shared" si="138"/>
        <v>950000</v>
      </c>
      <c r="N702" s="74" t="str">
        <f t="shared" si="139"/>
        <v>-</v>
      </c>
      <c r="O702" s="239"/>
      <c r="P702" s="279"/>
      <c r="Q702" s="315"/>
      <c r="R702" s="279"/>
      <c r="S702" s="282" t="str">
        <f t="shared" si="140"/>
        <v>도비</v>
      </c>
      <c r="T702" s="184">
        <f t="shared" si="150"/>
        <v>0</v>
      </c>
      <c r="U702" s="184">
        <f t="shared" si="151"/>
        <v>80000</v>
      </c>
      <c r="V702" s="281" t="str">
        <f t="shared" si="141"/>
        <v>ok</v>
      </c>
      <c r="W702" s="279"/>
      <c r="X702" s="280" t="str">
        <f t="shared" si="142"/>
        <v>도비</v>
      </c>
      <c r="Y702" s="184">
        <f t="shared" si="143"/>
        <v>0</v>
      </c>
      <c r="Z702" s="184">
        <f t="shared" si="144"/>
        <v>0</v>
      </c>
      <c r="AA702" s="281" t="str">
        <f t="shared" si="145"/>
        <v>ok</v>
      </c>
      <c r="AB702" s="279"/>
      <c r="AC702" s="79" t="str">
        <f t="array" ref="AC702">IFERROR(IF($C702="","",INDEX(구분표!$I$2:$I$1001,MATCH(1,(구분표!$B$2:$B$1001='15년일출'!$A702)*(구분표!$C$2:$C$1001='15년일출'!$B702)*(구분표!$A$2:$A$1001='15년일출'!$C702),0))),"@@")</f>
        <v>3206</v>
      </c>
    </row>
    <row r="703" spans="1:29" s="262" customFormat="1" ht="40.5" hidden="1" customHeight="1">
      <c r="A703" s="289" t="str">
        <f>IFERROR(VLOOKUP('15년일출'!$C703,구분표!$A$2:$C$1001,2,FALSE),"")</f>
        <v>여성가족교육협력위원회</v>
      </c>
      <c r="B703" s="289" t="str">
        <f>IFERROR(VLOOKUP('15년일출'!$C703,구분표!$A$2:$C$1001,3,FALSE),"")</f>
        <v>여성가족국</v>
      </c>
      <c r="C703" s="298" t="s">
        <v>307</v>
      </c>
      <c r="D703" s="297" t="s">
        <v>589</v>
      </c>
      <c r="E703" s="297">
        <v>1224</v>
      </c>
      <c r="F703" s="298" t="s">
        <v>1097</v>
      </c>
      <c r="G703" s="187">
        <v>9000</v>
      </c>
      <c r="H703" s="184"/>
      <c r="I703" s="184">
        <v>8000</v>
      </c>
      <c r="J703" s="73">
        <f t="shared" si="137"/>
        <v>17000</v>
      </c>
      <c r="K703" s="184"/>
      <c r="L703" s="184"/>
      <c r="M703" s="73">
        <f t="shared" si="138"/>
        <v>9000</v>
      </c>
      <c r="N703" s="74" t="str">
        <f t="shared" si="139"/>
        <v>-</v>
      </c>
      <c r="O703" s="239"/>
      <c r="P703" s="279"/>
      <c r="Q703" s="315"/>
      <c r="R703" s="279"/>
      <c r="S703" s="282" t="str">
        <f t="shared" si="140"/>
        <v>도비</v>
      </c>
      <c r="T703" s="184">
        <f t="shared" si="150"/>
        <v>0</v>
      </c>
      <c r="U703" s="184">
        <f t="shared" si="151"/>
        <v>8000</v>
      </c>
      <c r="V703" s="281" t="str">
        <f t="shared" si="141"/>
        <v>ok</v>
      </c>
      <c r="W703" s="279"/>
      <c r="X703" s="280" t="str">
        <f t="shared" si="142"/>
        <v>도비</v>
      </c>
      <c r="Y703" s="184">
        <f t="shared" si="143"/>
        <v>0</v>
      </c>
      <c r="Z703" s="184">
        <f t="shared" si="144"/>
        <v>0</v>
      </c>
      <c r="AA703" s="281" t="str">
        <f t="shared" si="145"/>
        <v>ok</v>
      </c>
      <c r="AB703" s="279"/>
      <c r="AC703" s="79" t="str">
        <f t="array" ref="AC703">IFERROR(IF($C703="","",INDEX(구분표!$I$2:$I$1001,MATCH(1,(구분표!$B$2:$B$1001='15년일출'!$A703)*(구분표!$C$2:$C$1001='15년일출'!$B703)*(구분표!$A$2:$A$1001='15년일출'!$C703),0))),"@@")</f>
        <v>3206</v>
      </c>
    </row>
    <row r="704" spans="1:29" s="262" customFormat="1" ht="40.5" hidden="1" customHeight="1">
      <c r="A704" s="289" t="str">
        <f>IFERROR(VLOOKUP('15년일출'!$C704,구분표!$A$2:$C$1001,2,FALSE),"")</f>
        <v>여성가족교육협력위원회</v>
      </c>
      <c r="B704" s="289" t="str">
        <f>IFERROR(VLOOKUP('15년일출'!$C704,구분표!$A$2:$C$1001,3,FALSE),"")</f>
        <v>여성가족국</v>
      </c>
      <c r="C704" s="298" t="s">
        <v>307</v>
      </c>
      <c r="D704" s="297" t="s">
        <v>589</v>
      </c>
      <c r="E704" s="297">
        <v>1224</v>
      </c>
      <c r="F704" s="298" t="s">
        <v>1098</v>
      </c>
      <c r="G704" s="190">
        <v>9000</v>
      </c>
      <c r="H704" s="184"/>
      <c r="I704" s="184">
        <v>2200</v>
      </c>
      <c r="J704" s="73">
        <f t="shared" si="137"/>
        <v>11200</v>
      </c>
      <c r="K704" s="184"/>
      <c r="L704" s="184"/>
      <c r="M704" s="73">
        <f t="shared" si="138"/>
        <v>9000</v>
      </c>
      <c r="N704" s="74" t="str">
        <f t="shared" si="139"/>
        <v>-</v>
      </c>
      <c r="O704" s="241"/>
      <c r="P704" s="279"/>
      <c r="Q704" s="315"/>
      <c r="R704" s="279"/>
      <c r="S704" s="282" t="str">
        <f t="shared" si="140"/>
        <v>도비</v>
      </c>
      <c r="T704" s="184">
        <f t="shared" si="150"/>
        <v>0</v>
      </c>
      <c r="U704" s="184">
        <f t="shared" si="151"/>
        <v>2200</v>
      </c>
      <c r="V704" s="281" t="str">
        <f t="shared" si="141"/>
        <v>ok</v>
      </c>
      <c r="W704" s="279"/>
      <c r="X704" s="280" t="str">
        <f t="shared" si="142"/>
        <v>도비</v>
      </c>
      <c r="Y704" s="184">
        <f t="shared" si="143"/>
        <v>0</v>
      </c>
      <c r="Z704" s="184">
        <f t="shared" si="144"/>
        <v>0</v>
      </c>
      <c r="AA704" s="281" t="str">
        <f t="shared" si="145"/>
        <v>ok</v>
      </c>
      <c r="AB704" s="279"/>
      <c r="AC704" s="79" t="str">
        <f t="array" ref="AC704">IFERROR(IF($C704="","",INDEX(구분표!$I$2:$I$1001,MATCH(1,(구분표!$B$2:$B$1001='15년일출'!$A704)*(구분표!$C$2:$C$1001='15년일출'!$B704)*(구분표!$A$2:$A$1001='15년일출'!$C704),0))),"@@")</f>
        <v>3206</v>
      </c>
    </row>
    <row r="705" spans="1:29" s="262" customFormat="1" ht="40.5" hidden="1" customHeight="1">
      <c r="A705" s="289" t="str">
        <f>IFERROR(VLOOKUP('15년일출'!$C705,구분표!$A$2:$C$1001,2,FALSE),"")</f>
        <v>여성가족교육협력위원회</v>
      </c>
      <c r="B705" s="289" t="str">
        <f>IFERROR(VLOOKUP('15년일출'!$C705,구분표!$A$2:$C$1001,3,FALSE),"")</f>
        <v>여성가족국</v>
      </c>
      <c r="C705" s="298" t="s">
        <v>307</v>
      </c>
      <c r="D705" s="297" t="s">
        <v>589</v>
      </c>
      <c r="E705" s="297">
        <v>1225</v>
      </c>
      <c r="F705" s="298" t="s">
        <v>1099</v>
      </c>
      <c r="G705" s="184">
        <v>26040</v>
      </c>
      <c r="H705" s="184"/>
      <c r="I705" s="184">
        <v>70000</v>
      </c>
      <c r="J705" s="73">
        <f t="shared" si="137"/>
        <v>96040</v>
      </c>
      <c r="K705" s="184"/>
      <c r="L705" s="184"/>
      <c r="M705" s="73">
        <f t="shared" si="138"/>
        <v>26040</v>
      </c>
      <c r="N705" s="74" t="str">
        <f t="shared" si="139"/>
        <v>-</v>
      </c>
      <c r="O705" s="239"/>
      <c r="P705" s="279"/>
      <c r="Q705" s="315"/>
      <c r="R705" s="279"/>
      <c r="S705" s="282" t="str">
        <f t="shared" si="140"/>
        <v>도비</v>
      </c>
      <c r="T705" s="184">
        <f t="shared" si="150"/>
        <v>0</v>
      </c>
      <c r="U705" s="184">
        <f t="shared" si="151"/>
        <v>70000</v>
      </c>
      <c r="V705" s="281" t="str">
        <f t="shared" si="141"/>
        <v>ok</v>
      </c>
      <c r="W705" s="279"/>
      <c r="X705" s="280" t="str">
        <f t="shared" si="142"/>
        <v>도비</v>
      </c>
      <c r="Y705" s="184">
        <f t="shared" si="143"/>
        <v>0</v>
      </c>
      <c r="Z705" s="184">
        <f t="shared" si="144"/>
        <v>0</v>
      </c>
      <c r="AA705" s="281" t="str">
        <f t="shared" si="145"/>
        <v>ok</v>
      </c>
      <c r="AB705" s="279"/>
      <c r="AC705" s="79" t="str">
        <f t="array" ref="AC705">IFERROR(IF($C705="","",INDEX(구분표!$I$2:$I$1001,MATCH(1,(구분표!$B$2:$B$1001='15년일출'!$A705)*(구분표!$C$2:$C$1001='15년일출'!$B705)*(구분표!$A$2:$A$1001='15년일출'!$C705),0))),"@@")</f>
        <v>3206</v>
      </c>
    </row>
    <row r="706" spans="1:29" s="262" customFormat="1" ht="40.5" hidden="1" customHeight="1">
      <c r="A706" s="289" t="str">
        <f>IFERROR(VLOOKUP('15년일출'!$C706,구분표!$A$2:$C$1001,2,FALSE),"")</f>
        <v>여성가족교육협력위원회</v>
      </c>
      <c r="B706" s="289" t="str">
        <f>IFERROR(VLOOKUP('15년일출'!$C706,구분표!$A$2:$C$1001,3,FALSE),"")</f>
        <v>여성가족국</v>
      </c>
      <c r="C706" s="298" t="s">
        <v>307</v>
      </c>
      <c r="D706" s="297" t="s">
        <v>589</v>
      </c>
      <c r="E706" s="297">
        <v>1228</v>
      </c>
      <c r="F706" s="298" t="s">
        <v>1100</v>
      </c>
      <c r="G706" s="184">
        <v>14000</v>
      </c>
      <c r="H706" s="184"/>
      <c r="I706" s="184">
        <v>20000</v>
      </c>
      <c r="J706" s="73">
        <f t="shared" si="137"/>
        <v>34000</v>
      </c>
      <c r="K706" s="184"/>
      <c r="L706" s="184"/>
      <c r="M706" s="73">
        <f t="shared" si="138"/>
        <v>14000</v>
      </c>
      <c r="N706" s="74" t="str">
        <f t="shared" si="139"/>
        <v>-</v>
      </c>
      <c r="O706" s="241"/>
      <c r="P706" s="279"/>
      <c r="Q706" s="315"/>
      <c r="R706" s="279"/>
      <c r="S706" s="282" t="str">
        <f t="shared" si="140"/>
        <v>도비</v>
      </c>
      <c r="T706" s="184">
        <f t="shared" si="150"/>
        <v>0</v>
      </c>
      <c r="U706" s="184">
        <f t="shared" si="151"/>
        <v>20000</v>
      </c>
      <c r="V706" s="281" t="str">
        <f t="shared" si="141"/>
        <v>ok</v>
      </c>
      <c r="W706" s="279"/>
      <c r="X706" s="280" t="str">
        <f t="shared" si="142"/>
        <v>도비</v>
      </c>
      <c r="Y706" s="184">
        <f t="shared" si="143"/>
        <v>0</v>
      </c>
      <c r="Z706" s="184">
        <f t="shared" si="144"/>
        <v>0</v>
      </c>
      <c r="AA706" s="281" t="str">
        <f t="shared" si="145"/>
        <v>ok</v>
      </c>
      <c r="AB706" s="279"/>
      <c r="AC706" s="79" t="str">
        <f t="array" ref="AC706">IFERROR(IF($C706="","",INDEX(구분표!$I$2:$I$1001,MATCH(1,(구분표!$B$2:$B$1001='15년일출'!$A706)*(구분표!$C$2:$C$1001='15년일출'!$B706)*(구분표!$A$2:$A$1001='15년일출'!$C706),0))),"@@")</f>
        <v>3206</v>
      </c>
    </row>
    <row r="707" spans="1:29" s="262" customFormat="1" ht="40.5" hidden="1" customHeight="1">
      <c r="A707" s="289" t="str">
        <f>IFERROR(VLOOKUP('15년일출'!$C707,구분표!$A$2:$C$1001,2,FALSE),"")</f>
        <v>여성가족교육협력위원회</v>
      </c>
      <c r="B707" s="289" t="str">
        <f>IFERROR(VLOOKUP('15년일출'!$C707,구분표!$A$2:$C$1001,3,FALSE),"")</f>
        <v>복지여성실</v>
      </c>
      <c r="C707" s="298" t="s">
        <v>87</v>
      </c>
      <c r="D707" s="297" t="s">
        <v>589</v>
      </c>
      <c r="E707" s="297">
        <v>1245</v>
      </c>
      <c r="F707" s="298" t="s">
        <v>1101</v>
      </c>
      <c r="G707" s="184">
        <v>8000</v>
      </c>
      <c r="H707" s="184"/>
      <c r="I707" s="184">
        <v>13000</v>
      </c>
      <c r="J707" s="73">
        <f t="shared" si="137"/>
        <v>21000</v>
      </c>
      <c r="K707" s="184"/>
      <c r="L707" s="184"/>
      <c r="M707" s="73">
        <f t="shared" si="138"/>
        <v>8000</v>
      </c>
      <c r="N707" s="74" t="str">
        <f t="shared" si="139"/>
        <v>-</v>
      </c>
      <c r="O707" s="241" t="s">
        <v>1038</v>
      </c>
      <c r="P707" s="279"/>
      <c r="Q707" s="315" t="s">
        <v>734</v>
      </c>
      <c r="R707" s="279"/>
      <c r="S707" s="282" t="str">
        <f t="shared" si="140"/>
        <v>기금</v>
      </c>
      <c r="T707" s="184">
        <v>6500</v>
      </c>
      <c r="U707" s="184">
        <v>6500</v>
      </c>
      <c r="V707" s="281" t="str">
        <f t="shared" si="141"/>
        <v>ok</v>
      </c>
      <c r="W707" s="279"/>
      <c r="X707" s="280" t="str">
        <f t="shared" si="142"/>
        <v>기금</v>
      </c>
      <c r="Y707" s="184" t="str">
        <f t="shared" si="143"/>
        <v>직접입력</v>
      </c>
      <c r="Z707" s="184" t="str">
        <f t="shared" si="144"/>
        <v>직접입력</v>
      </c>
      <c r="AA707" s="281" t="str">
        <f t="shared" si="145"/>
        <v>검토</v>
      </c>
      <c r="AB707" s="279"/>
      <c r="AC707" s="79" t="str">
        <f t="array" ref="AC707">IFERROR(IF($C707="","",INDEX(구분표!$I$2:$I$1001,MATCH(1,(구분표!$B$2:$B$1001='15년일출'!$A707)*(구분표!$C$2:$C$1001='15년일출'!$B707)*(구분표!$A$2:$A$1001='15년일출'!$C707),0))),"@@")</f>
        <v>3301</v>
      </c>
    </row>
    <row r="708" spans="1:29" s="262" customFormat="1" ht="40.5" hidden="1" customHeight="1">
      <c r="A708" s="289" t="str">
        <f>IFERROR(VLOOKUP('15년일출'!$C708,구분표!$A$2:$C$1001,2,FALSE),"")</f>
        <v>여성가족교육협력위원회</v>
      </c>
      <c r="B708" s="289" t="str">
        <f>IFERROR(VLOOKUP('15년일출'!$C708,구분표!$A$2:$C$1001,3,FALSE),"")</f>
        <v>복지여성실</v>
      </c>
      <c r="C708" s="298" t="s">
        <v>87</v>
      </c>
      <c r="D708" s="297" t="s">
        <v>589</v>
      </c>
      <c r="E708" s="297">
        <v>1242</v>
      </c>
      <c r="F708" s="298" t="s">
        <v>1102</v>
      </c>
      <c r="G708" s="184">
        <v>90000</v>
      </c>
      <c r="H708" s="184">
        <v>-20000</v>
      </c>
      <c r="I708" s="184"/>
      <c r="J708" s="73">
        <f t="shared" si="137"/>
        <v>70000</v>
      </c>
      <c r="K708" s="184"/>
      <c r="L708" s="184"/>
      <c r="M708" s="73">
        <f t="shared" si="138"/>
        <v>90000</v>
      </c>
      <c r="N708" s="74" t="str">
        <f t="shared" si="139"/>
        <v>동의필요</v>
      </c>
      <c r="O708" s="241"/>
      <c r="P708" s="279"/>
      <c r="Q708" s="315"/>
      <c r="R708" s="279"/>
      <c r="S708" s="282" t="str">
        <f t="shared" si="140"/>
        <v>도비</v>
      </c>
      <c r="T708" s="184">
        <f>IF($S708&lt;&gt;"도비",IF($Q708="국도비","직접입력",SUM($H708:$I708)),)</f>
        <v>0</v>
      </c>
      <c r="U708" s="184">
        <f>IF($S708="도비",SUM($H708:$I708),IF($Q708="국도비","직접입력",SUM($H708:$I708)-$T708))</f>
        <v>-20000</v>
      </c>
      <c r="V708" s="281" t="str">
        <f t="shared" si="141"/>
        <v>ok</v>
      </c>
      <c r="W708" s="279"/>
      <c r="X708" s="280" t="str">
        <f t="shared" si="142"/>
        <v>도비</v>
      </c>
      <c r="Y708" s="184">
        <f t="shared" si="143"/>
        <v>0</v>
      </c>
      <c r="Z708" s="184">
        <f t="shared" si="144"/>
        <v>0</v>
      </c>
      <c r="AA708" s="281" t="str">
        <f t="shared" si="145"/>
        <v>ok</v>
      </c>
      <c r="AB708" s="279"/>
      <c r="AC708" s="79" t="str">
        <f t="array" ref="AC708">IFERROR(IF($C708="","",INDEX(구분표!$I$2:$I$1001,MATCH(1,(구분표!$B$2:$B$1001='15년일출'!$A708)*(구분표!$C$2:$C$1001='15년일출'!$B708)*(구분표!$A$2:$A$1001='15년일출'!$C708),0))),"@@")</f>
        <v>3301</v>
      </c>
    </row>
    <row r="709" spans="1:29" s="262" customFormat="1" ht="40.5" hidden="1" customHeight="1">
      <c r="A709" s="289" t="str">
        <f>IFERROR(VLOOKUP('15년일출'!$C709,구분표!$A$2:$C$1001,2,FALSE),"")</f>
        <v>여성가족교육협력위원회</v>
      </c>
      <c r="B709" s="289" t="str">
        <f>IFERROR(VLOOKUP('15년일출'!$C709,구분표!$A$2:$C$1001,3,FALSE),"")</f>
        <v>복지여성실</v>
      </c>
      <c r="C709" s="298" t="s">
        <v>87</v>
      </c>
      <c r="D709" s="297" t="s">
        <v>589</v>
      </c>
      <c r="E709" s="297">
        <v>1242</v>
      </c>
      <c r="F709" s="298" t="s">
        <v>1078</v>
      </c>
      <c r="G709" s="184">
        <v>10000</v>
      </c>
      <c r="H709" s="184"/>
      <c r="I709" s="184">
        <v>10000</v>
      </c>
      <c r="J709" s="73">
        <f t="shared" si="137"/>
        <v>20000</v>
      </c>
      <c r="K709" s="184"/>
      <c r="L709" s="184"/>
      <c r="M709" s="73">
        <f t="shared" si="138"/>
        <v>10000</v>
      </c>
      <c r="N709" s="74" t="str">
        <f t="shared" si="139"/>
        <v>-</v>
      </c>
      <c r="O709" s="239"/>
      <c r="P709" s="279"/>
      <c r="Q709" s="315"/>
      <c r="R709" s="279"/>
      <c r="S709" s="282" t="str">
        <f t="shared" si="140"/>
        <v>도비</v>
      </c>
      <c r="T709" s="184">
        <f>IF($S709&lt;&gt;"도비",IF($Q709="국도비","직접입력",SUM($H709:$I709)),)</f>
        <v>0</v>
      </c>
      <c r="U709" s="184">
        <f>IF($S709="도비",SUM($H709:$I709),IF($Q709="국도비","직접입력",SUM($H709:$I709)-$T709))</f>
        <v>10000</v>
      </c>
      <c r="V709" s="281" t="str">
        <f t="shared" si="141"/>
        <v>ok</v>
      </c>
      <c r="W709" s="279"/>
      <c r="X709" s="280" t="str">
        <f t="shared" si="142"/>
        <v>도비</v>
      </c>
      <c r="Y709" s="184">
        <f t="shared" si="143"/>
        <v>0</v>
      </c>
      <c r="Z709" s="184">
        <f t="shared" si="144"/>
        <v>0</v>
      </c>
      <c r="AA709" s="281" t="str">
        <f t="shared" si="145"/>
        <v>ok</v>
      </c>
      <c r="AB709" s="279"/>
      <c r="AC709" s="79" t="str">
        <f t="array" ref="AC709">IFERROR(IF($C709="","",INDEX(구분표!$I$2:$I$1001,MATCH(1,(구분표!$B$2:$B$1001='15년일출'!$A709)*(구분표!$C$2:$C$1001='15년일출'!$B709)*(구분표!$A$2:$A$1001='15년일출'!$C709),0))),"@@")</f>
        <v>3301</v>
      </c>
    </row>
    <row r="710" spans="1:29" s="262" customFormat="1" ht="40.5" hidden="1" customHeight="1">
      <c r="A710" s="289" t="str">
        <f>IFERROR(VLOOKUP('15년일출'!$C710,구분표!$A$2:$C$1001,2,FALSE),"")</f>
        <v>여성가족교육협력위원회</v>
      </c>
      <c r="B710" s="289" t="str">
        <f>IFERROR(VLOOKUP('15년일출'!$C710,구분표!$A$2:$C$1001,3,FALSE),"")</f>
        <v>복지여성실</v>
      </c>
      <c r="C710" s="298" t="s">
        <v>87</v>
      </c>
      <c r="D710" s="297" t="s">
        <v>589</v>
      </c>
      <c r="E710" s="297">
        <v>1250</v>
      </c>
      <c r="F710" s="298" t="s">
        <v>1057</v>
      </c>
      <c r="G710" s="184">
        <v>24000</v>
      </c>
      <c r="H710" s="184"/>
      <c r="I710" s="184">
        <v>28000</v>
      </c>
      <c r="J710" s="73">
        <f t="shared" ref="J710:J740" si="152">SUM(G710+H710+I710)</f>
        <v>52000</v>
      </c>
      <c r="K710" s="184"/>
      <c r="L710" s="184"/>
      <c r="M710" s="73">
        <f t="shared" ref="M710:M740" si="153">SUM(G710+K710+L710)</f>
        <v>24000</v>
      </c>
      <c r="N710" s="74" t="str">
        <f t="shared" ref="N710:N740" si="154">IF(H710-K710&lt;0,"동의필요","-")</f>
        <v>-</v>
      </c>
      <c r="O710" s="239"/>
      <c r="P710" s="279"/>
      <c r="Q710" s="315"/>
      <c r="R710" s="279"/>
      <c r="S710" s="282" t="str">
        <f t="shared" ref="S710:S740" si="155">IF($Q710="도비","도비",IF(COUNT(FIND("국비/",$F710)),"국비",IF(COUNT(FIND("지특/",$F710)),"지특",IF(COUNT(FIND("기금/",$F710)),"기금",IF(COUNT(FIND("교부세/",$F710)),"특교",IF(COUNT(FIND("자체/",$F710)),"도비",""))))))</f>
        <v>도비</v>
      </c>
      <c r="T710" s="184">
        <f>IF($S710&lt;&gt;"도비",IF($Q710="국도비","직접입력",SUM($H710:$I710)),)</f>
        <v>0</v>
      </c>
      <c r="U710" s="184">
        <f>IF($S710="도비",SUM($H710:$I710),IF($Q710="국도비","직접입력",SUM($H710:$I710)-$T710))</f>
        <v>28000</v>
      </c>
      <c r="V710" s="281" t="str">
        <f t="shared" ref="V710:V740" si="156">IFERROR(IF(($H710+$I710)=($T710+$U710),"ok","검토"),"검토")</f>
        <v>ok</v>
      </c>
      <c r="W710" s="279"/>
      <c r="X710" s="280" t="str">
        <f t="shared" ref="X710:X740" si="157">$S710</f>
        <v>도비</v>
      </c>
      <c r="Y710" s="184">
        <f t="shared" ref="Y710:Y740" si="158">IF($X710&lt;&gt;"도비",IF($Q710="국도비","직접입력",SUM($K710:$L710)),)</f>
        <v>0</v>
      </c>
      <c r="Z710" s="184">
        <f t="shared" ref="Z710:Z740" si="159">IF($X710="도비",SUM($K710:$L710),IF($Q710="국도비","직접입력",SUM($K710:$L710)-$Y710))</f>
        <v>0</v>
      </c>
      <c r="AA710" s="281" t="str">
        <f t="shared" ref="AA710:AA740" si="160">IFERROR(IF(($K710+$L710)=($Y710+$Z710),"ok","검토"),"검토")</f>
        <v>ok</v>
      </c>
      <c r="AB710" s="279"/>
      <c r="AC710" s="79" t="str">
        <f t="array" ref="AC710">IFERROR(IF($C710="","",INDEX(구분표!$I$2:$I$1001,MATCH(1,(구분표!$B$2:$B$1001='15년일출'!$A710)*(구분표!$C$2:$C$1001='15년일출'!$B710)*(구분표!$A$2:$A$1001='15년일출'!$C710),0))),"@@")</f>
        <v>3301</v>
      </c>
    </row>
    <row r="711" spans="1:29" s="262" customFormat="1" ht="40.5" hidden="1" customHeight="1">
      <c r="A711" s="289" t="str">
        <f>IFERROR(VLOOKUP('15년일출'!$C711,구분표!$A$2:$C$1001,2,FALSE),"")</f>
        <v>여성가족교육협력위원회</v>
      </c>
      <c r="B711" s="289" t="str">
        <f>IFERROR(VLOOKUP('15년일출'!$C711,구분표!$A$2:$C$1001,3,FALSE),"")</f>
        <v>복지여성실</v>
      </c>
      <c r="C711" s="298" t="s">
        <v>311</v>
      </c>
      <c r="D711" s="297" t="s">
        <v>589</v>
      </c>
      <c r="E711" s="297">
        <v>1257</v>
      </c>
      <c r="F711" s="298" t="s">
        <v>1103</v>
      </c>
      <c r="G711" s="184">
        <v>337500</v>
      </c>
      <c r="H711" s="184">
        <v>-277500</v>
      </c>
      <c r="I711" s="184"/>
      <c r="J711" s="73">
        <f t="shared" si="152"/>
        <v>60000</v>
      </c>
      <c r="K711" s="184"/>
      <c r="L711" s="184"/>
      <c r="M711" s="73">
        <f t="shared" si="153"/>
        <v>337500</v>
      </c>
      <c r="N711" s="74" t="str">
        <f t="shared" si="154"/>
        <v>동의필요</v>
      </c>
      <c r="O711" s="239" t="s">
        <v>1116</v>
      </c>
      <c r="P711" s="279"/>
      <c r="Q711" s="315" t="s">
        <v>734</v>
      </c>
      <c r="R711" s="279"/>
      <c r="S711" s="282" t="str">
        <f t="shared" si="155"/>
        <v>국비</v>
      </c>
      <c r="T711" s="184">
        <v>-185000</v>
      </c>
      <c r="U711" s="184">
        <v>-92500</v>
      </c>
      <c r="V711" s="281" t="str">
        <f t="shared" si="156"/>
        <v>ok</v>
      </c>
      <c r="W711" s="279"/>
      <c r="X711" s="280" t="str">
        <f t="shared" si="157"/>
        <v>국비</v>
      </c>
      <c r="Y711" s="184" t="str">
        <f t="shared" si="158"/>
        <v>직접입력</v>
      </c>
      <c r="Z711" s="184" t="str">
        <f t="shared" si="159"/>
        <v>직접입력</v>
      </c>
      <c r="AA711" s="281" t="str">
        <f t="shared" si="160"/>
        <v>검토</v>
      </c>
      <c r="AB711" s="279"/>
      <c r="AC711" s="79" t="str">
        <f t="array" ref="AC711">IFERROR(IF($C711="","",INDEX(구분표!$I$2:$I$1001,MATCH(1,(구분표!$B$2:$B$1001='15년일출'!$A711)*(구분표!$C$2:$C$1001='15년일출'!$B711)*(구분표!$A$2:$A$1001='15년일출'!$C711),0))),"@@")</f>
        <v>3302</v>
      </c>
    </row>
    <row r="712" spans="1:29" s="262" customFormat="1" ht="40.5" hidden="1" customHeight="1">
      <c r="A712" s="289" t="str">
        <f>IFERROR(VLOOKUP('15년일출'!$C712,구분표!$A$2:$C$1001,2,FALSE),"")</f>
        <v>여성가족교육협력위원회</v>
      </c>
      <c r="B712" s="289" t="str">
        <f>IFERROR(VLOOKUP('15년일출'!$C712,구분표!$A$2:$C$1001,3,FALSE),"")</f>
        <v>복지여성실</v>
      </c>
      <c r="C712" s="298" t="s">
        <v>311</v>
      </c>
      <c r="D712" s="297" t="s">
        <v>589</v>
      </c>
      <c r="E712" s="297">
        <v>1257</v>
      </c>
      <c r="F712" s="298" t="s">
        <v>1104</v>
      </c>
      <c r="G712" s="184">
        <v>594802</v>
      </c>
      <c r="H712" s="184">
        <v>-229552</v>
      </c>
      <c r="I712" s="184"/>
      <c r="J712" s="73">
        <f t="shared" si="152"/>
        <v>365250</v>
      </c>
      <c r="K712" s="184"/>
      <c r="L712" s="184"/>
      <c r="M712" s="73">
        <f t="shared" si="153"/>
        <v>594802</v>
      </c>
      <c r="N712" s="74" t="str">
        <f t="shared" si="154"/>
        <v>동의필요</v>
      </c>
      <c r="O712" s="239" t="s">
        <v>1116</v>
      </c>
      <c r="P712" s="279"/>
      <c r="Q712" s="315" t="s">
        <v>734</v>
      </c>
      <c r="R712" s="279"/>
      <c r="S712" s="282" t="str">
        <f t="shared" si="155"/>
        <v>국비</v>
      </c>
      <c r="T712" s="184">
        <v>-153035</v>
      </c>
      <c r="U712" s="184">
        <v>-76517</v>
      </c>
      <c r="V712" s="281" t="str">
        <f t="shared" si="156"/>
        <v>ok</v>
      </c>
      <c r="W712" s="279"/>
      <c r="X712" s="280" t="str">
        <f t="shared" si="157"/>
        <v>국비</v>
      </c>
      <c r="Y712" s="184" t="str">
        <f t="shared" si="158"/>
        <v>직접입력</v>
      </c>
      <c r="Z712" s="184" t="str">
        <f t="shared" si="159"/>
        <v>직접입력</v>
      </c>
      <c r="AA712" s="281" t="str">
        <f t="shared" si="160"/>
        <v>검토</v>
      </c>
      <c r="AB712" s="279"/>
      <c r="AC712" s="79" t="str">
        <f t="array" ref="AC712">IFERROR(IF($C712="","",INDEX(구분표!$I$2:$I$1001,MATCH(1,(구분표!$B$2:$B$1001='15년일출'!$A712)*(구분표!$C$2:$C$1001='15년일출'!$B712)*(구분표!$A$2:$A$1001='15년일출'!$C712),0))),"@@")</f>
        <v>3302</v>
      </c>
    </row>
    <row r="713" spans="1:29" s="262" customFormat="1" ht="40.5" hidden="1" customHeight="1">
      <c r="A713" s="289" t="str">
        <f>IFERROR(VLOOKUP('15년일출'!$C713,구분표!$A$2:$C$1001,2,FALSE),"")</f>
        <v>여성가족교육협력위원회</v>
      </c>
      <c r="B713" s="289" t="str">
        <f>IFERROR(VLOOKUP('15년일출'!$C713,구분표!$A$2:$C$1001,3,FALSE),"")</f>
        <v>복지여성실</v>
      </c>
      <c r="C713" s="298" t="s">
        <v>311</v>
      </c>
      <c r="D713" s="297" t="s">
        <v>589</v>
      </c>
      <c r="E713" s="297">
        <v>1258</v>
      </c>
      <c r="F713" s="298" t="s">
        <v>1105</v>
      </c>
      <c r="G713" s="184">
        <v>490000</v>
      </c>
      <c r="H713" s="184"/>
      <c r="I713" s="184">
        <v>7700</v>
      </c>
      <c r="J713" s="73">
        <f t="shared" si="152"/>
        <v>497700</v>
      </c>
      <c r="K713" s="184"/>
      <c r="L713" s="184"/>
      <c r="M713" s="73">
        <f t="shared" si="153"/>
        <v>490000</v>
      </c>
      <c r="N713" s="74" t="str">
        <f t="shared" si="154"/>
        <v>-</v>
      </c>
      <c r="O713" s="245" t="s">
        <v>1116</v>
      </c>
      <c r="P713" s="279"/>
      <c r="Q713" s="315"/>
      <c r="R713" s="279"/>
      <c r="S713" s="282" t="str">
        <f t="shared" si="155"/>
        <v>기금</v>
      </c>
      <c r="T713" s="184">
        <f>IF($S713&lt;&gt;"도비",IF($Q713="국도비","직접입력",SUM($H713:$I713)),)</f>
        <v>7700</v>
      </c>
      <c r="U713" s="184">
        <f>IF($S713="도비",SUM($H713:$I713),IF($Q713="국도비","직접입력",SUM($H713:$I713)-$T713))</f>
        <v>0</v>
      </c>
      <c r="V713" s="281" t="str">
        <f t="shared" si="156"/>
        <v>ok</v>
      </c>
      <c r="W713" s="279"/>
      <c r="X713" s="280" t="str">
        <f t="shared" si="157"/>
        <v>기금</v>
      </c>
      <c r="Y713" s="184">
        <f t="shared" si="158"/>
        <v>0</v>
      </c>
      <c r="Z713" s="184">
        <f t="shared" si="159"/>
        <v>0</v>
      </c>
      <c r="AA713" s="281" t="str">
        <f t="shared" si="160"/>
        <v>ok</v>
      </c>
      <c r="AB713" s="279"/>
      <c r="AC713" s="79" t="str">
        <f t="array" ref="AC713">IFERROR(IF($C713="","",INDEX(구분표!$I$2:$I$1001,MATCH(1,(구분표!$B$2:$B$1001='15년일출'!$A713)*(구분표!$C$2:$C$1001='15년일출'!$B713)*(구분표!$A$2:$A$1001='15년일출'!$C713),0))),"@@")</f>
        <v>3302</v>
      </c>
    </row>
    <row r="714" spans="1:29" s="262" customFormat="1" ht="40.5" hidden="1" customHeight="1">
      <c r="A714" s="289" t="str">
        <f>IFERROR(VLOOKUP('15년일출'!$C714,구분표!$A$2:$C$1001,2,FALSE),"")</f>
        <v>여성가족교육협력위원회</v>
      </c>
      <c r="B714" s="289" t="str">
        <f>IFERROR(VLOOKUP('15년일출'!$C714,구분표!$A$2:$C$1001,3,FALSE),"")</f>
        <v>복지여성실</v>
      </c>
      <c r="C714" s="298" t="s">
        <v>311</v>
      </c>
      <c r="D714" s="297" t="s">
        <v>589</v>
      </c>
      <c r="E714" s="297">
        <v>1259</v>
      </c>
      <c r="F714" s="298" t="s">
        <v>1106</v>
      </c>
      <c r="G714" s="184">
        <v>477515</v>
      </c>
      <c r="H714" s="194"/>
      <c r="I714" s="194">
        <v>102018</v>
      </c>
      <c r="J714" s="73">
        <f t="shared" si="152"/>
        <v>579533</v>
      </c>
      <c r="K714" s="304"/>
      <c r="L714" s="303"/>
      <c r="M714" s="73">
        <f t="shared" si="153"/>
        <v>477515</v>
      </c>
      <c r="N714" s="74" t="str">
        <f t="shared" si="154"/>
        <v>-</v>
      </c>
      <c r="O714" s="244" t="s">
        <v>1116</v>
      </c>
      <c r="P714" s="279"/>
      <c r="Q714" s="315" t="s">
        <v>734</v>
      </c>
      <c r="R714" s="279"/>
      <c r="S714" s="282" t="str">
        <f t="shared" si="155"/>
        <v>기금</v>
      </c>
      <c r="T714" s="184">
        <v>83211</v>
      </c>
      <c r="U714" s="184">
        <v>18807</v>
      </c>
      <c r="V714" s="281" t="str">
        <f t="shared" si="156"/>
        <v>ok</v>
      </c>
      <c r="W714" s="279"/>
      <c r="X714" s="280" t="str">
        <f t="shared" si="157"/>
        <v>기금</v>
      </c>
      <c r="Y714" s="184" t="str">
        <f t="shared" si="158"/>
        <v>직접입력</v>
      </c>
      <c r="Z714" s="184" t="str">
        <f t="shared" si="159"/>
        <v>직접입력</v>
      </c>
      <c r="AA714" s="281" t="str">
        <f t="shared" si="160"/>
        <v>검토</v>
      </c>
      <c r="AB714" s="279"/>
      <c r="AC714" s="79" t="str">
        <f t="array" ref="AC714">IFERROR(IF($C714="","",INDEX(구분표!$I$2:$I$1001,MATCH(1,(구분표!$B$2:$B$1001='15년일출'!$A714)*(구분표!$C$2:$C$1001='15년일출'!$B714)*(구분표!$A$2:$A$1001='15년일출'!$C714),0))),"@@")</f>
        <v>3302</v>
      </c>
    </row>
    <row r="715" spans="1:29" s="262" customFormat="1" ht="40.5" hidden="1" customHeight="1">
      <c r="A715" s="289" t="str">
        <f>IFERROR(VLOOKUP('15년일출'!$C715,구분표!$A$2:$C$1001,2,FALSE),"")</f>
        <v>여성가족교육협력위원회</v>
      </c>
      <c r="B715" s="289" t="str">
        <f>IFERROR(VLOOKUP('15년일출'!$C715,구분표!$A$2:$C$1001,3,FALSE),"")</f>
        <v>복지여성실</v>
      </c>
      <c r="C715" s="298" t="s">
        <v>311</v>
      </c>
      <c r="D715" s="297" t="s">
        <v>589</v>
      </c>
      <c r="E715" s="297">
        <v>1266</v>
      </c>
      <c r="F715" s="298" t="s">
        <v>1107</v>
      </c>
      <c r="G715" s="184">
        <v>389950</v>
      </c>
      <c r="H715" s="194">
        <v>-7</v>
      </c>
      <c r="I715" s="194"/>
      <c r="J715" s="73">
        <f t="shared" si="152"/>
        <v>389943</v>
      </c>
      <c r="K715" s="304"/>
      <c r="L715" s="303"/>
      <c r="M715" s="73">
        <f t="shared" si="153"/>
        <v>389950</v>
      </c>
      <c r="N715" s="74" t="str">
        <f t="shared" si="154"/>
        <v>동의필요</v>
      </c>
      <c r="O715" s="244" t="s">
        <v>1116</v>
      </c>
      <c r="P715" s="279"/>
      <c r="Q715" s="315"/>
      <c r="R715" s="279"/>
      <c r="S715" s="282" t="str">
        <f t="shared" si="155"/>
        <v>국비</v>
      </c>
      <c r="T715" s="184">
        <f t="shared" ref="T715:T740" si="161">IF($S715&lt;&gt;"도비",IF($Q715="국도비","직접입력",SUM($H715:$I715)),)</f>
        <v>-7</v>
      </c>
      <c r="U715" s="184">
        <f t="shared" ref="U715:U740" si="162">IF($S715="도비",SUM($H715:$I715),IF($Q715="국도비","직접입력",SUM($H715:$I715)-$T715))</f>
        <v>0</v>
      </c>
      <c r="V715" s="281" t="str">
        <f t="shared" si="156"/>
        <v>ok</v>
      </c>
      <c r="W715" s="279"/>
      <c r="X715" s="280" t="str">
        <f t="shared" si="157"/>
        <v>국비</v>
      </c>
      <c r="Y715" s="184">
        <f t="shared" si="158"/>
        <v>0</v>
      </c>
      <c r="Z715" s="184">
        <f t="shared" si="159"/>
        <v>0</v>
      </c>
      <c r="AA715" s="281" t="str">
        <f t="shared" si="160"/>
        <v>ok</v>
      </c>
      <c r="AB715" s="279"/>
      <c r="AC715" s="79" t="str">
        <f t="array" ref="AC715">IFERROR(IF($C715="","",INDEX(구분표!$I$2:$I$1001,MATCH(1,(구분표!$B$2:$B$1001='15년일출'!$A715)*(구분표!$C$2:$C$1001='15년일출'!$B715)*(구분표!$A$2:$A$1001='15년일출'!$C715),0))),"@@")</f>
        <v>3302</v>
      </c>
    </row>
    <row r="716" spans="1:29" s="254" customFormat="1" ht="40.5" hidden="1" customHeight="1">
      <c r="A716" s="289" t="str">
        <f>IFERROR(VLOOKUP('15년일출'!$C716,구분표!$A$2:$C$1001,2,FALSE),"")</f>
        <v>여성가족교육협력위원회</v>
      </c>
      <c r="B716" s="289" t="str">
        <f>IFERROR(VLOOKUP('15년일출'!$C716,구분표!$A$2:$C$1001,3,FALSE),"")</f>
        <v>복지여성실</v>
      </c>
      <c r="C716" s="298" t="s">
        <v>311</v>
      </c>
      <c r="D716" s="297" t="s">
        <v>589</v>
      </c>
      <c r="E716" s="297">
        <v>1268</v>
      </c>
      <c r="F716" s="298" t="s">
        <v>1108</v>
      </c>
      <c r="G716" s="184">
        <v>95593</v>
      </c>
      <c r="H716" s="194">
        <v>-52620</v>
      </c>
      <c r="I716" s="194"/>
      <c r="J716" s="73">
        <f t="shared" si="152"/>
        <v>42973</v>
      </c>
      <c r="K716" s="304"/>
      <c r="L716" s="303"/>
      <c r="M716" s="73">
        <f t="shared" si="153"/>
        <v>95593</v>
      </c>
      <c r="N716" s="74" t="str">
        <f t="shared" si="154"/>
        <v>동의필요</v>
      </c>
      <c r="O716" s="244" t="s">
        <v>1116</v>
      </c>
      <c r="P716" s="279"/>
      <c r="Q716" s="315"/>
      <c r="R716" s="279"/>
      <c r="S716" s="282" t="str">
        <f t="shared" si="155"/>
        <v>기금</v>
      </c>
      <c r="T716" s="184">
        <f t="shared" si="161"/>
        <v>-52620</v>
      </c>
      <c r="U716" s="184">
        <f t="shared" si="162"/>
        <v>0</v>
      </c>
      <c r="V716" s="281" t="str">
        <f t="shared" si="156"/>
        <v>ok</v>
      </c>
      <c r="W716" s="279"/>
      <c r="X716" s="280" t="str">
        <f t="shared" si="157"/>
        <v>기금</v>
      </c>
      <c r="Y716" s="184">
        <f t="shared" si="158"/>
        <v>0</v>
      </c>
      <c r="Z716" s="184">
        <f t="shared" si="159"/>
        <v>0</v>
      </c>
      <c r="AA716" s="281" t="str">
        <f t="shared" si="160"/>
        <v>ok</v>
      </c>
      <c r="AB716" s="279"/>
      <c r="AC716" s="79" t="str">
        <f t="array" ref="AC716">IFERROR(IF($C716="","",INDEX(구분표!$I$2:$I$1001,MATCH(1,(구분표!$B$2:$B$1001='15년일출'!$A716)*(구분표!$C$2:$C$1001='15년일출'!$B716)*(구분표!$A$2:$A$1001='15년일출'!$C716),0))),"@@")</f>
        <v>3302</v>
      </c>
    </row>
    <row r="717" spans="1:29" s="262" customFormat="1" ht="40.5" hidden="1" customHeight="1">
      <c r="A717" s="289" t="str">
        <f>IFERROR(VLOOKUP('15년일출'!$C717,구분표!$A$2:$C$1001,2,FALSE),"")</f>
        <v>여성가족교육협력위원회</v>
      </c>
      <c r="B717" s="289" t="str">
        <f>IFERROR(VLOOKUP('15년일출'!$C717,구분표!$A$2:$C$1001,3,FALSE),"")</f>
        <v>복지여성실</v>
      </c>
      <c r="C717" s="298" t="s">
        <v>311</v>
      </c>
      <c r="D717" s="297" t="s">
        <v>593</v>
      </c>
      <c r="E717" s="297" t="s">
        <v>593</v>
      </c>
      <c r="F717" s="298" t="s">
        <v>1109</v>
      </c>
      <c r="G717" s="184"/>
      <c r="H717" s="194"/>
      <c r="I717" s="194">
        <v>56992444</v>
      </c>
      <c r="J717" s="73">
        <f t="shared" si="152"/>
        <v>56992444</v>
      </c>
      <c r="K717" s="304"/>
      <c r="L717" s="303"/>
      <c r="M717" s="73">
        <f t="shared" si="153"/>
        <v>0</v>
      </c>
      <c r="N717" s="74" t="str">
        <f t="shared" si="154"/>
        <v>-</v>
      </c>
      <c r="O717" s="244" t="s">
        <v>1117</v>
      </c>
      <c r="P717" s="279"/>
      <c r="Q717" s="315"/>
      <c r="R717" s="279"/>
      <c r="S717" s="282" t="str">
        <f t="shared" si="155"/>
        <v>도비</v>
      </c>
      <c r="T717" s="184">
        <f t="shared" si="161"/>
        <v>0</v>
      </c>
      <c r="U717" s="184">
        <f t="shared" si="162"/>
        <v>56992444</v>
      </c>
      <c r="V717" s="281" t="str">
        <f t="shared" si="156"/>
        <v>ok</v>
      </c>
      <c r="W717" s="279"/>
      <c r="X717" s="280" t="str">
        <f t="shared" si="157"/>
        <v>도비</v>
      </c>
      <c r="Y717" s="184">
        <f t="shared" si="158"/>
        <v>0</v>
      </c>
      <c r="Z717" s="184">
        <f t="shared" si="159"/>
        <v>0</v>
      </c>
      <c r="AA717" s="281" t="str">
        <f t="shared" si="160"/>
        <v>ok</v>
      </c>
      <c r="AB717" s="279"/>
      <c r="AC717" s="79" t="str">
        <f t="array" ref="AC717">IFERROR(IF($C717="","",INDEX(구분표!$I$2:$I$1001,MATCH(1,(구분표!$B$2:$B$1001='15년일출'!$A717)*(구분표!$C$2:$C$1001='15년일출'!$B717)*(구분표!$A$2:$A$1001='15년일출'!$C717),0))),"@@")</f>
        <v>3302</v>
      </c>
    </row>
    <row r="718" spans="1:29" s="262" customFormat="1" ht="40.5" hidden="1" customHeight="1">
      <c r="A718" s="289" t="str">
        <f>IFERROR(VLOOKUP('15년일출'!$C718,구분표!$A$2:$C$1001,2,FALSE),"")</f>
        <v>여성가족교육협력위원회</v>
      </c>
      <c r="B718" s="289" t="str">
        <f>IFERROR(VLOOKUP('15년일출'!$C718,구분표!$A$2:$C$1001,3,FALSE),"")</f>
        <v>복지여성실</v>
      </c>
      <c r="C718" s="298" t="s">
        <v>311</v>
      </c>
      <c r="D718" s="297" t="s">
        <v>589</v>
      </c>
      <c r="E718" s="297">
        <v>1255</v>
      </c>
      <c r="F718" s="298" t="s">
        <v>1064</v>
      </c>
      <c r="G718" s="184"/>
      <c r="H718" s="194"/>
      <c r="I718" s="194">
        <v>2981880</v>
      </c>
      <c r="J718" s="73">
        <f t="shared" si="152"/>
        <v>2981880</v>
      </c>
      <c r="K718" s="304"/>
      <c r="L718" s="303"/>
      <c r="M718" s="73">
        <f t="shared" si="153"/>
        <v>0</v>
      </c>
      <c r="N718" s="74" t="str">
        <f t="shared" si="154"/>
        <v>-</v>
      </c>
      <c r="O718" s="244"/>
      <c r="P718" s="279"/>
      <c r="Q718" s="315"/>
      <c r="R718" s="279"/>
      <c r="S718" s="282" t="str">
        <f t="shared" si="155"/>
        <v>도비</v>
      </c>
      <c r="T718" s="184">
        <f t="shared" si="161"/>
        <v>0</v>
      </c>
      <c r="U718" s="184">
        <f t="shared" si="162"/>
        <v>2981880</v>
      </c>
      <c r="V718" s="281" t="str">
        <f t="shared" si="156"/>
        <v>ok</v>
      </c>
      <c r="W718" s="279"/>
      <c r="X718" s="280" t="str">
        <f t="shared" si="157"/>
        <v>도비</v>
      </c>
      <c r="Y718" s="184">
        <f t="shared" si="158"/>
        <v>0</v>
      </c>
      <c r="Z718" s="184">
        <f t="shared" si="159"/>
        <v>0</v>
      </c>
      <c r="AA718" s="281" t="str">
        <f t="shared" si="160"/>
        <v>ok</v>
      </c>
      <c r="AB718" s="279"/>
      <c r="AC718" s="79" t="str">
        <f t="array" ref="AC718">IFERROR(IF($C718="","",INDEX(구분표!$I$2:$I$1001,MATCH(1,(구분표!$B$2:$B$1001='15년일출'!$A718)*(구분표!$C$2:$C$1001='15년일출'!$B718)*(구분표!$A$2:$A$1001='15년일출'!$C718),0))),"@@")</f>
        <v>3302</v>
      </c>
    </row>
    <row r="719" spans="1:29" s="262" customFormat="1" ht="40.5" hidden="1" customHeight="1">
      <c r="A719" s="289" t="str">
        <f>IFERROR(VLOOKUP('15년일출'!$C719,구분표!$A$2:$C$1001,2,FALSE),"")</f>
        <v>여성가족교육협력위원회</v>
      </c>
      <c r="B719" s="289" t="str">
        <f>IFERROR(VLOOKUP('15년일출'!$C719,구분표!$A$2:$C$1001,3,FALSE),"")</f>
        <v>복지여성실</v>
      </c>
      <c r="C719" s="298" t="s">
        <v>311</v>
      </c>
      <c r="D719" s="297" t="s">
        <v>589</v>
      </c>
      <c r="E719" s="297">
        <v>1255</v>
      </c>
      <c r="F719" s="298" t="s">
        <v>1063</v>
      </c>
      <c r="G719" s="184">
        <v>176160</v>
      </c>
      <c r="H719" s="184"/>
      <c r="I719" s="184">
        <v>66971</v>
      </c>
      <c r="J719" s="73">
        <f t="shared" si="152"/>
        <v>243131</v>
      </c>
      <c r="K719" s="303"/>
      <c r="L719" s="303"/>
      <c r="M719" s="73">
        <f t="shared" si="153"/>
        <v>176160</v>
      </c>
      <c r="N719" s="74" t="str">
        <f t="shared" si="154"/>
        <v>-</v>
      </c>
      <c r="O719" s="244"/>
      <c r="P719" s="279"/>
      <c r="Q719" s="315"/>
      <c r="R719" s="279"/>
      <c r="S719" s="282" t="str">
        <f t="shared" si="155"/>
        <v>도비</v>
      </c>
      <c r="T719" s="184">
        <f t="shared" si="161"/>
        <v>0</v>
      </c>
      <c r="U719" s="184">
        <f t="shared" si="162"/>
        <v>66971</v>
      </c>
      <c r="V719" s="281" t="str">
        <f t="shared" si="156"/>
        <v>ok</v>
      </c>
      <c r="W719" s="279"/>
      <c r="X719" s="280" t="str">
        <f t="shared" si="157"/>
        <v>도비</v>
      </c>
      <c r="Y719" s="184">
        <f t="shared" si="158"/>
        <v>0</v>
      </c>
      <c r="Z719" s="184">
        <f t="shared" si="159"/>
        <v>0</v>
      </c>
      <c r="AA719" s="281" t="str">
        <f t="shared" si="160"/>
        <v>ok</v>
      </c>
      <c r="AB719" s="279"/>
      <c r="AC719" s="79" t="str">
        <f t="array" ref="AC719">IFERROR(IF($C719="","",INDEX(구분표!$I$2:$I$1001,MATCH(1,(구분표!$B$2:$B$1001='15년일출'!$A719)*(구분표!$C$2:$C$1001='15년일출'!$B719)*(구분표!$A$2:$A$1001='15년일출'!$C719),0))),"@@")</f>
        <v>3302</v>
      </c>
    </row>
    <row r="720" spans="1:29" s="262" customFormat="1" ht="40.5" hidden="1" customHeight="1">
      <c r="A720" s="289" t="str">
        <f>IFERROR(VLOOKUP('15년일출'!$C720,구분표!$A$2:$C$1001,2,FALSE),"")</f>
        <v>여성가족교육협력위원회</v>
      </c>
      <c r="B720" s="289" t="str">
        <f>IFERROR(VLOOKUP('15년일출'!$C720,구분표!$A$2:$C$1001,3,FALSE),"")</f>
        <v>복지여성실</v>
      </c>
      <c r="C720" s="298" t="s">
        <v>311</v>
      </c>
      <c r="D720" s="297" t="s">
        <v>589</v>
      </c>
      <c r="E720" s="297">
        <v>1255</v>
      </c>
      <c r="F720" s="298" t="s">
        <v>1062</v>
      </c>
      <c r="G720" s="184">
        <v>147136</v>
      </c>
      <c r="H720" s="184">
        <v>-44141</v>
      </c>
      <c r="I720" s="184"/>
      <c r="J720" s="73">
        <f t="shared" si="152"/>
        <v>102995</v>
      </c>
      <c r="K720" s="184"/>
      <c r="L720" s="184"/>
      <c r="M720" s="73">
        <f t="shared" si="153"/>
        <v>147136</v>
      </c>
      <c r="N720" s="74" t="str">
        <f t="shared" si="154"/>
        <v>동의필요</v>
      </c>
      <c r="O720" s="242"/>
      <c r="P720" s="279"/>
      <c r="Q720" s="315"/>
      <c r="R720" s="279"/>
      <c r="S720" s="282" t="str">
        <f t="shared" si="155"/>
        <v>도비</v>
      </c>
      <c r="T720" s="184">
        <f t="shared" si="161"/>
        <v>0</v>
      </c>
      <c r="U720" s="184">
        <f t="shared" si="162"/>
        <v>-44141</v>
      </c>
      <c r="V720" s="281" t="str">
        <f t="shared" si="156"/>
        <v>ok</v>
      </c>
      <c r="W720" s="279"/>
      <c r="X720" s="280" t="str">
        <f t="shared" si="157"/>
        <v>도비</v>
      </c>
      <c r="Y720" s="184">
        <f t="shared" si="158"/>
        <v>0</v>
      </c>
      <c r="Z720" s="184">
        <f t="shared" si="159"/>
        <v>0</v>
      </c>
      <c r="AA720" s="281" t="str">
        <f t="shared" si="160"/>
        <v>ok</v>
      </c>
      <c r="AB720" s="279"/>
      <c r="AC720" s="79" t="str">
        <f t="array" ref="AC720">IFERROR(IF($C720="","",INDEX(구분표!$I$2:$I$1001,MATCH(1,(구분표!$B$2:$B$1001='15년일출'!$A720)*(구분표!$C$2:$C$1001='15년일출'!$B720)*(구분표!$A$2:$A$1001='15년일출'!$C720),0))),"@@")</f>
        <v>3302</v>
      </c>
    </row>
    <row r="721" spans="1:29" s="262" customFormat="1" ht="40.5" hidden="1" customHeight="1">
      <c r="A721" s="289" t="str">
        <f>IFERROR(VLOOKUP('15년일출'!$C721,구분표!$A$2:$C$1001,2,FALSE),"")</f>
        <v>여성가족교육협력위원회</v>
      </c>
      <c r="B721" s="289" t="str">
        <f>IFERROR(VLOOKUP('15년일출'!$C721,구분표!$A$2:$C$1001,3,FALSE),"")</f>
        <v>복지여성실</v>
      </c>
      <c r="C721" s="298" t="s">
        <v>311</v>
      </c>
      <c r="D721" s="297" t="s">
        <v>589</v>
      </c>
      <c r="E721" s="297">
        <v>1257</v>
      </c>
      <c r="F721" s="298" t="s">
        <v>1110</v>
      </c>
      <c r="G721" s="184">
        <v>260000</v>
      </c>
      <c r="H721" s="184"/>
      <c r="I721" s="184">
        <v>20000</v>
      </c>
      <c r="J721" s="73">
        <f t="shared" si="152"/>
        <v>280000</v>
      </c>
      <c r="K721" s="184"/>
      <c r="L721" s="184"/>
      <c r="M721" s="73">
        <f t="shared" si="153"/>
        <v>260000</v>
      </c>
      <c r="N721" s="74" t="str">
        <f t="shared" si="154"/>
        <v>-</v>
      </c>
      <c r="O721" s="242"/>
      <c r="P721" s="279"/>
      <c r="Q721" s="315"/>
      <c r="R721" s="279"/>
      <c r="S721" s="282" t="str">
        <f t="shared" si="155"/>
        <v>도비</v>
      </c>
      <c r="T721" s="184">
        <f t="shared" si="161"/>
        <v>0</v>
      </c>
      <c r="U721" s="184">
        <f t="shared" si="162"/>
        <v>20000</v>
      </c>
      <c r="V721" s="281" t="str">
        <f t="shared" si="156"/>
        <v>ok</v>
      </c>
      <c r="W721" s="279"/>
      <c r="X721" s="280" t="str">
        <f t="shared" si="157"/>
        <v>도비</v>
      </c>
      <c r="Y721" s="184">
        <f t="shared" si="158"/>
        <v>0</v>
      </c>
      <c r="Z721" s="184">
        <f t="shared" si="159"/>
        <v>0</v>
      </c>
      <c r="AA721" s="281" t="str">
        <f t="shared" si="160"/>
        <v>ok</v>
      </c>
      <c r="AB721" s="279"/>
      <c r="AC721" s="79" t="str">
        <f t="array" ref="AC721">IFERROR(IF($C721="","",INDEX(구분표!$I$2:$I$1001,MATCH(1,(구분표!$B$2:$B$1001='15년일출'!$A721)*(구분표!$C$2:$C$1001='15년일출'!$B721)*(구분표!$A$2:$A$1001='15년일출'!$C721),0))),"@@")</f>
        <v>3302</v>
      </c>
    </row>
    <row r="722" spans="1:29" s="262" customFormat="1" ht="40.5" hidden="1" customHeight="1">
      <c r="A722" s="289" t="str">
        <f>IFERROR(VLOOKUP('15년일출'!$C722,구분표!$A$2:$C$1001,2,FALSE),"")</f>
        <v>여성가족교육협력위원회</v>
      </c>
      <c r="B722" s="289" t="str">
        <f>IFERROR(VLOOKUP('15년일출'!$C722,구분표!$A$2:$C$1001,3,FALSE),"")</f>
        <v>복지여성실</v>
      </c>
      <c r="C722" s="298" t="s">
        <v>311</v>
      </c>
      <c r="D722" s="297" t="s">
        <v>589</v>
      </c>
      <c r="E722" s="297">
        <v>1264</v>
      </c>
      <c r="F722" s="298" t="s">
        <v>1071</v>
      </c>
      <c r="G722" s="184">
        <v>1870</v>
      </c>
      <c r="H722" s="184"/>
      <c r="I722" s="184">
        <v>14400</v>
      </c>
      <c r="J722" s="73">
        <f t="shared" si="152"/>
        <v>16270</v>
      </c>
      <c r="K722" s="184"/>
      <c r="L722" s="184"/>
      <c r="M722" s="73">
        <f t="shared" si="153"/>
        <v>1870</v>
      </c>
      <c r="N722" s="74" t="str">
        <f t="shared" si="154"/>
        <v>-</v>
      </c>
      <c r="O722" s="240"/>
      <c r="P722" s="279"/>
      <c r="Q722" s="315"/>
      <c r="R722" s="279"/>
      <c r="S722" s="282" t="str">
        <f t="shared" si="155"/>
        <v>도비</v>
      </c>
      <c r="T722" s="184">
        <f t="shared" si="161"/>
        <v>0</v>
      </c>
      <c r="U722" s="184">
        <f t="shared" si="162"/>
        <v>14400</v>
      </c>
      <c r="V722" s="281" t="str">
        <f t="shared" si="156"/>
        <v>ok</v>
      </c>
      <c r="W722" s="279"/>
      <c r="X722" s="280" t="str">
        <f t="shared" si="157"/>
        <v>도비</v>
      </c>
      <c r="Y722" s="184">
        <f t="shared" si="158"/>
        <v>0</v>
      </c>
      <c r="Z722" s="184">
        <f t="shared" si="159"/>
        <v>0</v>
      </c>
      <c r="AA722" s="281" t="str">
        <f t="shared" si="160"/>
        <v>ok</v>
      </c>
      <c r="AB722" s="279"/>
      <c r="AC722" s="79" t="str">
        <f t="array" ref="AC722">IFERROR(IF($C722="","",INDEX(구분표!$I$2:$I$1001,MATCH(1,(구분표!$B$2:$B$1001='15년일출'!$A722)*(구분표!$C$2:$C$1001='15년일출'!$B722)*(구분표!$A$2:$A$1001='15년일출'!$C722),0))),"@@")</f>
        <v>3302</v>
      </c>
    </row>
    <row r="723" spans="1:29" s="262" customFormat="1" ht="40.5" hidden="1" customHeight="1">
      <c r="A723" s="289" t="str">
        <f>IFERROR(VLOOKUP('15년일출'!$C723,구분표!$A$2:$C$1001,2,FALSE),"")</f>
        <v>여성가족교육협력위원회</v>
      </c>
      <c r="B723" s="289" t="str">
        <f>IFERROR(VLOOKUP('15년일출'!$C723,구분표!$A$2:$C$1001,3,FALSE),"")</f>
        <v>복지여성실</v>
      </c>
      <c r="C723" s="298" t="s">
        <v>311</v>
      </c>
      <c r="D723" s="297" t="s">
        <v>589</v>
      </c>
      <c r="E723" s="297">
        <v>1267</v>
      </c>
      <c r="F723" s="298" t="s">
        <v>1073</v>
      </c>
      <c r="G723" s="184">
        <v>118200</v>
      </c>
      <c r="H723" s="184"/>
      <c r="I723" s="184">
        <v>26880</v>
      </c>
      <c r="J723" s="73">
        <f t="shared" si="152"/>
        <v>145080</v>
      </c>
      <c r="K723" s="184"/>
      <c r="L723" s="184"/>
      <c r="M723" s="73">
        <f t="shared" si="153"/>
        <v>118200</v>
      </c>
      <c r="N723" s="74" t="str">
        <f t="shared" si="154"/>
        <v>-</v>
      </c>
      <c r="O723" s="242"/>
      <c r="P723" s="279"/>
      <c r="Q723" s="315"/>
      <c r="R723" s="279"/>
      <c r="S723" s="282" t="str">
        <f t="shared" si="155"/>
        <v>도비</v>
      </c>
      <c r="T723" s="184">
        <f t="shared" si="161"/>
        <v>0</v>
      </c>
      <c r="U723" s="184">
        <f t="shared" si="162"/>
        <v>26880</v>
      </c>
      <c r="V723" s="281" t="str">
        <f t="shared" si="156"/>
        <v>ok</v>
      </c>
      <c r="W723" s="279"/>
      <c r="X723" s="280" t="str">
        <f t="shared" si="157"/>
        <v>도비</v>
      </c>
      <c r="Y723" s="184">
        <f t="shared" si="158"/>
        <v>0</v>
      </c>
      <c r="Z723" s="184">
        <f t="shared" si="159"/>
        <v>0</v>
      </c>
      <c r="AA723" s="281" t="str">
        <f t="shared" si="160"/>
        <v>ok</v>
      </c>
      <c r="AB723" s="279"/>
      <c r="AC723" s="79" t="str">
        <f t="array" ref="AC723">IFERROR(IF($C723="","",INDEX(구분표!$I$2:$I$1001,MATCH(1,(구분표!$B$2:$B$1001='15년일출'!$A723)*(구분표!$C$2:$C$1001='15년일출'!$B723)*(구분표!$A$2:$A$1001='15년일출'!$C723),0))),"@@")</f>
        <v>3302</v>
      </c>
    </row>
    <row r="724" spans="1:29" s="262" customFormat="1" ht="40.5" hidden="1" customHeight="1">
      <c r="A724" s="289" t="str">
        <f>IFERROR(VLOOKUP('15년일출'!$C724,구분표!$A$2:$C$1001,2,FALSE),"")</f>
        <v>여성가족교육협력위원회</v>
      </c>
      <c r="B724" s="289" t="str">
        <f>IFERROR(VLOOKUP('15년일출'!$C724,구분표!$A$2:$C$1001,3,FALSE),"")</f>
        <v>복지여성실</v>
      </c>
      <c r="C724" s="298" t="s">
        <v>311</v>
      </c>
      <c r="D724" s="297" t="s">
        <v>589</v>
      </c>
      <c r="E724" s="297">
        <v>1267</v>
      </c>
      <c r="F724" s="298" t="s">
        <v>1072</v>
      </c>
      <c r="G724" s="188">
        <v>165200</v>
      </c>
      <c r="H724" s="184"/>
      <c r="I724" s="184">
        <v>4800</v>
      </c>
      <c r="J724" s="73">
        <f t="shared" si="152"/>
        <v>170000</v>
      </c>
      <c r="K724" s="184"/>
      <c r="L724" s="184"/>
      <c r="M724" s="73">
        <f t="shared" si="153"/>
        <v>165200</v>
      </c>
      <c r="N724" s="74" t="str">
        <f t="shared" si="154"/>
        <v>-</v>
      </c>
      <c r="O724" s="237"/>
      <c r="P724" s="279"/>
      <c r="Q724" s="315"/>
      <c r="R724" s="279"/>
      <c r="S724" s="282" t="str">
        <f t="shared" si="155"/>
        <v>도비</v>
      </c>
      <c r="T724" s="184">
        <f t="shared" si="161"/>
        <v>0</v>
      </c>
      <c r="U724" s="184">
        <f t="shared" si="162"/>
        <v>4800</v>
      </c>
      <c r="V724" s="281" t="str">
        <f t="shared" si="156"/>
        <v>ok</v>
      </c>
      <c r="W724" s="279"/>
      <c r="X724" s="280" t="str">
        <f t="shared" si="157"/>
        <v>도비</v>
      </c>
      <c r="Y724" s="184">
        <f t="shared" si="158"/>
        <v>0</v>
      </c>
      <c r="Z724" s="184">
        <f t="shared" si="159"/>
        <v>0</v>
      </c>
      <c r="AA724" s="281" t="str">
        <f t="shared" si="160"/>
        <v>ok</v>
      </c>
      <c r="AB724" s="279"/>
      <c r="AC724" s="79" t="str">
        <f t="array" ref="AC724">IFERROR(IF($C724="","",INDEX(구분표!$I$2:$I$1001,MATCH(1,(구분표!$B$2:$B$1001='15년일출'!$A724)*(구분표!$C$2:$C$1001='15년일출'!$B724)*(구분표!$A$2:$A$1001='15년일출'!$C724),0))),"@@")</f>
        <v>3302</v>
      </c>
    </row>
    <row r="725" spans="1:29" s="262" customFormat="1" ht="40.5" hidden="1" customHeight="1">
      <c r="A725" s="290" t="str">
        <f>IFERROR(VLOOKUP('15년일출'!$C725,구분표!$A$2:$C$1001,2,FALSE),"")</f>
        <v>여성가족교육협력위원회</v>
      </c>
      <c r="B725" s="290" t="str">
        <f>IFERROR(VLOOKUP('15년일출'!$C725,구분표!$A$2:$C$1001,3,FALSE),"")</f>
        <v>복지여성실</v>
      </c>
      <c r="C725" s="299" t="s">
        <v>311</v>
      </c>
      <c r="D725" s="300" t="s">
        <v>593</v>
      </c>
      <c r="E725" s="300" t="s">
        <v>593</v>
      </c>
      <c r="F725" s="299" t="s">
        <v>1065</v>
      </c>
      <c r="G725" s="188"/>
      <c r="H725" s="195"/>
      <c r="I725" s="195">
        <v>481440</v>
      </c>
      <c r="J725" s="73">
        <f t="shared" si="152"/>
        <v>481440</v>
      </c>
      <c r="K725" s="195"/>
      <c r="L725" s="195"/>
      <c r="M725" s="73">
        <f t="shared" si="153"/>
        <v>0</v>
      </c>
      <c r="N725" s="74" t="str">
        <f t="shared" si="154"/>
        <v>-</v>
      </c>
      <c r="O725" s="243"/>
      <c r="P725" s="283"/>
      <c r="Q725" s="316"/>
      <c r="R725" s="283"/>
      <c r="S725" s="282" t="str">
        <f t="shared" si="155"/>
        <v>도비</v>
      </c>
      <c r="T725" s="184">
        <f t="shared" si="161"/>
        <v>0</v>
      </c>
      <c r="U725" s="184">
        <f t="shared" si="162"/>
        <v>481440</v>
      </c>
      <c r="V725" s="281" t="str">
        <f t="shared" si="156"/>
        <v>ok</v>
      </c>
      <c r="W725" s="283"/>
      <c r="X725" s="280" t="str">
        <f t="shared" si="157"/>
        <v>도비</v>
      </c>
      <c r="Y725" s="184">
        <f t="shared" si="158"/>
        <v>0</v>
      </c>
      <c r="Z725" s="184">
        <f t="shared" si="159"/>
        <v>0</v>
      </c>
      <c r="AA725" s="281" t="str">
        <f t="shared" si="160"/>
        <v>ok</v>
      </c>
      <c r="AB725" s="283"/>
      <c r="AC725" s="79" t="str">
        <f t="array" ref="AC725">IFERROR(IF($C725="","",INDEX(구분표!$I$2:$I$1001,MATCH(1,(구분표!$B$2:$B$1001='15년일출'!$A725)*(구분표!$C$2:$C$1001='15년일출'!$B725)*(구분표!$A$2:$A$1001='15년일출'!$C725),0))),"@@")</f>
        <v>3302</v>
      </c>
    </row>
    <row r="726" spans="1:29" s="262" customFormat="1" ht="40.5" hidden="1" customHeight="1">
      <c r="A726" s="289" t="str">
        <f>IFERROR(VLOOKUP('15년일출'!$C726,구분표!$A$2:$C$1001,2,FALSE),"")</f>
        <v>여성가족교육협력위원회</v>
      </c>
      <c r="B726" s="289" t="str">
        <f>IFERROR(VLOOKUP('15년일출'!$C726,구분표!$A$2:$C$1001,3,FALSE),"")</f>
        <v>복지여성실</v>
      </c>
      <c r="C726" s="298" t="s">
        <v>311</v>
      </c>
      <c r="D726" s="297" t="s">
        <v>593</v>
      </c>
      <c r="E726" s="297" t="s">
        <v>593</v>
      </c>
      <c r="F726" s="298" t="s">
        <v>1076</v>
      </c>
      <c r="G726" s="184"/>
      <c r="H726" s="184"/>
      <c r="I726" s="184">
        <v>10000</v>
      </c>
      <c r="J726" s="73">
        <f t="shared" si="152"/>
        <v>10000</v>
      </c>
      <c r="K726" s="184"/>
      <c r="L726" s="184"/>
      <c r="M726" s="73">
        <f t="shared" si="153"/>
        <v>0</v>
      </c>
      <c r="N726" s="74" t="str">
        <f t="shared" si="154"/>
        <v>-</v>
      </c>
      <c r="O726" s="241"/>
      <c r="P726" s="279"/>
      <c r="Q726" s="315"/>
      <c r="R726" s="279"/>
      <c r="S726" s="282" t="str">
        <f t="shared" si="155"/>
        <v>도비</v>
      </c>
      <c r="T726" s="184">
        <f t="shared" si="161"/>
        <v>0</v>
      </c>
      <c r="U726" s="184">
        <f t="shared" si="162"/>
        <v>10000</v>
      </c>
      <c r="V726" s="281" t="str">
        <f t="shared" si="156"/>
        <v>ok</v>
      </c>
      <c r="W726" s="279"/>
      <c r="X726" s="280" t="str">
        <f t="shared" si="157"/>
        <v>도비</v>
      </c>
      <c r="Y726" s="184">
        <f t="shared" si="158"/>
        <v>0</v>
      </c>
      <c r="Z726" s="184">
        <f t="shared" si="159"/>
        <v>0</v>
      </c>
      <c r="AA726" s="281" t="str">
        <f t="shared" si="160"/>
        <v>ok</v>
      </c>
      <c r="AB726" s="279"/>
      <c r="AC726" s="79" t="str">
        <f t="array" ref="AC726">IFERROR(IF($C726="","",INDEX(구분표!$I$2:$I$1001,MATCH(1,(구분표!$B$2:$B$1001='15년일출'!$A726)*(구분표!$C$2:$C$1001='15년일출'!$B726)*(구분표!$A$2:$A$1001='15년일출'!$C726),0))),"@@")</f>
        <v>3302</v>
      </c>
    </row>
    <row r="727" spans="1:29" s="262" customFormat="1" ht="40.5" hidden="1" customHeight="1">
      <c r="A727" s="289" t="str">
        <f>IFERROR(VLOOKUP('15년일출'!$C727,구분표!$A$2:$C$1001,2,FALSE),"")</f>
        <v>여성가족교육협력위원회</v>
      </c>
      <c r="B727" s="289" t="str">
        <f>IFERROR(VLOOKUP('15년일출'!$C727,구분표!$A$2:$C$1001,3,FALSE),"")</f>
        <v>복지여성실</v>
      </c>
      <c r="C727" s="298" t="s">
        <v>311</v>
      </c>
      <c r="D727" s="297" t="s">
        <v>593</v>
      </c>
      <c r="E727" s="297" t="s">
        <v>593</v>
      </c>
      <c r="F727" s="298" t="s">
        <v>1077</v>
      </c>
      <c r="G727" s="184"/>
      <c r="H727" s="184"/>
      <c r="I727" s="184">
        <v>23000</v>
      </c>
      <c r="J727" s="73">
        <f t="shared" si="152"/>
        <v>23000</v>
      </c>
      <c r="K727" s="184"/>
      <c r="L727" s="184"/>
      <c r="M727" s="73">
        <f t="shared" si="153"/>
        <v>0</v>
      </c>
      <c r="N727" s="74" t="str">
        <f t="shared" si="154"/>
        <v>-</v>
      </c>
      <c r="O727" s="240"/>
      <c r="P727" s="279"/>
      <c r="Q727" s="315"/>
      <c r="R727" s="279"/>
      <c r="S727" s="282" t="str">
        <f t="shared" si="155"/>
        <v>도비</v>
      </c>
      <c r="T727" s="184">
        <f t="shared" si="161"/>
        <v>0</v>
      </c>
      <c r="U727" s="184">
        <f t="shared" si="162"/>
        <v>23000</v>
      </c>
      <c r="V727" s="281" t="str">
        <f t="shared" si="156"/>
        <v>ok</v>
      </c>
      <c r="W727" s="279"/>
      <c r="X727" s="280" t="str">
        <f t="shared" si="157"/>
        <v>도비</v>
      </c>
      <c r="Y727" s="184">
        <f t="shared" si="158"/>
        <v>0</v>
      </c>
      <c r="Z727" s="184">
        <f t="shared" si="159"/>
        <v>0</v>
      </c>
      <c r="AA727" s="281" t="str">
        <f t="shared" si="160"/>
        <v>ok</v>
      </c>
      <c r="AB727" s="279"/>
      <c r="AC727" s="79" t="str">
        <f t="array" ref="AC727">IFERROR(IF($C727="","",INDEX(구분표!$I$2:$I$1001,MATCH(1,(구분표!$B$2:$B$1001='15년일출'!$A727)*(구분표!$C$2:$C$1001='15년일출'!$B727)*(구분표!$A$2:$A$1001='15년일출'!$C727),0))),"@@")</f>
        <v>3302</v>
      </c>
    </row>
    <row r="728" spans="1:29" s="262" customFormat="1" ht="40.5" hidden="1" customHeight="1">
      <c r="A728" s="289" t="str">
        <f>IFERROR(VLOOKUP('15년일출'!$C728,구분표!$A$2:$C$1001,2,FALSE),"")</f>
        <v>여성가족교육협력위원회</v>
      </c>
      <c r="B728" s="289" t="str">
        <f>IFERROR(VLOOKUP('15년일출'!$C728,구분표!$A$2:$C$1001,3,FALSE),"")</f>
        <v>복지여성실</v>
      </c>
      <c r="C728" s="298" t="s">
        <v>71</v>
      </c>
      <c r="D728" s="297" t="s">
        <v>589</v>
      </c>
      <c r="E728" s="297">
        <v>1276</v>
      </c>
      <c r="F728" s="298" t="s">
        <v>1111</v>
      </c>
      <c r="G728" s="190">
        <v>8000</v>
      </c>
      <c r="H728" s="184"/>
      <c r="I728" s="184">
        <v>6000</v>
      </c>
      <c r="J728" s="73">
        <f t="shared" si="152"/>
        <v>14000</v>
      </c>
      <c r="K728" s="184"/>
      <c r="L728" s="184"/>
      <c r="M728" s="73">
        <f t="shared" si="153"/>
        <v>8000</v>
      </c>
      <c r="N728" s="74" t="str">
        <f t="shared" si="154"/>
        <v>-</v>
      </c>
      <c r="O728" s="239"/>
      <c r="P728" s="279"/>
      <c r="Q728" s="315"/>
      <c r="R728" s="279"/>
      <c r="S728" s="282" t="str">
        <f t="shared" si="155"/>
        <v>도비</v>
      </c>
      <c r="T728" s="184">
        <f t="shared" si="161"/>
        <v>0</v>
      </c>
      <c r="U728" s="184">
        <f t="shared" si="162"/>
        <v>6000</v>
      </c>
      <c r="V728" s="281" t="str">
        <f t="shared" si="156"/>
        <v>ok</v>
      </c>
      <c r="W728" s="279"/>
      <c r="X728" s="280" t="str">
        <f t="shared" si="157"/>
        <v>도비</v>
      </c>
      <c r="Y728" s="184">
        <f t="shared" si="158"/>
        <v>0</v>
      </c>
      <c r="Z728" s="184">
        <f t="shared" si="159"/>
        <v>0</v>
      </c>
      <c r="AA728" s="281" t="str">
        <f t="shared" si="160"/>
        <v>ok</v>
      </c>
      <c r="AB728" s="279"/>
      <c r="AC728" s="79" t="str">
        <f t="array" ref="AC728">IFERROR(IF($C728="","",INDEX(구분표!$I$2:$I$1001,MATCH(1,(구분표!$B$2:$B$1001='15년일출'!$A728)*(구분표!$C$2:$C$1001='15년일출'!$B728)*(구분표!$A$2:$A$1001='15년일출'!$C728),0))),"@@")</f>
        <v>3303</v>
      </c>
    </row>
    <row r="729" spans="1:29" s="262" customFormat="1" ht="40.5" hidden="1" customHeight="1">
      <c r="A729" s="289" t="str">
        <f>IFERROR(VLOOKUP('15년일출'!$C729,구분표!$A$2:$C$1001,2,FALSE),"")</f>
        <v>여성가족교육협력위원회</v>
      </c>
      <c r="B729" s="289" t="str">
        <f>IFERROR(VLOOKUP('15년일출'!$C729,구분표!$A$2:$C$1001,3,FALSE),"")</f>
        <v>복지여성실</v>
      </c>
      <c r="C729" s="298" t="s">
        <v>71</v>
      </c>
      <c r="D729" s="297" t="s">
        <v>593</v>
      </c>
      <c r="E729" s="297" t="s">
        <v>593</v>
      </c>
      <c r="F729" s="298" t="s">
        <v>1112</v>
      </c>
      <c r="G729" s="184"/>
      <c r="H729" s="184"/>
      <c r="I729" s="184">
        <v>45000</v>
      </c>
      <c r="J729" s="73">
        <f t="shared" si="152"/>
        <v>45000</v>
      </c>
      <c r="K729" s="184"/>
      <c r="L729" s="184"/>
      <c r="M729" s="73">
        <f t="shared" si="153"/>
        <v>0</v>
      </c>
      <c r="N729" s="74" t="str">
        <f t="shared" si="154"/>
        <v>-</v>
      </c>
      <c r="O729" s="239"/>
      <c r="P729" s="279"/>
      <c r="Q729" s="315"/>
      <c r="R729" s="279"/>
      <c r="S729" s="282" t="str">
        <f t="shared" si="155"/>
        <v>도비</v>
      </c>
      <c r="T729" s="184">
        <f t="shared" si="161"/>
        <v>0</v>
      </c>
      <c r="U729" s="184">
        <f t="shared" si="162"/>
        <v>45000</v>
      </c>
      <c r="V729" s="281" t="str">
        <f t="shared" si="156"/>
        <v>ok</v>
      </c>
      <c r="W729" s="279"/>
      <c r="X729" s="280" t="str">
        <f t="shared" si="157"/>
        <v>도비</v>
      </c>
      <c r="Y729" s="184">
        <f t="shared" si="158"/>
        <v>0</v>
      </c>
      <c r="Z729" s="184">
        <f t="shared" si="159"/>
        <v>0</v>
      </c>
      <c r="AA729" s="281" t="str">
        <f t="shared" si="160"/>
        <v>ok</v>
      </c>
      <c r="AB729" s="279"/>
      <c r="AC729" s="79" t="str">
        <f t="array" ref="AC729">IFERROR(IF($C729="","",INDEX(구분표!$I$2:$I$1001,MATCH(1,(구분표!$B$2:$B$1001='15년일출'!$A729)*(구분표!$C$2:$C$1001='15년일출'!$B729)*(구분표!$A$2:$A$1001='15년일출'!$C729),0))),"@@")</f>
        <v>3303</v>
      </c>
    </row>
    <row r="730" spans="1:29" s="262" customFormat="1" ht="40.5" hidden="1" customHeight="1">
      <c r="A730" s="289" t="str">
        <f>IFERROR(VLOOKUP('15년일출'!$C730,구분표!$A$2:$C$1001,2,FALSE),"")</f>
        <v/>
      </c>
      <c r="B730" s="289" t="str">
        <f>IFERROR(VLOOKUP('15년일출'!$C730,구분표!$A$2:$C$1001,3,FALSE),"")</f>
        <v/>
      </c>
      <c r="C730" s="298"/>
      <c r="D730" s="297"/>
      <c r="E730" s="297"/>
      <c r="F730" s="298"/>
      <c r="G730" s="184"/>
      <c r="H730" s="184"/>
      <c r="I730" s="184"/>
      <c r="J730" s="73">
        <f t="shared" si="152"/>
        <v>0</v>
      </c>
      <c r="K730" s="184"/>
      <c r="L730" s="184"/>
      <c r="M730" s="73">
        <f t="shared" si="153"/>
        <v>0</v>
      </c>
      <c r="N730" s="74" t="str">
        <f t="shared" si="154"/>
        <v>-</v>
      </c>
      <c r="O730" s="239"/>
      <c r="P730" s="279"/>
      <c r="Q730" s="315"/>
      <c r="R730" s="279"/>
      <c r="S730" s="282" t="str">
        <f t="shared" si="155"/>
        <v/>
      </c>
      <c r="T730" s="184">
        <f t="shared" si="161"/>
        <v>0</v>
      </c>
      <c r="U730" s="184">
        <f t="shared" si="162"/>
        <v>0</v>
      </c>
      <c r="V730" s="281" t="str">
        <f t="shared" si="156"/>
        <v>ok</v>
      </c>
      <c r="W730" s="279"/>
      <c r="X730" s="280" t="str">
        <f t="shared" si="157"/>
        <v/>
      </c>
      <c r="Y730" s="184">
        <f t="shared" si="158"/>
        <v>0</v>
      </c>
      <c r="Z730" s="184">
        <f t="shared" si="159"/>
        <v>0</v>
      </c>
      <c r="AA730" s="281" t="str">
        <f t="shared" si="160"/>
        <v>ok</v>
      </c>
      <c r="AB730" s="279"/>
      <c r="AC730" s="79" t="str">
        <f t="array" ref="AC730">IFERROR(IF($C730="","",INDEX(구분표!$I$2:$I$1001,MATCH(1,(구분표!$B$2:$B$1001='15년일출'!$A730)*(구분표!$C$2:$C$1001='15년일출'!$B730)*(구분표!$A$2:$A$1001='15년일출'!$C730),0))),"@@")</f>
        <v/>
      </c>
    </row>
    <row r="731" spans="1:29" s="262" customFormat="1" ht="40.5" hidden="1" customHeight="1">
      <c r="A731" s="289" t="str">
        <f>IFERROR(VLOOKUP('15년일출'!$C731,구분표!$A$2:$C$1001,2,FALSE),"")</f>
        <v/>
      </c>
      <c r="B731" s="289" t="str">
        <f>IFERROR(VLOOKUP('15년일출'!$C731,구분표!$A$2:$C$1001,3,FALSE),"")</f>
        <v/>
      </c>
      <c r="C731" s="298"/>
      <c r="D731" s="297"/>
      <c r="E731" s="297"/>
      <c r="F731" s="298"/>
      <c r="G731" s="184"/>
      <c r="H731" s="184"/>
      <c r="I731" s="184"/>
      <c r="J731" s="73">
        <f t="shared" si="152"/>
        <v>0</v>
      </c>
      <c r="K731" s="184"/>
      <c r="L731" s="184"/>
      <c r="M731" s="73">
        <f t="shared" si="153"/>
        <v>0</v>
      </c>
      <c r="N731" s="74" t="str">
        <f t="shared" si="154"/>
        <v>-</v>
      </c>
      <c r="O731" s="239"/>
      <c r="P731" s="279"/>
      <c r="Q731" s="315"/>
      <c r="R731" s="279"/>
      <c r="S731" s="282" t="str">
        <f t="shared" si="155"/>
        <v/>
      </c>
      <c r="T731" s="184">
        <f t="shared" si="161"/>
        <v>0</v>
      </c>
      <c r="U731" s="184">
        <f t="shared" si="162"/>
        <v>0</v>
      </c>
      <c r="V731" s="281" t="str">
        <f t="shared" si="156"/>
        <v>ok</v>
      </c>
      <c r="W731" s="279"/>
      <c r="X731" s="280" t="str">
        <f t="shared" si="157"/>
        <v/>
      </c>
      <c r="Y731" s="184">
        <f t="shared" si="158"/>
        <v>0</v>
      </c>
      <c r="Z731" s="184">
        <f t="shared" si="159"/>
        <v>0</v>
      </c>
      <c r="AA731" s="281" t="str">
        <f t="shared" si="160"/>
        <v>ok</v>
      </c>
      <c r="AB731" s="279"/>
      <c r="AC731" s="79" t="str">
        <f t="array" ref="AC731">IFERROR(IF($C731="","",INDEX(구분표!$I$2:$I$1001,MATCH(1,(구분표!$B$2:$B$1001='15년일출'!$A731)*(구분표!$C$2:$C$1001='15년일출'!$B731)*(구분표!$A$2:$A$1001='15년일출'!$C731),0))),"@@")</f>
        <v/>
      </c>
    </row>
    <row r="732" spans="1:29" s="262" customFormat="1" ht="40.5" hidden="1" customHeight="1">
      <c r="A732" s="289" t="str">
        <f>IFERROR(VLOOKUP('15년일출'!$C732,구분표!$A$2:$C$1001,2,FALSE),"")</f>
        <v/>
      </c>
      <c r="B732" s="289" t="str">
        <f>IFERROR(VLOOKUP('15년일출'!$C732,구분표!$A$2:$C$1001,3,FALSE),"")</f>
        <v/>
      </c>
      <c r="C732" s="298"/>
      <c r="D732" s="297"/>
      <c r="E732" s="297"/>
      <c r="F732" s="298"/>
      <c r="G732" s="184"/>
      <c r="H732" s="184"/>
      <c r="I732" s="184"/>
      <c r="J732" s="73">
        <f t="shared" si="152"/>
        <v>0</v>
      </c>
      <c r="K732" s="184"/>
      <c r="L732" s="184"/>
      <c r="M732" s="73">
        <f t="shared" si="153"/>
        <v>0</v>
      </c>
      <c r="N732" s="74" t="str">
        <f t="shared" si="154"/>
        <v>-</v>
      </c>
      <c r="O732" s="239"/>
      <c r="P732" s="279"/>
      <c r="Q732" s="315"/>
      <c r="R732" s="279"/>
      <c r="S732" s="282" t="str">
        <f t="shared" si="155"/>
        <v/>
      </c>
      <c r="T732" s="184">
        <f t="shared" si="161"/>
        <v>0</v>
      </c>
      <c r="U732" s="184">
        <f t="shared" si="162"/>
        <v>0</v>
      </c>
      <c r="V732" s="281" t="str">
        <f t="shared" si="156"/>
        <v>ok</v>
      </c>
      <c r="W732" s="279"/>
      <c r="X732" s="280" t="str">
        <f t="shared" si="157"/>
        <v/>
      </c>
      <c r="Y732" s="184">
        <f t="shared" si="158"/>
        <v>0</v>
      </c>
      <c r="Z732" s="184">
        <f t="shared" si="159"/>
        <v>0</v>
      </c>
      <c r="AA732" s="281" t="str">
        <f t="shared" si="160"/>
        <v>ok</v>
      </c>
      <c r="AB732" s="279"/>
      <c r="AC732" s="79" t="str">
        <f t="array" ref="AC732">IFERROR(IF($C732="","",INDEX(구분표!$I$2:$I$1001,MATCH(1,(구분표!$B$2:$B$1001='15년일출'!$A732)*(구분표!$C$2:$C$1001='15년일출'!$B732)*(구분표!$A$2:$A$1001='15년일출'!$C732),0))),"@@")</f>
        <v/>
      </c>
    </row>
    <row r="733" spans="1:29" s="262" customFormat="1" ht="40.5" hidden="1" customHeight="1">
      <c r="A733" s="289" t="str">
        <f>IFERROR(VLOOKUP('15년일출'!$C733,구분표!$A$2:$C$1001,2,FALSE),"")</f>
        <v/>
      </c>
      <c r="B733" s="289" t="str">
        <f>IFERROR(VLOOKUP('15년일출'!$C733,구분표!$A$2:$C$1001,3,FALSE),"")</f>
        <v/>
      </c>
      <c r="C733" s="298"/>
      <c r="D733" s="297"/>
      <c r="E733" s="297"/>
      <c r="F733" s="298"/>
      <c r="G733" s="184"/>
      <c r="H733" s="184"/>
      <c r="I733" s="184"/>
      <c r="J733" s="73">
        <f t="shared" si="152"/>
        <v>0</v>
      </c>
      <c r="K733" s="184"/>
      <c r="L733" s="184"/>
      <c r="M733" s="73">
        <f t="shared" si="153"/>
        <v>0</v>
      </c>
      <c r="N733" s="74" t="str">
        <f t="shared" si="154"/>
        <v>-</v>
      </c>
      <c r="O733" s="239"/>
      <c r="P733" s="279"/>
      <c r="Q733" s="315"/>
      <c r="R733" s="279"/>
      <c r="S733" s="282" t="str">
        <f t="shared" si="155"/>
        <v/>
      </c>
      <c r="T733" s="184">
        <f t="shared" si="161"/>
        <v>0</v>
      </c>
      <c r="U733" s="184">
        <f t="shared" si="162"/>
        <v>0</v>
      </c>
      <c r="V733" s="281" t="str">
        <f t="shared" si="156"/>
        <v>ok</v>
      </c>
      <c r="W733" s="279"/>
      <c r="X733" s="280" t="str">
        <f t="shared" si="157"/>
        <v/>
      </c>
      <c r="Y733" s="184">
        <f t="shared" si="158"/>
        <v>0</v>
      </c>
      <c r="Z733" s="184">
        <f t="shared" si="159"/>
        <v>0</v>
      </c>
      <c r="AA733" s="281" t="str">
        <f t="shared" si="160"/>
        <v>ok</v>
      </c>
      <c r="AB733" s="279"/>
      <c r="AC733" s="79" t="str">
        <f t="array" ref="AC733">IFERROR(IF($C733="","",INDEX(구분표!$I$2:$I$1001,MATCH(1,(구분표!$B$2:$B$1001='15년일출'!$A733)*(구분표!$C$2:$C$1001='15년일출'!$B733)*(구분표!$A$2:$A$1001='15년일출'!$C733),0))),"@@")</f>
        <v/>
      </c>
    </row>
    <row r="734" spans="1:29" s="262" customFormat="1" ht="40.5" hidden="1" customHeight="1">
      <c r="A734" s="289" t="str">
        <f>IFERROR(VLOOKUP('15년일출'!$C734,구분표!$A$2:$C$1001,2,FALSE),"")</f>
        <v/>
      </c>
      <c r="B734" s="289" t="str">
        <f>IFERROR(VLOOKUP('15년일출'!$C734,구분표!$A$2:$C$1001,3,FALSE),"")</f>
        <v/>
      </c>
      <c r="C734" s="298"/>
      <c r="D734" s="297"/>
      <c r="E734" s="297"/>
      <c r="F734" s="298"/>
      <c r="G734" s="184"/>
      <c r="H734" s="184"/>
      <c r="I734" s="184"/>
      <c r="J734" s="73">
        <f t="shared" si="152"/>
        <v>0</v>
      </c>
      <c r="K734" s="184"/>
      <c r="L734" s="184"/>
      <c r="M734" s="73">
        <f t="shared" si="153"/>
        <v>0</v>
      </c>
      <c r="N734" s="74" t="str">
        <f t="shared" si="154"/>
        <v>-</v>
      </c>
      <c r="O734" s="245"/>
      <c r="P734" s="279"/>
      <c r="Q734" s="315"/>
      <c r="R734" s="279"/>
      <c r="S734" s="282" t="str">
        <f t="shared" si="155"/>
        <v/>
      </c>
      <c r="T734" s="184">
        <f t="shared" si="161"/>
        <v>0</v>
      </c>
      <c r="U734" s="184">
        <f t="shared" si="162"/>
        <v>0</v>
      </c>
      <c r="V734" s="281" t="str">
        <f t="shared" si="156"/>
        <v>ok</v>
      </c>
      <c r="W734" s="279"/>
      <c r="X734" s="280" t="str">
        <f t="shared" si="157"/>
        <v/>
      </c>
      <c r="Y734" s="184">
        <f t="shared" si="158"/>
        <v>0</v>
      </c>
      <c r="Z734" s="184">
        <f t="shared" si="159"/>
        <v>0</v>
      </c>
      <c r="AA734" s="281" t="str">
        <f t="shared" si="160"/>
        <v>ok</v>
      </c>
      <c r="AB734" s="279"/>
      <c r="AC734" s="79" t="str">
        <f t="array" ref="AC734">IFERROR(IF($C734="","",INDEX(구분표!$I$2:$I$1001,MATCH(1,(구분표!$B$2:$B$1001='15년일출'!$A734)*(구분표!$C$2:$C$1001='15년일출'!$B734)*(구분표!$A$2:$A$1001='15년일출'!$C734),0))),"@@")</f>
        <v/>
      </c>
    </row>
    <row r="735" spans="1:29" s="262" customFormat="1" ht="40.5" hidden="1" customHeight="1">
      <c r="A735" s="289" t="str">
        <f>IFERROR(VLOOKUP('15년일출'!$C735,구분표!$A$2:$C$1001,2,FALSE),"")</f>
        <v/>
      </c>
      <c r="B735" s="289" t="str">
        <f>IFERROR(VLOOKUP('15년일출'!$C735,구분표!$A$2:$C$1001,3,FALSE),"")</f>
        <v/>
      </c>
      <c r="C735" s="298"/>
      <c r="D735" s="297"/>
      <c r="E735" s="297"/>
      <c r="F735" s="298"/>
      <c r="G735" s="184"/>
      <c r="H735" s="184"/>
      <c r="I735" s="184"/>
      <c r="J735" s="73">
        <f t="shared" si="152"/>
        <v>0</v>
      </c>
      <c r="K735" s="184"/>
      <c r="L735" s="184"/>
      <c r="M735" s="73">
        <f t="shared" si="153"/>
        <v>0</v>
      </c>
      <c r="N735" s="74" t="str">
        <f t="shared" si="154"/>
        <v>-</v>
      </c>
      <c r="O735" s="239"/>
      <c r="P735" s="279"/>
      <c r="Q735" s="315"/>
      <c r="R735" s="279"/>
      <c r="S735" s="282" t="str">
        <f t="shared" si="155"/>
        <v/>
      </c>
      <c r="T735" s="184">
        <f t="shared" si="161"/>
        <v>0</v>
      </c>
      <c r="U735" s="184">
        <f t="shared" si="162"/>
        <v>0</v>
      </c>
      <c r="V735" s="281" t="str">
        <f t="shared" si="156"/>
        <v>ok</v>
      </c>
      <c r="W735" s="279"/>
      <c r="X735" s="280" t="str">
        <f t="shared" si="157"/>
        <v/>
      </c>
      <c r="Y735" s="184">
        <f t="shared" si="158"/>
        <v>0</v>
      </c>
      <c r="Z735" s="184">
        <f t="shared" si="159"/>
        <v>0</v>
      </c>
      <c r="AA735" s="281" t="str">
        <f t="shared" si="160"/>
        <v>ok</v>
      </c>
      <c r="AB735" s="279"/>
      <c r="AC735" s="79" t="str">
        <f t="array" ref="AC735">IFERROR(IF($C735="","",INDEX(구분표!$I$2:$I$1001,MATCH(1,(구분표!$B$2:$B$1001='15년일출'!$A735)*(구분표!$C$2:$C$1001='15년일출'!$B735)*(구분표!$A$2:$A$1001='15년일출'!$C735),0))),"@@")</f>
        <v/>
      </c>
    </row>
    <row r="736" spans="1:29" s="262" customFormat="1" ht="40.5" hidden="1" customHeight="1">
      <c r="A736" s="289" t="str">
        <f>IFERROR(VLOOKUP('15년일출'!$C736,구분표!$A$2:$C$1001,2,FALSE),"")</f>
        <v/>
      </c>
      <c r="B736" s="289" t="str">
        <f>IFERROR(VLOOKUP('15년일출'!$C736,구분표!$A$2:$C$1001,3,FALSE),"")</f>
        <v/>
      </c>
      <c r="C736" s="298"/>
      <c r="D736" s="297"/>
      <c r="E736" s="297"/>
      <c r="F736" s="298"/>
      <c r="G736" s="184"/>
      <c r="H736" s="184"/>
      <c r="I736" s="184"/>
      <c r="J736" s="73">
        <f t="shared" si="152"/>
        <v>0</v>
      </c>
      <c r="K736" s="184"/>
      <c r="L736" s="184"/>
      <c r="M736" s="73">
        <f t="shared" si="153"/>
        <v>0</v>
      </c>
      <c r="N736" s="74" t="str">
        <f t="shared" si="154"/>
        <v>-</v>
      </c>
      <c r="O736" s="239"/>
      <c r="P736" s="279"/>
      <c r="Q736" s="315"/>
      <c r="R736" s="279"/>
      <c r="S736" s="282" t="str">
        <f t="shared" si="155"/>
        <v/>
      </c>
      <c r="T736" s="184">
        <f t="shared" si="161"/>
        <v>0</v>
      </c>
      <c r="U736" s="184">
        <f t="shared" si="162"/>
        <v>0</v>
      </c>
      <c r="V736" s="281" t="str">
        <f t="shared" si="156"/>
        <v>ok</v>
      </c>
      <c r="W736" s="279"/>
      <c r="X736" s="280" t="str">
        <f t="shared" si="157"/>
        <v/>
      </c>
      <c r="Y736" s="184">
        <f t="shared" si="158"/>
        <v>0</v>
      </c>
      <c r="Z736" s="184">
        <f t="shared" si="159"/>
        <v>0</v>
      </c>
      <c r="AA736" s="281" t="str">
        <f t="shared" si="160"/>
        <v>ok</v>
      </c>
      <c r="AB736" s="279"/>
      <c r="AC736" s="79" t="str">
        <f t="array" ref="AC736">IFERROR(IF($C736="","",INDEX(구분표!$I$2:$I$1001,MATCH(1,(구분표!$B$2:$B$1001='15년일출'!$A736)*(구분표!$C$2:$C$1001='15년일출'!$B736)*(구분표!$A$2:$A$1001='15년일출'!$C736),0))),"@@")</f>
        <v/>
      </c>
    </row>
    <row r="737" spans="1:29" s="262" customFormat="1" ht="40.5" hidden="1" customHeight="1">
      <c r="A737" s="289" t="str">
        <f>IFERROR(VLOOKUP('15년일출'!$C737,구분표!$A$2:$C$1001,2,FALSE),"")</f>
        <v/>
      </c>
      <c r="B737" s="289" t="str">
        <f>IFERROR(VLOOKUP('15년일출'!$C737,구분표!$A$2:$C$1001,3,FALSE),"")</f>
        <v/>
      </c>
      <c r="C737" s="298"/>
      <c r="D737" s="297"/>
      <c r="E737" s="297"/>
      <c r="F737" s="298"/>
      <c r="G737" s="184"/>
      <c r="H737" s="184"/>
      <c r="I737" s="184"/>
      <c r="J737" s="73">
        <f t="shared" si="152"/>
        <v>0</v>
      </c>
      <c r="K737" s="184"/>
      <c r="L737" s="184"/>
      <c r="M737" s="73">
        <f t="shared" si="153"/>
        <v>0</v>
      </c>
      <c r="N737" s="74" t="str">
        <f t="shared" si="154"/>
        <v>-</v>
      </c>
      <c r="O737" s="245"/>
      <c r="P737" s="279"/>
      <c r="Q737" s="315"/>
      <c r="R737" s="279"/>
      <c r="S737" s="282" t="str">
        <f t="shared" si="155"/>
        <v/>
      </c>
      <c r="T737" s="184">
        <f t="shared" si="161"/>
        <v>0</v>
      </c>
      <c r="U737" s="184">
        <f t="shared" si="162"/>
        <v>0</v>
      </c>
      <c r="V737" s="281" t="str">
        <f t="shared" si="156"/>
        <v>ok</v>
      </c>
      <c r="W737" s="279"/>
      <c r="X737" s="280" t="str">
        <f t="shared" si="157"/>
        <v/>
      </c>
      <c r="Y737" s="184">
        <f t="shared" si="158"/>
        <v>0</v>
      </c>
      <c r="Z737" s="184">
        <f t="shared" si="159"/>
        <v>0</v>
      </c>
      <c r="AA737" s="281" t="str">
        <f t="shared" si="160"/>
        <v>ok</v>
      </c>
      <c r="AB737" s="279"/>
      <c r="AC737" s="79" t="str">
        <f t="array" ref="AC737">IFERROR(IF($C737="","",INDEX(구분표!$I$2:$I$1001,MATCH(1,(구분표!$B$2:$B$1001='15년일출'!$A737)*(구분표!$C$2:$C$1001='15년일출'!$B737)*(구분표!$A$2:$A$1001='15년일출'!$C737),0))),"@@")</f>
        <v/>
      </c>
    </row>
    <row r="738" spans="1:29" ht="40.5" hidden="1" customHeight="1">
      <c r="A738" s="87" t="str">
        <f>IFERROR(VLOOKUP('15년일출'!$C738,구분표!$A$2:$C$1001,2,FALSE),"")</f>
        <v/>
      </c>
      <c r="B738" s="87" t="str">
        <f>IFERROR(VLOOKUP('15년일출'!$C738,구분표!$A$2:$C$1001,3,FALSE),"")</f>
        <v/>
      </c>
      <c r="C738" s="186"/>
      <c r="D738" s="185"/>
      <c r="E738" s="185"/>
      <c r="F738" s="186"/>
      <c r="G738" s="184"/>
      <c r="H738" s="184"/>
      <c r="I738" s="184"/>
      <c r="J738" s="73">
        <f t="shared" si="152"/>
        <v>0</v>
      </c>
      <c r="K738" s="184"/>
      <c r="L738" s="184"/>
      <c r="M738" s="73">
        <f t="shared" si="153"/>
        <v>0</v>
      </c>
      <c r="N738" s="74" t="str">
        <f t="shared" si="154"/>
        <v>-</v>
      </c>
      <c r="O738" s="241"/>
      <c r="P738" s="75"/>
      <c r="Q738" s="206"/>
      <c r="R738" s="75"/>
      <c r="S738" s="78" t="str">
        <f t="shared" si="155"/>
        <v/>
      </c>
      <c r="T738" s="184">
        <f t="shared" si="161"/>
        <v>0</v>
      </c>
      <c r="U738" s="184">
        <f t="shared" si="162"/>
        <v>0</v>
      </c>
      <c r="V738" s="77" t="str">
        <f t="shared" si="156"/>
        <v>ok</v>
      </c>
      <c r="W738" s="75"/>
      <c r="X738" s="76" t="str">
        <f t="shared" si="157"/>
        <v/>
      </c>
      <c r="Y738" s="184">
        <f t="shared" si="158"/>
        <v>0</v>
      </c>
      <c r="Z738" s="184">
        <f t="shared" si="159"/>
        <v>0</v>
      </c>
      <c r="AA738" s="77" t="str">
        <f t="shared" si="160"/>
        <v>ok</v>
      </c>
      <c r="AB738" s="75"/>
      <c r="AC738" s="79" t="str">
        <f t="array" ref="AC738">IFERROR(IF($C738="","",INDEX(구분표!$I$2:$I$1001,MATCH(1,(구분표!$B$2:$B$1001='15년일출'!$A738)*(구분표!$C$2:$C$1001='15년일출'!$B738)*(구분표!$A$2:$A$1001='15년일출'!$C738),0))),"@@")</f>
        <v/>
      </c>
    </row>
    <row r="739" spans="1:29" ht="40.5" hidden="1" customHeight="1">
      <c r="A739" s="87" t="str">
        <f>IFERROR(VLOOKUP('15년일출'!$C739,구분표!$A$2:$C$1001,2,FALSE),"")</f>
        <v/>
      </c>
      <c r="B739" s="87" t="str">
        <f>IFERROR(VLOOKUP('15년일출'!$C739,구분표!$A$2:$C$1001,3,FALSE),"")</f>
        <v/>
      </c>
      <c r="C739" s="186"/>
      <c r="D739" s="185"/>
      <c r="E739" s="185"/>
      <c r="F739" s="186"/>
      <c r="G739" s="184"/>
      <c r="H739" s="184"/>
      <c r="I739" s="184"/>
      <c r="J739" s="73">
        <f t="shared" si="152"/>
        <v>0</v>
      </c>
      <c r="K739" s="184"/>
      <c r="L739" s="184"/>
      <c r="M739" s="73">
        <f t="shared" si="153"/>
        <v>0</v>
      </c>
      <c r="N739" s="74" t="str">
        <f t="shared" si="154"/>
        <v>-</v>
      </c>
      <c r="O739" s="239"/>
      <c r="P739" s="75"/>
      <c r="Q739" s="206"/>
      <c r="R739" s="75"/>
      <c r="S739" s="78" t="str">
        <f t="shared" si="155"/>
        <v/>
      </c>
      <c r="T739" s="184">
        <f t="shared" si="161"/>
        <v>0</v>
      </c>
      <c r="U739" s="184">
        <f t="shared" si="162"/>
        <v>0</v>
      </c>
      <c r="V739" s="77" t="str">
        <f t="shared" si="156"/>
        <v>ok</v>
      </c>
      <c r="W739" s="75"/>
      <c r="X739" s="76" t="str">
        <f t="shared" si="157"/>
        <v/>
      </c>
      <c r="Y739" s="184">
        <f t="shared" si="158"/>
        <v>0</v>
      </c>
      <c r="Z739" s="184">
        <f t="shared" si="159"/>
        <v>0</v>
      </c>
      <c r="AA739" s="77" t="str">
        <f t="shared" si="160"/>
        <v>ok</v>
      </c>
      <c r="AB739" s="75"/>
      <c r="AC739" s="79" t="str">
        <f t="array" ref="AC739">IFERROR(IF($C739="","",INDEX(구분표!$I$2:$I$1001,MATCH(1,(구분표!$B$2:$B$1001='15년일출'!$A739)*(구분표!$C$2:$C$1001='15년일출'!$B739)*(구분표!$A$2:$A$1001='15년일출'!$C739),0))),"@@")</f>
        <v/>
      </c>
    </row>
    <row r="740" spans="1:29" ht="40.5" hidden="1" customHeight="1">
      <c r="A740" s="88" t="str">
        <f>IFERROR(VLOOKUP('15년일출'!$C740,구분표!$A$2:$C$1001,2,FALSE),"")</f>
        <v/>
      </c>
      <c r="B740" s="88" t="str">
        <f>IFERROR(VLOOKUP('15년일출'!$C740,구분표!$A$2:$C$1001,3,FALSE),"")</f>
        <v/>
      </c>
      <c r="C740" s="191"/>
      <c r="D740" s="192"/>
      <c r="E740" s="192"/>
      <c r="F740" s="191"/>
      <c r="G740" s="193"/>
      <c r="H740" s="193"/>
      <c r="I740" s="193"/>
      <c r="J740" s="80">
        <f t="shared" si="152"/>
        <v>0</v>
      </c>
      <c r="K740" s="193"/>
      <c r="L740" s="193"/>
      <c r="M740" s="80">
        <f t="shared" si="153"/>
        <v>0</v>
      </c>
      <c r="N740" s="81" t="str">
        <f t="shared" si="154"/>
        <v>-</v>
      </c>
      <c r="O740" s="238"/>
      <c r="P740" s="82"/>
      <c r="Q740" s="207"/>
      <c r="R740" s="82"/>
      <c r="S740" s="85" t="str">
        <f t="shared" si="155"/>
        <v/>
      </c>
      <c r="T740" s="193">
        <f t="shared" si="161"/>
        <v>0</v>
      </c>
      <c r="U740" s="193">
        <f t="shared" si="162"/>
        <v>0</v>
      </c>
      <c r="V740" s="84" t="str">
        <f t="shared" si="156"/>
        <v>ok</v>
      </c>
      <c r="W740" s="82"/>
      <c r="X740" s="83" t="str">
        <f t="shared" si="157"/>
        <v/>
      </c>
      <c r="Y740" s="193">
        <f t="shared" si="158"/>
        <v>0</v>
      </c>
      <c r="Z740" s="193">
        <f t="shared" si="159"/>
        <v>0</v>
      </c>
      <c r="AA740" s="84" t="str">
        <f t="shared" si="160"/>
        <v>ok</v>
      </c>
      <c r="AB740" s="82"/>
      <c r="AC740" s="86" t="str">
        <f t="array" ref="AC740">IFERROR(IF($C740="","",INDEX(구분표!$I$2:$I$1001,MATCH(1,(구분표!$B$2:$B$1001='15년일출'!$A740)*(구분표!$C$2:$C$1001='15년일출'!$B740)*(구분표!$A$2:$A$1001='15년일출'!$C740),0))),"@@")</f>
        <v/>
      </c>
    </row>
    <row r="741" spans="1:29" ht="24" customHeight="1"/>
    <row r="742" spans="1:29" ht="24" customHeight="1"/>
  </sheetData>
  <sheetProtection formatCells="0" formatColumns="0" formatRows="0" autoFilter="0"/>
  <autoFilter ref="A6:AD740">
    <filterColumn colId="0">
      <filters>
        <filter val="경제과학기술위원회"/>
      </filters>
    </filterColumn>
  </autoFilter>
  <sortState ref="A7:AC775">
    <sortCondition ref="AC7:AC775"/>
  </sortState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38:Q1362 Q7:Q144 Q317 Q319:Q321 Q323:Q347 Q146:Q288">
    <cfRule type="containsText" dxfId="101" priority="76" operator="containsText" text="국도비">
      <formula>NOT(ISERROR(SEARCH("국도비",Q7)))</formula>
    </cfRule>
  </conditionalFormatting>
  <conditionalFormatting sqref="G738:G1362 G7:G144 G317:G321 G323:G347 G146:G288">
    <cfRule type="expression" dxfId="100" priority="75">
      <formula>($D7="본예산")</formula>
    </cfRule>
  </conditionalFormatting>
  <conditionalFormatting sqref="Y738:AA1362 R738:U1362 R7:U144 Y7:AA144 R347:S347 Y317:AA317 R317:U317 Y319:AA321 R319:U321 Y323:AA347 R323:U346 Y146:AA288 R146:U288">
    <cfRule type="containsText" dxfId="99" priority="74" operator="containsText" text="직접입력">
      <formula>NOT(ISERROR(SEARCH("직접입력",R7)))</formula>
    </cfRule>
  </conditionalFormatting>
  <conditionalFormatting sqref="Q145">
    <cfRule type="containsText" dxfId="98" priority="73" operator="containsText" text="국도비">
      <formula>NOT(ISERROR(SEARCH("국도비",Q145)))</formula>
    </cfRule>
  </conditionalFormatting>
  <conditionalFormatting sqref="G145">
    <cfRule type="expression" dxfId="97" priority="72">
      <formula>($D145="본예산")</formula>
    </cfRule>
  </conditionalFormatting>
  <conditionalFormatting sqref="R145:U145 Y145:AA145">
    <cfRule type="containsText" dxfId="96" priority="71" operator="containsText" text="직접입력">
      <formula>NOT(ISERROR(SEARCH("직접입력",R145)))</formula>
    </cfRule>
  </conditionalFormatting>
  <conditionalFormatting sqref="Q551">
    <cfRule type="containsText" dxfId="95" priority="64" operator="containsText" text="국도비">
      <formula>NOT(ISERROR(SEARCH("국도비",Q551)))</formula>
    </cfRule>
  </conditionalFormatting>
  <conditionalFormatting sqref="G528:G551">
    <cfRule type="expression" dxfId="94" priority="63">
      <formula>($D528="본예산")</formula>
    </cfRule>
  </conditionalFormatting>
  <conditionalFormatting sqref="R528:U551 Y528:AA551">
    <cfRule type="containsText" dxfId="93" priority="62" operator="containsText" text="직접입력">
      <formula>NOT(ISERROR(SEARCH("직접입력",R528)))</formula>
    </cfRule>
  </conditionalFormatting>
  <conditionalFormatting sqref="Q624:Q629">
    <cfRule type="containsText" dxfId="92" priority="33" operator="containsText" text="국도비">
      <formula>NOT(ISERROR(SEARCH("국도비",Q624)))</formula>
    </cfRule>
  </conditionalFormatting>
  <conditionalFormatting sqref="G498:G527">
    <cfRule type="expression" dxfId="91" priority="60">
      <formula>($D498="본예산")</formula>
    </cfRule>
  </conditionalFormatting>
  <conditionalFormatting sqref="R498:U527 Y498:AA527">
    <cfRule type="containsText" dxfId="90" priority="59" operator="containsText" text="직접입력">
      <formula>NOT(ISERROR(SEARCH("직접입력",R498)))</formula>
    </cfRule>
  </conditionalFormatting>
  <conditionalFormatting sqref="Q468:Q496">
    <cfRule type="containsText" dxfId="89" priority="58" operator="containsText" text="국도비">
      <formula>NOT(ISERROR(SEARCH("국도비",Q468)))</formula>
    </cfRule>
  </conditionalFormatting>
  <conditionalFormatting sqref="G468:G497">
    <cfRule type="expression" dxfId="88" priority="57">
      <formula>($D468="본예산")</formula>
    </cfRule>
  </conditionalFormatting>
  <conditionalFormatting sqref="R468:U497 Y468:AA497">
    <cfRule type="containsText" dxfId="87" priority="56" operator="containsText" text="직접입력">
      <formula>NOT(ISERROR(SEARCH("직접입력",R468)))</formula>
    </cfRule>
  </conditionalFormatting>
  <conditionalFormatting sqref="Q438:Q467">
    <cfRule type="containsText" dxfId="86" priority="55" operator="containsText" text="국도비">
      <formula>NOT(ISERROR(SEARCH("국도비",Q438)))</formula>
    </cfRule>
  </conditionalFormatting>
  <conditionalFormatting sqref="G438:G467">
    <cfRule type="expression" dxfId="85" priority="54">
      <formula>($D438="본예산")</formula>
    </cfRule>
  </conditionalFormatting>
  <conditionalFormatting sqref="R438:U467 Y438:AA467">
    <cfRule type="containsText" dxfId="84" priority="53" operator="containsText" text="직접입력">
      <formula>NOT(ISERROR(SEARCH("직접입력",R438)))</formula>
    </cfRule>
  </conditionalFormatting>
  <conditionalFormatting sqref="Q408:Q437">
    <cfRule type="containsText" dxfId="83" priority="52" operator="containsText" text="국도비">
      <formula>NOT(ISERROR(SEARCH("국도비",Q408)))</formula>
    </cfRule>
  </conditionalFormatting>
  <conditionalFormatting sqref="G408:G437">
    <cfRule type="expression" dxfId="82" priority="51">
      <formula>($D408="본예산")</formula>
    </cfRule>
  </conditionalFormatting>
  <conditionalFormatting sqref="R408:U437 Y408:AA437">
    <cfRule type="containsText" dxfId="81" priority="50" operator="containsText" text="직접입력">
      <formula>NOT(ISERROR(SEARCH("직접입력",R408)))</formula>
    </cfRule>
  </conditionalFormatting>
  <conditionalFormatting sqref="Q378:Q407">
    <cfRule type="containsText" dxfId="80" priority="49" operator="containsText" text="국도비">
      <formula>NOT(ISERROR(SEARCH("국도비",Q378)))</formula>
    </cfRule>
  </conditionalFormatting>
  <conditionalFormatting sqref="G378:G407">
    <cfRule type="expression" dxfId="79" priority="48">
      <formula>($D378="본예산")</formula>
    </cfRule>
  </conditionalFormatting>
  <conditionalFormatting sqref="R378:U407 Y378:AA407">
    <cfRule type="containsText" dxfId="78" priority="47" operator="containsText" text="직접입력">
      <formula>NOT(ISERROR(SEARCH("직접입력",R378)))</formula>
    </cfRule>
  </conditionalFormatting>
  <conditionalFormatting sqref="Q348:Q377">
    <cfRule type="containsText" dxfId="77" priority="46" operator="containsText" text="국도비">
      <formula>NOT(ISERROR(SEARCH("국도비",Q348)))</formula>
    </cfRule>
  </conditionalFormatting>
  <conditionalFormatting sqref="G348:G377">
    <cfRule type="expression" dxfId="76" priority="45">
      <formula>($D348="본예산")</formula>
    </cfRule>
  </conditionalFormatting>
  <conditionalFormatting sqref="Y348:AA377 T347:U347 R348:U377">
    <cfRule type="containsText" dxfId="75" priority="44" operator="containsText" text="직접입력">
      <formula>NOT(ISERROR(SEARCH("직접입력",R347)))</formula>
    </cfRule>
  </conditionalFormatting>
  <conditionalFormatting sqref="Q289:Q316 Q318 Q322">
    <cfRule type="containsText" dxfId="74" priority="40" operator="containsText" text="국도비">
      <formula>NOT(ISERROR(SEARCH("국도비",Q289)))</formula>
    </cfRule>
  </conditionalFormatting>
  <conditionalFormatting sqref="G289:G316 G322">
    <cfRule type="expression" dxfId="73" priority="39">
      <formula>($D289="본예산")</formula>
    </cfRule>
  </conditionalFormatting>
  <conditionalFormatting sqref="R289:U316 Y289:AA316 Y318:AA318 R318:U318 R322:U322 Y322:AA322">
    <cfRule type="containsText" dxfId="72" priority="38" operator="containsText" text="직접입력">
      <formula>NOT(ISERROR(SEARCH("직접입력",R289)))</formula>
    </cfRule>
  </conditionalFormatting>
  <conditionalFormatting sqref="Q497:Q550">
    <cfRule type="containsText" dxfId="71" priority="37" operator="containsText" text="국도비">
      <formula>NOT(ISERROR(SEARCH("국도비",Q497)))</formula>
    </cfRule>
  </conditionalFormatting>
  <conditionalFormatting sqref="Q630:Q656 Q735:Q737">
    <cfRule type="containsText" dxfId="70" priority="36" operator="containsText" text="국도비">
      <formula>NOT(ISERROR(SEARCH("국도비",Q630)))</formula>
    </cfRule>
  </conditionalFormatting>
  <conditionalFormatting sqref="G630:G656 G735:G737">
    <cfRule type="expression" dxfId="69" priority="35">
      <formula>($D630="본예산")</formula>
    </cfRule>
  </conditionalFormatting>
  <conditionalFormatting sqref="R630:U656 Y630:AA656 Y735:AA737 R735:U737">
    <cfRule type="containsText" dxfId="68" priority="34" operator="containsText" text="직접입력">
      <formula>NOT(ISERROR(SEARCH("직접입력",R630)))</formula>
    </cfRule>
  </conditionalFormatting>
  <conditionalFormatting sqref="G624:G629">
    <cfRule type="expression" dxfId="67" priority="32">
      <formula>($D624="본예산")</formula>
    </cfRule>
  </conditionalFormatting>
  <conditionalFormatting sqref="Y624:AA629 R624:U629">
    <cfRule type="containsText" dxfId="66" priority="31" operator="containsText" text="직접입력">
      <formula>NOT(ISERROR(SEARCH("직접입력",R624)))</formula>
    </cfRule>
  </conditionalFormatting>
  <conditionalFormatting sqref="Q594:Q623">
    <cfRule type="containsText" dxfId="65" priority="30" operator="containsText" text="국도비">
      <formula>NOT(ISERROR(SEARCH("국도비",Q594)))</formula>
    </cfRule>
  </conditionalFormatting>
  <conditionalFormatting sqref="G594:G623">
    <cfRule type="expression" dxfId="64" priority="29">
      <formula>($D594="본예산")</formula>
    </cfRule>
  </conditionalFormatting>
  <conditionalFormatting sqref="R594:U623 Y594:AA623">
    <cfRule type="containsText" dxfId="63" priority="28" operator="containsText" text="직접입력">
      <formula>NOT(ISERROR(SEARCH("직접입력",R594)))</formula>
    </cfRule>
  </conditionalFormatting>
  <conditionalFormatting sqref="Q588:Q593">
    <cfRule type="containsText" dxfId="62" priority="27" operator="containsText" text="국도비">
      <formula>NOT(ISERROR(SEARCH("국도비",Q588)))</formula>
    </cfRule>
  </conditionalFormatting>
  <conditionalFormatting sqref="G588:G593">
    <cfRule type="expression" dxfId="61" priority="26">
      <formula>($D588="본예산")</formula>
    </cfRule>
  </conditionalFormatting>
  <conditionalFormatting sqref="Y588:AA593 R588:U593">
    <cfRule type="containsText" dxfId="60" priority="25" operator="containsText" text="직접입력">
      <formula>NOT(ISERROR(SEARCH("직접입력",R588)))</formula>
    </cfRule>
  </conditionalFormatting>
  <conditionalFormatting sqref="Q558:Q587">
    <cfRule type="containsText" dxfId="59" priority="24" operator="containsText" text="국도비">
      <formula>NOT(ISERROR(SEARCH("국도비",Q558)))</formula>
    </cfRule>
  </conditionalFormatting>
  <conditionalFormatting sqref="G558:G587">
    <cfRule type="expression" dxfId="58" priority="23">
      <formula>($D558="본예산")</formula>
    </cfRule>
  </conditionalFormatting>
  <conditionalFormatting sqref="R558:U587 Y558:AA587">
    <cfRule type="containsText" dxfId="57" priority="22" operator="containsText" text="직접입력">
      <formula>NOT(ISERROR(SEARCH("직접입력",R558)))</formula>
    </cfRule>
  </conditionalFormatting>
  <conditionalFormatting sqref="Q552:Q557">
    <cfRule type="containsText" dxfId="56" priority="21" operator="containsText" text="국도비">
      <formula>NOT(ISERROR(SEARCH("국도비",Q552)))</formula>
    </cfRule>
  </conditionalFormatting>
  <conditionalFormatting sqref="G552:G557">
    <cfRule type="expression" dxfId="55" priority="20">
      <formula>($D552="본예산")</formula>
    </cfRule>
  </conditionalFormatting>
  <conditionalFormatting sqref="Y552:AA557 R552:U557">
    <cfRule type="containsText" dxfId="54" priority="19" operator="containsText" text="직접입력">
      <formula>NOT(ISERROR(SEARCH("직접입력",R552)))</formula>
    </cfRule>
  </conditionalFormatting>
  <conditionalFormatting sqref="Q705:Q734">
    <cfRule type="containsText" dxfId="53" priority="18" operator="containsText" text="국도비">
      <formula>NOT(ISERROR(SEARCH("국도비",Q705)))</formula>
    </cfRule>
  </conditionalFormatting>
  <conditionalFormatting sqref="G705:G734">
    <cfRule type="expression" dxfId="52" priority="17">
      <formula>($D705="본예산")</formula>
    </cfRule>
  </conditionalFormatting>
  <conditionalFormatting sqref="R705:U734 Y705:AA734">
    <cfRule type="containsText" dxfId="51" priority="16" operator="containsText" text="직접입력">
      <formula>NOT(ISERROR(SEARCH("직접입력",R705)))</formula>
    </cfRule>
  </conditionalFormatting>
  <conditionalFormatting sqref="Q699:Q704">
    <cfRule type="containsText" dxfId="50" priority="15" operator="containsText" text="국도비">
      <formula>NOT(ISERROR(SEARCH("국도비",Q699)))</formula>
    </cfRule>
  </conditionalFormatting>
  <conditionalFormatting sqref="G699:G704">
    <cfRule type="expression" dxfId="49" priority="14">
      <formula>($D699="본예산")</formula>
    </cfRule>
  </conditionalFormatting>
  <conditionalFormatting sqref="Y699:AA704 R699:U704">
    <cfRule type="containsText" dxfId="48" priority="13" operator="containsText" text="직접입력">
      <formula>NOT(ISERROR(SEARCH("직접입력",R699)))</formula>
    </cfRule>
  </conditionalFormatting>
  <conditionalFormatting sqref="Q696:Q698">
    <cfRule type="containsText" dxfId="47" priority="12" operator="containsText" text="국도비">
      <formula>NOT(ISERROR(SEARCH("국도비",Q696)))</formula>
    </cfRule>
  </conditionalFormatting>
  <conditionalFormatting sqref="G696:G698">
    <cfRule type="expression" dxfId="46" priority="11">
      <formula>($D696="본예산")</formula>
    </cfRule>
  </conditionalFormatting>
  <conditionalFormatting sqref="Y696:AA698 R696:U698">
    <cfRule type="containsText" dxfId="45" priority="10" operator="containsText" text="직접입력">
      <formula>NOT(ISERROR(SEARCH("직접입력",R696)))</formula>
    </cfRule>
  </conditionalFormatting>
  <conditionalFormatting sqref="Q666:Q695">
    <cfRule type="containsText" dxfId="44" priority="9" operator="containsText" text="국도비">
      <formula>NOT(ISERROR(SEARCH("국도비",Q666)))</formula>
    </cfRule>
  </conditionalFormatting>
  <conditionalFormatting sqref="G666:G695">
    <cfRule type="expression" dxfId="43" priority="8">
      <formula>($D666="본예산")</formula>
    </cfRule>
  </conditionalFormatting>
  <conditionalFormatting sqref="R666:U695 Y666:AA695">
    <cfRule type="containsText" dxfId="42" priority="7" operator="containsText" text="직접입력">
      <formula>NOT(ISERROR(SEARCH("직접입력",R666)))</formula>
    </cfRule>
  </conditionalFormatting>
  <conditionalFormatting sqref="Q660:Q665">
    <cfRule type="containsText" dxfId="41" priority="6" operator="containsText" text="국도비">
      <formula>NOT(ISERROR(SEARCH("국도비",Q660)))</formula>
    </cfRule>
  </conditionalFormatting>
  <conditionalFormatting sqref="G660:G665">
    <cfRule type="expression" dxfId="40" priority="5">
      <formula>($D660="본예산")</formula>
    </cfRule>
  </conditionalFormatting>
  <conditionalFormatting sqref="Y660:AA665 R660:U665">
    <cfRule type="containsText" dxfId="39" priority="4" operator="containsText" text="직접입력">
      <formula>NOT(ISERROR(SEARCH("직접입력",R660)))</formula>
    </cfRule>
  </conditionalFormatting>
  <conditionalFormatting sqref="Q657:Q659">
    <cfRule type="containsText" dxfId="38" priority="3" operator="containsText" text="국도비">
      <formula>NOT(ISERROR(SEARCH("국도비",Q657)))</formula>
    </cfRule>
  </conditionalFormatting>
  <conditionalFormatting sqref="G657:G659">
    <cfRule type="expression" dxfId="37" priority="2">
      <formula>($D657="본예산")</formula>
    </cfRule>
  </conditionalFormatting>
  <conditionalFormatting sqref="Y657:AA659 R657:U659">
    <cfRule type="containsText" dxfId="36" priority="1" operator="containsText" text="직접입력">
      <formula>NOT(ISERROR(SEARCH("직접입력",R657)))</formula>
    </cfRule>
  </conditionalFormatting>
  <printOptions horizontalCentered="1"/>
  <pageMargins left="0.55118110236220474" right="0.51181102362204722" top="0.62" bottom="0.53" header="0.51181102362204722" footer="0.31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구분표!$Q$2:$Q$3</xm:f>
          </x14:formula1>
          <xm:sqref>Q551:Q740 Q7:Q496</xm:sqref>
        </x14:dataValidation>
        <x14:dataValidation type="list" allowBlank="1" showInputMessage="1" showErrorMessage="1">
          <x14:formula1>
            <xm:f>구분표!$N$2:$N$3</xm:f>
          </x14:formula1>
          <xm:sqref>D7:D740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508" t="s">
        <v>551</v>
      </c>
      <c r="C1" s="509"/>
      <c r="D1" s="509"/>
      <c r="E1" s="509"/>
      <c r="F1" s="509"/>
      <c r="G1" s="509"/>
      <c r="H1" s="509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21</v>
      </c>
      <c r="C3" s="105"/>
      <c r="D3" s="56" t="s">
        <v>124</v>
      </c>
      <c r="E3" s="56">
        <f>SUM(D7:E7)</f>
        <v>0</v>
      </c>
      <c r="F3" s="56" t="s">
        <v>125</v>
      </c>
      <c r="G3" s="56">
        <f>SUM(F7:G7)</f>
        <v>0</v>
      </c>
      <c r="H3" s="57"/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33" customHeight="1">
      <c r="B5" s="510" t="s">
        <v>25</v>
      </c>
      <c r="C5" s="512" t="s">
        <v>26</v>
      </c>
      <c r="D5" s="514" t="s">
        <v>27</v>
      </c>
      <c r="E5" s="514"/>
      <c r="F5" s="514" t="s">
        <v>28</v>
      </c>
      <c r="G5" s="514"/>
      <c r="H5" s="515" t="s">
        <v>29</v>
      </c>
      <c r="I5" s="492" t="s">
        <v>30</v>
      </c>
      <c r="J5" s="492"/>
      <c r="K5" s="488" t="s">
        <v>31</v>
      </c>
      <c r="L5" s="490" t="s">
        <v>32</v>
      </c>
      <c r="M5" s="492" t="s">
        <v>33</v>
      </c>
      <c r="N5" s="493"/>
      <c r="O5" s="494" t="s">
        <v>34</v>
      </c>
      <c r="P5" s="495"/>
    </row>
    <row r="6" spans="2:16" ht="33" customHeight="1">
      <c r="B6" s="511"/>
      <c r="C6" s="513"/>
      <c r="D6" s="111" t="s">
        <v>35</v>
      </c>
      <c r="E6" s="111" t="s">
        <v>36</v>
      </c>
      <c r="F6" s="111" t="s">
        <v>35</v>
      </c>
      <c r="G6" s="111" t="s">
        <v>36</v>
      </c>
      <c r="H6" s="516"/>
      <c r="I6" s="112" t="s">
        <v>37</v>
      </c>
      <c r="J6" s="113" t="s">
        <v>38</v>
      </c>
      <c r="K6" s="489"/>
      <c r="L6" s="491"/>
      <c r="M6" s="114" t="s">
        <v>37</v>
      </c>
      <c r="N6" s="115" t="s">
        <v>38</v>
      </c>
      <c r="O6" s="496"/>
      <c r="P6" s="497"/>
    </row>
    <row r="7" spans="2:16" ht="45" customHeight="1" thickBot="1">
      <c r="B7" s="116" t="s">
        <v>39</v>
      </c>
      <c r="C7" s="117">
        <f t="shared" ref="C7:H7" si="0">SUM(C8:C18)</f>
        <v>18076711803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18076711803</v>
      </c>
      <c r="I7" s="119">
        <f>E25+D25</f>
        <v>0</v>
      </c>
      <c r="J7" s="120">
        <f>F25+G25</f>
        <v>0</v>
      </c>
      <c r="K7" s="121">
        <f>I7-J7</f>
        <v>0</v>
      </c>
      <c r="L7" s="122" t="s">
        <v>40</v>
      </c>
      <c r="M7" s="123">
        <f>D24+E24</f>
        <v>0</v>
      </c>
      <c r="N7" s="124">
        <f>F24+G24</f>
        <v>0</v>
      </c>
      <c r="O7" s="125">
        <v>0</v>
      </c>
      <c r="P7" s="125">
        <v>0</v>
      </c>
    </row>
    <row r="8" spans="2:16" ht="45" hidden="1" customHeight="1" thickBot="1">
      <c r="B8" s="126" t="s">
        <v>41</v>
      </c>
      <c r="C8" s="117">
        <v>0</v>
      </c>
      <c r="D8" s="20"/>
      <c r="E8" s="20"/>
      <c r="F8" s="20"/>
      <c r="G8" s="20"/>
      <c r="H8" s="118">
        <f>C8-F8+G8</f>
        <v>0</v>
      </c>
      <c r="I8" s="127">
        <f>D7+E7</f>
        <v>0</v>
      </c>
      <c r="J8" s="128">
        <f>F7+G7</f>
        <v>0</v>
      </c>
      <c r="K8" s="129">
        <f>I8-J8</f>
        <v>0</v>
      </c>
      <c r="L8" s="130"/>
      <c r="M8" s="131"/>
      <c r="N8" s="132"/>
      <c r="O8" s="133"/>
      <c r="P8" s="133"/>
    </row>
    <row r="9" spans="2:16" ht="45" customHeight="1">
      <c r="B9" s="134" t="s">
        <v>98</v>
      </c>
      <c r="C9" s="135">
        <v>41526053</v>
      </c>
      <c r="D9" s="20">
        <f>SUMIFS('2추일입'!$M$7:$M$694,'2추일입'!$A$7:$A$694,'2추총괄표'!$B9)</f>
        <v>0</v>
      </c>
      <c r="E9" s="20">
        <f>SUMIFS('2추일입'!$N$7:$N$694,'2추일입'!$A$7:$A$694,'2추총괄표'!$B9)</f>
        <v>0</v>
      </c>
      <c r="F9" s="20">
        <f>SUMIFS('2추일출'!$M$7:$M$703,'2추일출'!$A$7:$A$703,'2추총괄표'!$B9)</f>
        <v>0</v>
      </c>
      <c r="G9" s="20">
        <f>SUMIFS('2추일출'!$N$7:$N$703,'2추일출'!$A$7:$A$703,'2추총괄표'!$B9)</f>
        <v>0</v>
      </c>
      <c r="H9" s="118">
        <f>C9+F9+G9</f>
        <v>41526053</v>
      </c>
      <c r="I9" s="506" t="s">
        <v>42</v>
      </c>
      <c r="J9" s="507"/>
      <c r="K9" s="109"/>
      <c r="N9" s="136" t="s">
        <v>43</v>
      </c>
    </row>
    <row r="10" spans="2:16" ht="45" customHeight="1" thickBot="1">
      <c r="B10" s="134" t="s">
        <v>99</v>
      </c>
      <c r="C10" s="117">
        <v>5330576319</v>
      </c>
      <c r="D10" s="20">
        <f>SUMIFS('2추일입'!$M$7:$M$694,'2추일입'!$A$7:$A$694,'2추총괄표'!$B10)</f>
        <v>0</v>
      </c>
      <c r="E10" s="20">
        <f>SUMIFS('2추일입'!$N$7:$N$694,'2추일입'!$A$7:$A$694,'2추총괄표'!$B10)</f>
        <v>0</v>
      </c>
      <c r="F10" s="20">
        <f>SUMIFS('2추일출'!$M$7:$M$703,'2추일출'!$A$7:$A$703,'2추총괄표'!$B10)</f>
        <v>0</v>
      </c>
      <c r="G10" s="20">
        <f>SUMIFS('2추일출'!$N$7:$N$703,'2추일출'!$A$7:$A$703,'2추총괄표'!$B10)</f>
        <v>0</v>
      </c>
      <c r="H10" s="118">
        <f t="shared" ref="H10:H18" si="1">C10+F10+G10</f>
        <v>5330576319</v>
      </c>
      <c r="I10" s="137" t="e">
        <f>#REF!+#REF!</f>
        <v>#REF!</v>
      </c>
      <c r="J10" s="138" t="e">
        <f>#REF!+#REF!</f>
        <v>#REF!</v>
      </c>
      <c r="K10" s="109"/>
      <c r="N10" s="139">
        <f>M7-N7</f>
        <v>0</v>
      </c>
    </row>
    <row r="11" spans="2:16" ht="45" customHeight="1">
      <c r="B11" s="134" t="s">
        <v>100</v>
      </c>
      <c r="C11" s="117">
        <v>551253750</v>
      </c>
      <c r="D11" s="20">
        <f>SUMIFS('2추일입'!$M$7:$M$694,'2추일입'!$A$7:$A$694,'2추총괄표'!$B11)</f>
        <v>0</v>
      </c>
      <c r="E11" s="20">
        <f>SUMIFS('2추일입'!$N$7:$N$694,'2추일입'!$A$7:$A$694,'2추총괄표'!$B11)</f>
        <v>0</v>
      </c>
      <c r="F11" s="20">
        <f>SUMIFS('2추일출'!$M$7:$M$703,'2추일출'!$A$7:$A$703,'2추총괄표'!$B11)</f>
        <v>0</v>
      </c>
      <c r="G11" s="20">
        <f>SUMIFS('2추일출'!$N$7:$N$703,'2추일출'!$A$7:$A$703,'2추총괄표'!$B11)</f>
        <v>0</v>
      </c>
      <c r="H11" s="118">
        <f t="shared" si="1"/>
        <v>551253750</v>
      </c>
      <c r="J11" s="140"/>
      <c r="K11" s="141"/>
    </row>
    <row r="12" spans="2:16" ht="45" customHeight="1">
      <c r="B12" s="134" t="s">
        <v>101</v>
      </c>
      <c r="C12" s="117">
        <v>1151519175</v>
      </c>
      <c r="D12" s="20">
        <f>SUMIFS('2추일입'!$M$7:$M$694,'2추일입'!$A$7:$A$694,'2추총괄표'!$B12)</f>
        <v>0</v>
      </c>
      <c r="E12" s="20">
        <f>SUMIFS('2추일입'!$N$7:$N$694,'2추일입'!$A$7:$A$694,'2추총괄표'!$B12)</f>
        <v>0</v>
      </c>
      <c r="F12" s="20">
        <f>SUMIFS('2추일출'!$M$7:$M$703,'2추일출'!$A$7:$A$703,'2추총괄표'!$B12)</f>
        <v>0</v>
      </c>
      <c r="G12" s="20">
        <f>SUMIFS('2추일출'!$N$7:$N$703,'2추일출'!$A$7:$A$703,'2추총괄표'!$B12)</f>
        <v>0</v>
      </c>
      <c r="H12" s="118">
        <f t="shared" si="1"/>
        <v>1151519175</v>
      </c>
      <c r="J12" s="142"/>
      <c r="L12" s="143"/>
      <c r="M12" s="143"/>
    </row>
    <row r="13" spans="2:16" ht="45" customHeight="1">
      <c r="B13" s="134" t="s">
        <v>102</v>
      </c>
      <c r="C13" s="117">
        <v>258716894</v>
      </c>
      <c r="D13" s="20">
        <f>SUMIFS('2추일입'!$M$7:$M$694,'2추일입'!$A$7:$A$694,'2추총괄표'!$B13)</f>
        <v>0</v>
      </c>
      <c r="E13" s="20">
        <f>SUMIFS('2추일입'!$N$7:$N$694,'2추일입'!$A$7:$A$694,'2추총괄표'!$B13)</f>
        <v>0</v>
      </c>
      <c r="F13" s="20">
        <f>SUMIFS('2추일출'!$M$7:$M$703,'2추일출'!$A$7:$A$703,'2추총괄표'!$B13)</f>
        <v>0</v>
      </c>
      <c r="G13" s="20">
        <f>SUMIFS('2추일출'!$N$7:$N$703,'2추일출'!$A$7:$A$703,'2추총괄표'!$B13)</f>
        <v>0</v>
      </c>
      <c r="H13" s="118">
        <f t="shared" si="1"/>
        <v>258716894</v>
      </c>
      <c r="K13" s="15"/>
      <c r="L13" s="16"/>
      <c r="N13" s="101" t="s">
        <v>44</v>
      </c>
    </row>
    <row r="14" spans="2:16" s="146" customFormat="1" ht="45" customHeight="1">
      <c r="B14" s="134" t="s">
        <v>103</v>
      </c>
      <c r="C14" s="144">
        <v>474291470</v>
      </c>
      <c r="D14" s="20">
        <f>SUMIFS('2추일입'!$M$7:$M$694,'2추일입'!$A$7:$A$694,'2추총괄표'!$B14)</f>
        <v>0</v>
      </c>
      <c r="E14" s="20">
        <f>SUMIFS('2추일입'!$N$7:$N$694,'2추일입'!$A$7:$A$694,'2추총괄표'!$B14)</f>
        <v>0</v>
      </c>
      <c r="F14" s="20">
        <f>SUMIFS('2추일출'!$M$7:$M$703,'2추일출'!$A$7:$A$703,'2추총괄표'!$B14)</f>
        <v>0</v>
      </c>
      <c r="G14" s="20">
        <f>SUMIFS('2추일출'!$N$7:$N$703,'2추일출'!$A$7:$A$703,'2추총괄표'!$B14)</f>
        <v>0</v>
      </c>
      <c r="H14" s="118">
        <f t="shared" si="1"/>
        <v>474291470</v>
      </c>
      <c r="I14" s="145"/>
      <c r="J14" s="145"/>
      <c r="K14" s="15"/>
      <c r="L14" s="16"/>
      <c r="M14" s="131"/>
      <c r="N14" s="132">
        <f>N10-K7</f>
        <v>0</v>
      </c>
      <c r="O14" s="145"/>
      <c r="P14" s="145"/>
    </row>
    <row r="15" spans="2:16" s="146" customFormat="1" ht="45" customHeight="1">
      <c r="B15" s="134" t="s">
        <v>69</v>
      </c>
      <c r="C15" s="144">
        <v>3278893259</v>
      </c>
      <c r="D15" s="20">
        <f>SUMIFS('2추일입'!$M$7:$M$694,'2추일입'!$A$7:$A$694,'2추총괄표'!$B15)</f>
        <v>0</v>
      </c>
      <c r="E15" s="20">
        <f>SUMIFS('2추일입'!$N$7:$N$694,'2추일입'!$A$7:$A$694,'2추총괄표'!$B15)</f>
        <v>0</v>
      </c>
      <c r="F15" s="20">
        <f>SUMIFS('2추일출'!$M$7:$M$703,'2추일출'!$A$7:$A$703,'2추총괄표'!$B15)</f>
        <v>0</v>
      </c>
      <c r="G15" s="20">
        <f>SUMIFS('2추일출'!$N$7:$N$703,'2추일출'!$A$7:$A$703,'2추총괄표'!$B15)</f>
        <v>0</v>
      </c>
      <c r="H15" s="118">
        <f t="shared" si="1"/>
        <v>3278893259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45" customHeight="1">
      <c r="B16" s="134" t="s">
        <v>104</v>
      </c>
      <c r="C16" s="144">
        <v>1191584285</v>
      </c>
      <c r="D16" s="20">
        <f>SUMIFS('2추일입'!$M$7:$M$694,'2추일입'!$A$7:$A$694,'2추총괄표'!$B16)</f>
        <v>0</v>
      </c>
      <c r="E16" s="20">
        <f>SUMIFS('2추일입'!$N$7:$N$694,'2추일입'!$A$7:$A$694,'2추총괄표'!$B16)</f>
        <v>0</v>
      </c>
      <c r="F16" s="20">
        <f>SUMIFS('2추일출'!$M$7:$M$703,'2추일출'!$A$7:$A$703,'2추총괄표'!$B16)</f>
        <v>0</v>
      </c>
      <c r="G16" s="20">
        <f>SUMIFS('2추일출'!$N$7:$N$703,'2추일출'!$A$7:$A$703,'2추총괄표'!$B16)</f>
        <v>0</v>
      </c>
      <c r="H16" s="118">
        <f t="shared" si="1"/>
        <v>1191584285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45" customHeight="1">
      <c r="B17" s="147" t="s">
        <v>105</v>
      </c>
      <c r="C17" s="148">
        <v>898421829</v>
      </c>
      <c r="D17" s="20">
        <f>SUMIFS('2추일입'!$M$7:$M$694,'2추일입'!$A$7:$A$694,'2추총괄표'!$B17)</f>
        <v>0</v>
      </c>
      <c r="E17" s="20">
        <f>SUMIFS('2추일입'!$N$7:$N$694,'2추일입'!$A$7:$A$694,'2추총괄표'!$B17)</f>
        <v>0</v>
      </c>
      <c r="F17" s="20">
        <f>SUMIFS('2추일출'!$M$7:$M$703,'2추일출'!$A$7:$A$703,'2추총괄표'!$B17)</f>
        <v>0</v>
      </c>
      <c r="G17" s="20">
        <f>SUMIFS('2추일출'!$N$7:$N$703,'2추일출'!$A$7:$A$703,'2추총괄표'!$B17)</f>
        <v>0</v>
      </c>
      <c r="H17" s="118">
        <f t="shared" si="1"/>
        <v>898421829</v>
      </c>
      <c r="I17" s="149"/>
      <c r="J17" s="149"/>
      <c r="K17" s="15"/>
      <c r="L17" s="16"/>
      <c r="M17" s="149"/>
      <c r="N17" s="149"/>
      <c r="O17" s="149"/>
      <c r="P17" s="149"/>
    </row>
    <row r="18" spans="2:16" s="146" customFormat="1" ht="45" customHeight="1" thickBot="1">
      <c r="B18" s="151" t="s">
        <v>543</v>
      </c>
      <c r="C18" s="152">
        <v>4899928769</v>
      </c>
      <c r="D18" s="21">
        <f>SUMIFS('2추일입'!$M$7:$M$694,'2추일입'!$A$7:$A$694,'2추총괄표'!$B18)</f>
        <v>0</v>
      </c>
      <c r="E18" s="21">
        <f>SUMIFS('2추일입'!$N$7:$N$694,'2추일입'!$A$7:$A$694,'2추총괄표'!$B18)</f>
        <v>0</v>
      </c>
      <c r="F18" s="21">
        <f>SUMIFS('2추일출'!$M$7:$M$703,'2추일출'!$A$7:$A$703,'2추총괄표'!$B18)</f>
        <v>0</v>
      </c>
      <c r="G18" s="21">
        <f>SUMIFS('2추일출'!$N$7:$N$703,'2추일출'!$A$7:$A$703,'2추총괄표'!$B18)</f>
        <v>0</v>
      </c>
      <c r="H18" s="153">
        <f t="shared" si="1"/>
        <v>4899928769</v>
      </c>
      <c r="I18" s="145"/>
      <c r="J18" s="145"/>
      <c r="K18" s="15"/>
      <c r="L18" s="16"/>
      <c r="M18" s="145"/>
      <c r="N18" s="145"/>
      <c r="O18" s="145"/>
      <c r="P18" s="145"/>
    </row>
    <row r="19" spans="2:16" ht="18" customHeight="1">
      <c r="B19" s="107"/>
      <c r="C19" s="107"/>
      <c r="D19" s="107"/>
      <c r="E19" s="107"/>
      <c r="F19" s="107"/>
      <c r="G19" s="107"/>
      <c r="H19" s="107"/>
      <c r="K19" s="15"/>
      <c r="L19" s="16"/>
    </row>
    <row r="20" spans="2:16" ht="20.25">
      <c r="B20" s="154" t="s">
        <v>45</v>
      </c>
      <c r="C20" s="104"/>
      <c r="D20" s="104"/>
      <c r="E20" s="104"/>
      <c r="F20" s="104"/>
      <c r="G20" s="104"/>
      <c r="H20" s="155"/>
      <c r="K20" s="15"/>
      <c r="L20" s="16"/>
    </row>
    <row r="21" spans="2:16" ht="19.5" thickBot="1">
      <c r="B21" s="106"/>
      <c r="C21" s="107"/>
      <c r="D21" s="107"/>
      <c r="E21" s="107"/>
      <c r="F21" s="107"/>
      <c r="G21" s="107"/>
      <c r="H21" s="108" t="s">
        <v>15</v>
      </c>
    </row>
    <row r="22" spans="2:16" ht="33" customHeight="1">
      <c r="B22" s="498" t="s">
        <v>46</v>
      </c>
      <c r="C22" s="500" t="s">
        <v>47</v>
      </c>
      <c r="D22" s="502" t="s">
        <v>27</v>
      </c>
      <c r="E22" s="503"/>
      <c r="F22" s="502" t="s">
        <v>28</v>
      </c>
      <c r="G22" s="503"/>
      <c r="H22" s="504" t="s">
        <v>29</v>
      </c>
    </row>
    <row r="23" spans="2:16" ht="33" customHeight="1">
      <c r="B23" s="499"/>
      <c r="C23" s="501"/>
      <c r="D23" s="111" t="s">
        <v>35</v>
      </c>
      <c r="E23" s="111" t="s">
        <v>36</v>
      </c>
      <c r="F23" s="111" t="s">
        <v>35</v>
      </c>
      <c r="G23" s="111" t="s">
        <v>36</v>
      </c>
      <c r="H23" s="505"/>
      <c r="I23" s="101" t="s">
        <v>48</v>
      </c>
    </row>
    <row r="24" spans="2:16" ht="45" customHeight="1">
      <c r="B24" s="116" t="s">
        <v>49</v>
      </c>
      <c r="C24" s="117">
        <f t="shared" ref="C24:G24" si="2">SUM(C25:C26)</f>
        <v>0</v>
      </c>
      <c r="D24" s="20">
        <f t="shared" si="2"/>
        <v>0</v>
      </c>
      <c r="E24" s="117">
        <f t="shared" si="2"/>
        <v>0</v>
      </c>
      <c r="F24" s="20">
        <f t="shared" si="2"/>
        <v>0</v>
      </c>
      <c r="G24" s="117">
        <f t="shared" si="2"/>
        <v>0</v>
      </c>
      <c r="H24" s="118">
        <f>SUM(H25:H26)</f>
        <v>0</v>
      </c>
      <c r="I24" s="109">
        <f>C24+D24+E24</f>
        <v>0</v>
      </c>
      <c r="J24" s="109">
        <f>I24-H24</f>
        <v>0</v>
      </c>
      <c r="K24" s="109" t="s">
        <v>50</v>
      </c>
    </row>
    <row r="25" spans="2:16" ht="45" customHeight="1">
      <c r="B25" s="116" t="s">
        <v>16</v>
      </c>
      <c r="C25" s="117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18">
        <f>C25+F25+G25</f>
        <v>0</v>
      </c>
      <c r="I25" s="109">
        <f>C25+D25+E25</f>
        <v>0</v>
      </c>
      <c r="J25" s="109">
        <f>I25-H25</f>
        <v>0</v>
      </c>
      <c r="K25" s="109" t="s">
        <v>50</v>
      </c>
    </row>
    <row r="26" spans="2:16" ht="45" customHeight="1" thickBot="1">
      <c r="B26" s="156" t="s">
        <v>51</v>
      </c>
      <c r="C26" s="157"/>
      <c r="D26" s="21"/>
      <c r="E26" s="21"/>
      <c r="F26" s="21"/>
      <c r="G26" s="21"/>
      <c r="H26" s="153">
        <f>C26+F26+G26</f>
        <v>0</v>
      </c>
      <c r="I26" s="109">
        <f>C26+D26+E26</f>
        <v>0</v>
      </c>
      <c r="J26" s="109">
        <f>I26-H26</f>
        <v>0</v>
      </c>
      <c r="K26" s="109" t="s">
        <v>50</v>
      </c>
    </row>
    <row r="27" spans="2:16" ht="9" customHeight="1">
      <c r="B27" s="107"/>
      <c r="C27" s="107"/>
      <c r="D27" s="107"/>
      <c r="E27" s="107"/>
      <c r="F27" s="107"/>
      <c r="G27" s="107"/>
      <c r="H27" s="107"/>
    </row>
    <row r="28" spans="2:16" ht="20.25" hidden="1" customHeight="1"/>
    <row r="29" spans="2:16" ht="20.25" hidden="1" customHeight="1"/>
    <row r="30" spans="2:16" ht="14.25" hidden="1">
      <c r="B30" s="158" t="s">
        <v>17</v>
      </c>
      <c r="C30" s="159" t="s">
        <v>52</v>
      </c>
      <c r="D30" s="160" t="s">
        <v>53</v>
      </c>
      <c r="E30" s="159" t="s">
        <v>54</v>
      </c>
      <c r="G30" s="101"/>
      <c r="H30" s="101"/>
      <c r="O30" s="58"/>
      <c r="P30" s="58"/>
    </row>
    <row r="31" spans="2:16" ht="15" hidden="1">
      <c r="B31" s="161" t="s">
        <v>18</v>
      </c>
      <c r="C31" s="162">
        <v>39922113</v>
      </c>
      <c r="D31" s="163"/>
      <c r="E31" s="163">
        <f>SUM(C31:D31)</f>
        <v>39922113</v>
      </c>
      <c r="G31" s="101"/>
      <c r="H31" s="101"/>
      <c r="O31" s="58"/>
      <c r="P31" s="58"/>
    </row>
    <row r="32" spans="2:16" ht="15" hidden="1">
      <c r="B32" s="161" t="s">
        <v>19</v>
      </c>
      <c r="C32" s="162">
        <v>3302571667</v>
      </c>
      <c r="D32" s="162">
        <v>1780946434</v>
      </c>
      <c r="E32" s="163">
        <f t="shared" ref="E32:E41" si="3">SUM(C32:D32)</f>
        <v>5083518101</v>
      </c>
      <c r="G32" s="101"/>
      <c r="H32" s="101"/>
      <c r="O32" s="58"/>
      <c r="P32" s="58"/>
    </row>
    <row r="33" spans="2:16" ht="15" hidden="1">
      <c r="B33" s="161" t="s">
        <v>10</v>
      </c>
      <c r="C33" s="162">
        <v>155329320</v>
      </c>
      <c r="D33" s="162">
        <v>384743740</v>
      </c>
      <c r="E33" s="163">
        <f t="shared" si="3"/>
        <v>540073060</v>
      </c>
      <c r="G33" s="101"/>
      <c r="H33" s="101"/>
      <c r="O33" s="58"/>
      <c r="P33" s="58"/>
    </row>
    <row r="34" spans="2:16" ht="15" hidden="1">
      <c r="B34" s="164" t="s">
        <v>95</v>
      </c>
      <c r="C34" s="162">
        <v>1142858974</v>
      </c>
      <c r="D34" s="163"/>
      <c r="E34" s="163">
        <f t="shared" si="3"/>
        <v>1142858974</v>
      </c>
      <c r="G34" s="101"/>
      <c r="H34" s="101"/>
      <c r="O34" s="58"/>
      <c r="P34" s="58"/>
    </row>
    <row r="35" spans="2:16" ht="15" hidden="1">
      <c r="B35" s="161" t="s">
        <v>14</v>
      </c>
      <c r="C35" s="162">
        <v>224243208</v>
      </c>
      <c r="D35" s="162">
        <v>52484400</v>
      </c>
      <c r="E35" s="163">
        <f t="shared" si="3"/>
        <v>276727608</v>
      </c>
      <c r="G35" s="101"/>
      <c r="H35" s="101"/>
      <c r="O35" s="58"/>
      <c r="P35" s="58"/>
    </row>
    <row r="36" spans="2:16" ht="15" hidden="1">
      <c r="B36" s="164" t="s">
        <v>96</v>
      </c>
      <c r="C36" s="162">
        <v>466978999</v>
      </c>
      <c r="D36" s="163"/>
      <c r="E36" s="163">
        <f t="shared" si="3"/>
        <v>466978999</v>
      </c>
      <c r="G36" s="101"/>
      <c r="H36" s="101"/>
      <c r="O36" s="58"/>
      <c r="P36" s="58"/>
    </row>
    <row r="37" spans="2:16" ht="15" hidden="1">
      <c r="B37" s="164" t="s">
        <v>97</v>
      </c>
      <c r="C37" s="162">
        <v>3254006708</v>
      </c>
      <c r="D37" s="163"/>
      <c r="E37" s="163">
        <f t="shared" si="3"/>
        <v>3254006708</v>
      </c>
      <c r="G37" s="101"/>
      <c r="H37" s="101"/>
      <c r="O37" s="58"/>
      <c r="P37" s="58"/>
    </row>
    <row r="38" spans="2:16" ht="15" hidden="1">
      <c r="B38" s="161" t="s">
        <v>11</v>
      </c>
      <c r="C38" s="162">
        <v>1220859831</v>
      </c>
      <c r="D38" s="163"/>
      <c r="E38" s="163">
        <f t="shared" si="3"/>
        <v>1220859831</v>
      </c>
      <c r="G38" s="101"/>
      <c r="H38" s="101"/>
      <c r="O38" s="58"/>
      <c r="P38" s="58"/>
    </row>
    <row r="39" spans="2:16" ht="15" hidden="1">
      <c r="B39" s="161" t="s">
        <v>12</v>
      </c>
      <c r="C39" s="162">
        <v>866963933</v>
      </c>
      <c r="D39" s="162">
        <v>28360000</v>
      </c>
      <c r="E39" s="163">
        <f t="shared" si="3"/>
        <v>895323933</v>
      </c>
      <c r="G39" s="101"/>
      <c r="H39" s="101"/>
      <c r="O39" s="58"/>
      <c r="P39" s="58"/>
    </row>
    <row r="40" spans="2:16" ht="15" hidden="1">
      <c r="B40" s="161" t="s">
        <v>13</v>
      </c>
      <c r="C40" s="162">
        <v>4882582917</v>
      </c>
      <c r="D40" s="163"/>
      <c r="E40" s="163">
        <f t="shared" si="3"/>
        <v>4882582917</v>
      </c>
      <c r="G40" s="101"/>
      <c r="H40" s="101"/>
      <c r="O40" s="58"/>
      <c r="P40" s="58"/>
    </row>
    <row r="41" spans="2:16" ht="15" hidden="1">
      <c r="B41" s="161" t="s">
        <v>20</v>
      </c>
      <c r="C41" s="163">
        <f>SUM(C31:C40)</f>
        <v>15556317670</v>
      </c>
      <c r="D41" s="163">
        <f>SUM(D31:D40)</f>
        <v>2246534574</v>
      </c>
      <c r="E41" s="163">
        <f t="shared" si="3"/>
        <v>17802852244</v>
      </c>
      <c r="G41" s="101"/>
      <c r="H41" s="101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484" t="s">
        <v>17</v>
      </c>
      <c r="C54" s="486" t="s">
        <v>583</v>
      </c>
      <c r="D54" s="484" t="s">
        <v>581</v>
      </c>
      <c r="E54" s="484" t="s">
        <v>582</v>
      </c>
      <c r="F54" s="486" t="s">
        <v>54</v>
      </c>
    </row>
    <row r="55" spans="2:6">
      <c r="B55" s="485"/>
      <c r="C55" s="487"/>
      <c r="D55" s="485"/>
      <c r="E55" s="485"/>
      <c r="F55" s="487"/>
    </row>
    <row r="56" spans="2:6">
      <c r="B56" s="219" t="s">
        <v>20</v>
      </c>
      <c r="C56" s="220">
        <f>SUM(C57:C66)</f>
        <v>14571523178</v>
      </c>
      <c r="D56" s="220">
        <f>SUM(D57:D66)</f>
        <v>1223711435</v>
      </c>
      <c r="E56" s="220">
        <f>SUM(E57:E66)</f>
        <v>2281477190</v>
      </c>
      <c r="F56" s="220">
        <f>SUM(C56:E56)</f>
        <v>18076711803</v>
      </c>
    </row>
    <row r="57" spans="2:6">
      <c r="B57" s="221" t="s">
        <v>18</v>
      </c>
      <c r="C57" s="222">
        <v>41526053</v>
      </c>
      <c r="D57" s="222"/>
      <c r="E57" s="222"/>
      <c r="F57" s="220">
        <f t="shared" ref="F57:F66" si="4">SUM(C57:E57)</f>
        <v>41526053</v>
      </c>
    </row>
    <row r="58" spans="2:6">
      <c r="B58" s="221" t="s">
        <v>19</v>
      </c>
      <c r="C58" s="222">
        <v>3471558203</v>
      </c>
      <c r="D58" s="222">
        <v>15000000</v>
      </c>
      <c r="E58" s="222">
        <v>1844018116</v>
      </c>
      <c r="F58" s="220">
        <f t="shared" si="4"/>
        <v>5330576319</v>
      </c>
    </row>
    <row r="59" spans="2:6">
      <c r="B59" s="221" t="s">
        <v>10</v>
      </c>
      <c r="C59" s="222">
        <v>166510010</v>
      </c>
      <c r="D59" s="222"/>
      <c r="E59" s="222">
        <v>384743740</v>
      </c>
      <c r="F59" s="220">
        <f t="shared" si="4"/>
        <v>551253750</v>
      </c>
    </row>
    <row r="60" spans="2:6">
      <c r="B60" s="221" t="s">
        <v>585</v>
      </c>
      <c r="C60" s="222">
        <v>1151519175</v>
      </c>
      <c r="D60" s="222"/>
      <c r="E60" s="222"/>
      <c r="F60" s="220">
        <f t="shared" si="4"/>
        <v>1151519175</v>
      </c>
    </row>
    <row r="61" spans="2:6">
      <c r="B61" s="221" t="s">
        <v>14</v>
      </c>
      <c r="C61" s="222">
        <v>234366028</v>
      </c>
      <c r="D61" s="222"/>
      <c r="E61" s="222">
        <v>24350866</v>
      </c>
      <c r="F61" s="220">
        <f t="shared" si="4"/>
        <v>258716894</v>
      </c>
    </row>
    <row r="62" spans="2:6">
      <c r="B62" s="221" t="s">
        <v>64</v>
      </c>
      <c r="C62" s="222">
        <v>474291470</v>
      </c>
      <c r="D62" s="222"/>
      <c r="E62" s="222"/>
      <c r="F62" s="220">
        <f t="shared" si="4"/>
        <v>474291470</v>
      </c>
    </row>
    <row r="63" spans="2:6">
      <c r="B63" s="221" t="s">
        <v>406</v>
      </c>
      <c r="C63" s="222">
        <v>2439677682</v>
      </c>
      <c r="D63" s="222">
        <v>839215577</v>
      </c>
      <c r="E63" s="222"/>
      <c r="F63" s="220">
        <f t="shared" si="4"/>
        <v>3278893259</v>
      </c>
    </row>
    <row r="64" spans="2:6">
      <c r="B64" s="221" t="s">
        <v>11</v>
      </c>
      <c r="C64" s="222">
        <v>1093857927</v>
      </c>
      <c r="D64" s="222">
        <v>97726358</v>
      </c>
      <c r="E64" s="222"/>
      <c r="F64" s="220">
        <f t="shared" si="4"/>
        <v>1191584285</v>
      </c>
    </row>
    <row r="65" spans="2:6">
      <c r="B65" s="221" t="s">
        <v>12</v>
      </c>
      <c r="C65" s="222">
        <v>845217861</v>
      </c>
      <c r="D65" s="223">
        <v>24839500</v>
      </c>
      <c r="E65" s="223">
        <v>28364468</v>
      </c>
      <c r="F65" s="220">
        <f t="shared" si="4"/>
        <v>898421829</v>
      </c>
    </row>
    <row r="66" spans="2:6">
      <c r="B66" s="224" t="s">
        <v>427</v>
      </c>
      <c r="C66" s="222">
        <v>4652998769</v>
      </c>
      <c r="D66" s="222">
        <v>246930000</v>
      </c>
      <c r="E66" s="222"/>
      <c r="F66" s="220">
        <f t="shared" si="4"/>
        <v>4899928769</v>
      </c>
    </row>
    <row r="160" spans="9:9" ht="24">
      <c r="I160" s="141" t="s">
        <v>56</v>
      </c>
    </row>
    <row r="290" spans="9:11">
      <c r="I290" s="165"/>
      <c r="K290" s="101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508" t="s">
        <v>552</v>
      </c>
      <c r="C1" s="509"/>
      <c r="D1" s="509"/>
      <c r="E1" s="509"/>
      <c r="F1" s="509"/>
      <c r="G1" s="509"/>
      <c r="H1" s="509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123</v>
      </c>
      <c r="C3" s="105"/>
      <c r="D3" s="166"/>
      <c r="E3" s="55">
        <f>SUM(D7:E7)</f>
        <v>0</v>
      </c>
      <c r="F3" s="55"/>
      <c r="G3" s="55">
        <f>SUM(F7:G7)</f>
        <v>0</v>
      </c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24" customHeight="1">
      <c r="B5" s="510" t="s">
        <v>25</v>
      </c>
      <c r="C5" s="512" t="s">
        <v>26</v>
      </c>
      <c r="D5" s="514" t="s">
        <v>27</v>
      </c>
      <c r="E5" s="514"/>
      <c r="F5" s="514" t="s">
        <v>28</v>
      </c>
      <c r="G5" s="514"/>
      <c r="H5" s="515" t="s">
        <v>29</v>
      </c>
      <c r="I5" s="492" t="s">
        <v>30</v>
      </c>
      <c r="J5" s="492"/>
      <c r="K5" s="488" t="s">
        <v>31</v>
      </c>
      <c r="L5" s="490" t="s">
        <v>32</v>
      </c>
      <c r="M5" s="492" t="s">
        <v>33</v>
      </c>
      <c r="N5" s="493"/>
      <c r="O5" s="494" t="s">
        <v>34</v>
      </c>
      <c r="P5" s="495"/>
    </row>
    <row r="6" spans="2:16" ht="24" customHeight="1">
      <c r="B6" s="511"/>
      <c r="C6" s="513"/>
      <c r="D6" s="111" t="s">
        <v>35</v>
      </c>
      <c r="E6" s="111" t="s">
        <v>36</v>
      </c>
      <c r="F6" s="111" t="s">
        <v>35</v>
      </c>
      <c r="G6" s="111" t="s">
        <v>36</v>
      </c>
      <c r="H6" s="516"/>
      <c r="I6" s="112" t="s">
        <v>37</v>
      </c>
      <c r="J6" s="113" t="s">
        <v>38</v>
      </c>
      <c r="K6" s="489"/>
      <c r="L6" s="491"/>
      <c r="M6" s="114" t="s">
        <v>37</v>
      </c>
      <c r="N6" s="115" t="s">
        <v>38</v>
      </c>
      <c r="O6" s="496"/>
      <c r="P6" s="497"/>
    </row>
    <row r="7" spans="2:16" ht="38.25" customHeight="1" thickBot="1">
      <c r="B7" s="116" t="s">
        <v>39</v>
      </c>
      <c r="C7" s="117">
        <f t="shared" ref="C7:H7" si="0">SUM(C8:C33)</f>
        <v>18076711803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18076711803</v>
      </c>
      <c r="I7" s="119" t="e">
        <f>#REF!+#REF!</f>
        <v>#REF!</v>
      </c>
      <c r="J7" s="120" t="e">
        <f>#REF!+#REF!</f>
        <v>#REF!</v>
      </c>
      <c r="K7" s="121" t="e">
        <f>I7-J7</f>
        <v>#REF!</v>
      </c>
      <c r="L7" s="122" t="s">
        <v>40</v>
      </c>
      <c r="M7" s="123" t="e">
        <f>#REF!+#REF!</f>
        <v>#REF!</v>
      </c>
      <c r="N7" s="124" t="e">
        <f>#REF!+#REF!</f>
        <v>#REF!</v>
      </c>
      <c r="O7" s="125">
        <v>0</v>
      </c>
      <c r="P7" s="125">
        <v>0</v>
      </c>
    </row>
    <row r="8" spans="2:16" ht="38.25" customHeight="1">
      <c r="B8" s="134" t="s">
        <v>114</v>
      </c>
      <c r="C8" s="135">
        <v>914581</v>
      </c>
      <c r="D8" s="20">
        <f>SUMIFS('2추일입'!$M$7:$M$694,'2추일입'!$B$7:$B$694,'2추총괄표(실국별)'!$B8)</f>
        <v>0</v>
      </c>
      <c r="E8" s="20">
        <f>SUMIFS('2추일입'!$N$7:$N$694,'2추일입'!$B$7:$B$694,'2추총괄표(실국별)'!$B8)</f>
        <v>0</v>
      </c>
      <c r="F8" s="20">
        <f>SUMIFS('2추일출'!$M$7:$M$703,'2추일출'!$B$7:$B$703,'2추총괄표(실국별)'!$B8)</f>
        <v>0</v>
      </c>
      <c r="G8" s="20">
        <f>SUMIFS('2추일출'!$N$7:$N$703,'2추일출'!$B$7:$B$703,'2추총괄표(실국별)'!$B8)</f>
        <v>0</v>
      </c>
      <c r="H8" s="118">
        <f>C8+F8+G8</f>
        <v>914581</v>
      </c>
      <c r="I8" s="506" t="s">
        <v>42</v>
      </c>
      <c r="J8" s="507"/>
      <c r="K8" s="109"/>
      <c r="N8" s="136" t="s">
        <v>43</v>
      </c>
    </row>
    <row r="9" spans="2:16" ht="38.25" customHeight="1" thickBot="1">
      <c r="B9" s="134" t="s">
        <v>106</v>
      </c>
      <c r="C9" s="117">
        <v>5144786053</v>
      </c>
      <c r="D9" s="20">
        <f>SUMIFS('2추일입'!$M$7:$M$694,'2추일입'!$B$7:$B$694,'2추총괄표(실국별)'!$B9)</f>
        <v>0</v>
      </c>
      <c r="E9" s="20">
        <f>SUMIFS('2추일입'!$N$7:$N$694,'2추일입'!$B$7:$B$694,'2추총괄표(실국별)'!$B9)</f>
        <v>0</v>
      </c>
      <c r="F9" s="20">
        <f>SUMIFS('2추일출'!$M$7:$M$703,'2추일출'!$B$7:$B$703,'2추총괄표(실국별)'!$B9)</f>
        <v>0</v>
      </c>
      <c r="G9" s="20">
        <f>SUMIFS('2추일출'!$N$7:$N$703,'2추일출'!$B$7:$B$703,'2추총괄표(실국별)'!$B9)</f>
        <v>0</v>
      </c>
      <c r="H9" s="118">
        <f t="shared" ref="H9" si="1">C9+F9+G9</f>
        <v>5144786053</v>
      </c>
      <c r="I9" s="137" t="e">
        <f>#REF!+#REF!</f>
        <v>#REF!</v>
      </c>
      <c r="J9" s="138" t="e">
        <f>#REF!+#REF!</f>
        <v>#REF!</v>
      </c>
      <c r="K9" s="109"/>
      <c r="N9" s="139" t="e">
        <f>#REF!-#REF!</f>
        <v>#REF!</v>
      </c>
    </row>
    <row r="10" spans="2:16" ht="38.25" customHeight="1" thickBot="1">
      <c r="B10" s="134" t="s">
        <v>107</v>
      </c>
      <c r="C10" s="117">
        <v>221255441</v>
      </c>
      <c r="D10" s="20">
        <f>SUMIFS('2추일입'!$M$7:$M$694,'2추일입'!$B$7:$B$694,'2추총괄표(실국별)'!$B10)</f>
        <v>0</v>
      </c>
      <c r="E10" s="20">
        <f>SUMIFS('2추일입'!$N$7:$N$694,'2추일입'!$B$7:$B$694,'2추총괄표(실국별)'!$B10)</f>
        <v>0</v>
      </c>
      <c r="F10" s="20">
        <f>SUMIFS('2추일출'!$M$7:$M$703,'2추일출'!$B$7:$B$703,'2추총괄표(실국별)'!$B10)</f>
        <v>0</v>
      </c>
      <c r="G10" s="20">
        <f>SUMIFS('2추일출'!$N$7:$N$703,'2추일출'!$B$7:$B$703,'2추총괄표(실국별)'!$B10)</f>
        <v>0</v>
      </c>
      <c r="H10" s="118">
        <f t="shared" ref="H10:H30" si="2">C10+F10+G10</f>
        <v>221255441</v>
      </c>
      <c r="I10" s="137" t="e">
        <f>#REF!+#REF!</f>
        <v>#REF!</v>
      </c>
      <c r="J10" s="138" t="e">
        <f>#REF!+#REF!</f>
        <v>#REF!</v>
      </c>
      <c r="K10" s="109"/>
      <c r="N10" s="139" t="e">
        <f>#REF!-#REF!</f>
        <v>#REF!</v>
      </c>
    </row>
    <row r="11" spans="2:16" ht="38.25" customHeight="1">
      <c r="B11" s="134" t="s">
        <v>108</v>
      </c>
      <c r="C11" s="117">
        <v>547246549</v>
      </c>
      <c r="D11" s="20">
        <f>SUMIFS('2추일입'!$M$7:$M$694,'2추일입'!$B$7:$B$694,'2추총괄표(실국별)'!$B11)</f>
        <v>0</v>
      </c>
      <c r="E11" s="20">
        <f>SUMIFS('2추일입'!$N$7:$N$694,'2추일입'!$B$7:$B$694,'2추총괄표(실국별)'!$B11)</f>
        <v>0</v>
      </c>
      <c r="F11" s="20">
        <f>SUMIFS('2추일출'!$M$7:$M$703,'2추일출'!$B$7:$B$703,'2추총괄표(실국별)'!$B11)</f>
        <v>0</v>
      </c>
      <c r="G11" s="20">
        <f>SUMIFS('2추일출'!$N$7:$N$703,'2추일출'!$B$7:$B$703,'2추총괄표(실국별)'!$B11)</f>
        <v>0</v>
      </c>
      <c r="H11" s="118">
        <f t="shared" si="2"/>
        <v>547246549</v>
      </c>
      <c r="J11" s="140"/>
      <c r="K11" s="141"/>
    </row>
    <row r="12" spans="2:16" ht="38.25" customHeight="1">
      <c r="B12" s="134" t="s">
        <v>181</v>
      </c>
      <c r="C12" s="117">
        <v>2339199089</v>
      </c>
      <c r="D12" s="20">
        <f>SUMIFS('2추일입'!$M$7:$M$694,'2추일입'!$B$7:$B$694,'2추총괄표(실국별)'!$B12)</f>
        <v>0</v>
      </c>
      <c r="E12" s="20">
        <f>SUMIFS('2추일입'!$N$7:$N$694,'2추일입'!$B$7:$B$694,'2추총괄표(실국별)'!$B12)</f>
        <v>0</v>
      </c>
      <c r="F12" s="20">
        <f>SUMIFS('2추일출'!$M$7:$M$703,'2추일출'!$B$7:$B$703,'2추총괄표(실국별)'!$B12)</f>
        <v>0</v>
      </c>
      <c r="G12" s="20">
        <f>SUMIFS('2추일출'!$N$7:$N$703,'2추일출'!$B$7:$B$703,'2추총괄표(실국별)'!$B12)</f>
        <v>0</v>
      </c>
      <c r="H12" s="118">
        <f t="shared" si="2"/>
        <v>2339199089</v>
      </c>
      <c r="J12" s="142"/>
      <c r="L12" s="143"/>
      <c r="M12" s="143"/>
    </row>
    <row r="13" spans="2:16" ht="38.25" customHeight="1">
      <c r="B13" s="134" t="s">
        <v>109</v>
      </c>
      <c r="C13" s="117">
        <v>258716894</v>
      </c>
      <c r="D13" s="20">
        <f>SUMIFS('2추일입'!$M$7:$M$694,'2추일입'!$B$7:$B$694,'2추총괄표(실국별)'!$B13)</f>
        <v>0</v>
      </c>
      <c r="E13" s="20">
        <f>SUMIFS('2추일입'!$N$7:$N$694,'2추일입'!$B$7:$B$694,'2추총괄표(실국별)'!$B13)</f>
        <v>0</v>
      </c>
      <c r="F13" s="20">
        <f>SUMIFS('2추일출'!$M$7:$M$703,'2추일출'!$B$7:$B$703,'2추총괄표(실국별)'!$B13)</f>
        <v>0</v>
      </c>
      <c r="G13" s="20">
        <f>SUMIFS('2추일출'!$N$7:$N$703,'2추일출'!$B$7:$B$703,'2추총괄표(실국별)'!$B13)</f>
        <v>0</v>
      </c>
      <c r="H13" s="118">
        <f t="shared" si="2"/>
        <v>258716894</v>
      </c>
      <c r="K13" s="15"/>
      <c r="L13" s="16"/>
      <c r="N13" s="101" t="s">
        <v>44</v>
      </c>
    </row>
    <row r="14" spans="2:16" s="146" customFormat="1" ht="38.25" customHeight="1">
      <c r="B14" s="134" t="s">
        <v>65</v>
      </c>
      <c r="C14" s="144">
        <v>250268892</v>
      </c>
      <c r="D14" s="20">
        <f>SUMIFS('2추일입'!$M$7:$M$694,'2추일입'!$B$7:$B$694,'2추총괄표(실국별)'!$B14)</f>
        <v>0</v>
      </c>
      <c r="E14" s="20">
        <f>SUMIFS('2추일입'!$N$7:$N$694,'2추일입'!$B$7:$B$694,'2추총괄표(실국별)'!$B14)</f>
        <v>0</v>
      </c>
      <c r="F14" s="20">
        <f>SUMIFS('2추일출'!$M$7:$M$703,'2추일출'!$B$7:$B$703,'2추총괄표(실국별)'!$B14)</f>
        <v>0</v>
      </c>
      <c r="G14" s="20">
        <f>SUMIFS('2추일출'!$N$7:$N$703,'2추일출'!$B$7:$B$703,'2추총괄표(실국별)'!$B14)</f>
        <v>0</v>
      </c>
      <c r="H14" s="118">
        <f t="shared" si="2"/>
        <v>250268892</v>
      </c>
      <c r="I14" s="145"/>
      <c r="J14" s="145"/>
      <c r="K14" s="15"/>
      <c r="L14" s="16"/>
      <c r="M14" s="131"/>
      <c r="N14" s="132" t="e">
        <f>N10-#REF!</f>
        <v>#REF!</v>
      </c>
      <c r="O14" s="145"/>
      <c r="P14" s="145"/>
    </row>
    <row r="15" spans="2:16" s="146" customFormat="1" ht="38.25" customHeight="1">
      <c r="B15" s="134" t="s">
        <v>210</v>
      </c>
      <c r="C15" s="144">
        <v>97467509</v>
      </c>
      <c r="D15" s="20">
        <f>SUMIFS('2추일입'!$M$7:$M$694,'2추일입'!$B$7:$B$694,'2추총괄표(실국별)'!$B15)</f>
        <v>0</v>
      </c>
      <c r="E15" s="20">
        <f>SUMIFS('2추일입'!$N$7:$N$694,'2추일입'!$B$7:$B$694,'2추총괄표(실국별)'!$B15)</f>
        <v>0</v>
      </c>
      <c r="F15" s="20">
        <f>SUMIFS('2추일출'!$M$7:$M$703,'2추일출'!$B$7:$B$703,'2추총괄표(실국별)'!$B15)</f>
        <v>0</v>
      </c>
      <c r="G15" s="20">
        <f>SUMIFS('2추일출'!$N$7:$N$703,'2추일출'!$B$7:$B$703,'2추총괄표(실국별)'!$B15)</f>
        <v>0</v>
      </c>
      <c r="H15" s="118">
        <f t="shared" si="2"/>
        <v>97467509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38.25" customHeight="1">
      <c r="B16" s="134" t="s">
        <v>217</v>
      </c>
      <c r="C16" s="144">
        <v>577186012</v>
      </c>
      <c r="D16" s="20">
        <f>SUMIFS('2추일입'!$M$7:$M$694,'2추일입'!$B$7:$B$694,'2추총괄표(실국별)'!$B16)</f>
        <v>0</v>
      </c>
      <c r="E16" s="20">
        <f>SUMIFS('2추일입'!$N$7:$N$694,'2추일입'!$B$7:$B$694,'2추총괄표(실국별)'!$B16)</f>
        <v>0</v>
      </c>
      <c r="F16" s="20">
        <f>SUMIFS('2추일출'!$M$7:$M$703,'2추일출'!$B$7:$B$703,'2추총괄표(실국별)'!$B16)</f>
        <v>0</v>
      </c>
      <c r="G16" s="20">
        <f>SUMIFS('2추일출'!$N$7:$N$703,'2추일출'!$B$7:$B$703,'2추총괄표(실국별)'!$B16)</f>
        <v>0</v>
      </c>
      <c r="H16" s="118">
        <f t="shared" ref="H16:H23" si="3">C16+F16+G16</f>
        <v>577186012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38.25" customHeight="1">
      <c r="B17" s="147" t="s">
        <v>62</v>
      </c>
      <c r="C17" s="148">
        <v>29891138</v>
      </c>
      <c r="D17" s="20">
        <f>SUMIFS('2추일입'!$M$7:$M$694,'2추일입'!$B$7:$B$694,'2추총괄표(실국별)'!$B17)</f>
        <v>0</v>
      </c>
      <c r="E17" s="20">
        <f>SUMIFS('2추일입'!$N$7:$N$694,'2추일입'!$B$7:$B$694,'2추총괄표(실국별)'!$B17)</f>
        <v>0</v>
      </c>
      <c r="F17" s="20">
        <f>SUMIFS('2추일출'!$M$7:$M$703,'2추일출'!$B$7:$B$703,'2추총괄표(실국별)'!$B17)</f>
        <v>0</v>
      </c>
      <c r="G17" s="20">
        <f>SUMIFS('2추일출'!$N$7:$N$703,'2추일출'!$B$7:$B$703,'2추총괄표(실국별)'!$B17)</f>
        <v>0</v>
      </c>
      <c r="H17" s="118">
        <f t="shared" si="3"/>
        <v>29891138</v>
      </c>
      <c r="I17" s="149"/>
      <c r="J17" s="149"/>
      <c r="K17" s="15"/>
      <c r="L17" s="16"/>
      <c r="M17" s="149"/>
      <c r="N17" s="149"/>
      <c r="O17" s="149"/>
      <c r="P17" s="149"/>
    </row>
    <row r="18" spans="2:16" ht="38.25" customHeight="1" thickBot="1">
      <c r="B18" s="134" t="s">
        <v>115</v>
      </c>
      <c r="C18" s="117">
        <v>11250846</v>
      </c>
      <c r="D18" s="20">
        <f>SUMIFS('2추일입'!$M$7:$M$694,'2추일입'!$B$7:$B$694,'2추총괄표(실국별)'!$B18)</f>
        <v>0</v>
      </c>
      <c r="E18" s="20">
        <f>SUMIFS('2추일입'!$N$7:$N$694,'2추일입'!$B$7:$B$694,'2추총괄표(실국별)'!$B18)</f>
        <v>0</v>
      </c>
      <c r="F18" s="20">
        <f>SUMIFS('2추일출'!$M$7:$M$703,'2추일출'!$B$7:$B$703,'2추총괄표(실국별)'!$B18)</f>
        <v>0</v>
      </c>
      <c r="G18" s="20">
        <f>SUMIFS('2추일출'!$N$7:$N$703,'2추일출'!$B$7:$B$703,'2추총괄표(실국별)'!$B18)</f>
        <v>0</v>
      </c>
      <c r="H18" s="118">
        <f t="shared" si="3"/>
        <v>11250846</v>
      </c>
      <c r="I18" s="137" t="e">
        <f>#REF!+#REF!</f>
        <v>#REF!</v>
      </c>
      <c r="J18" s="138" t="e">
        <f>#REF!+#REF!</f>
        <v>#REF!</v>
      </c>
      <c r="K18" s="109"/>
      <c r="N18" s="139" t="e">
        <f>#REF!-#REF!</f>
        <v>#REF!</v>
      </c>
    </row>
    <row r="19" spans="2:16" ht="38.25" customHeight="1">
      <c r="B19" s="134" t="s">
        <v>113</v>
      </c>
      <c r="C19" s="117">
        <v>384069</v>
      </c>
      <c r="D19" s="20">
        <f>SUMIFS('2추일입'!$M$7:$M$694,'2추일입'!$B$7:$B$694,'2추총괄표(실국별)'!$B19)</f>
        <v>0</v>
      </c>
      <c r="E19" s="20">
        <f>SUMIFS('2추일입'!$N$7:$N$694,'2추일입'!$B$7:$B$694,'2추총괄표(실국별)'!$B19)</f>
        <v>0</v>
      </c>
      <c r="F19" s="20">
        <f>SUMIFS('2추일출'!$M$7:$M$703,'2추일출'!$B$7:$B$703,'2추총괄표(실국별)'!$B19)</f>
        <v>0</v>
      </c>
      <c r="G19" s="20">
        <f>SUMIFS('2추일출'!$N$7:$N$703,'2추일출'!$B$7:$B$703,'2추총괄표(실국별)'!$B19)</f>
        <v>0</v>
      </c>
      <c r="H19" s="118">
        <f t="shared" si="3"/>
        <v>384069</v>
      </c>
      <c r="J19" s="140"/>
      <c r="K19" s="141"/>
    </row>
    <row r="20" spans="2:16" ht="38.25" customHeight="1">
      <c r="B20" s="134" t="s">
        <v>110</v>
      </c>
      <c r="C20" s="117">
        <v>2582006910</v>
      </c>
      <c r="D20" s="20">
        <f>SUMIFS('2추일입'!$M$7:$M$694,'2추일입'!$B$7:$B$694,'2추총괄표(실국별)'!$B20)</f>
        <v>0</v>
      </c>
      <c r="E20" s="20">
        <f>SUMIFS('2추일입'!$N$7:$N$694,'2추일입'!$B$7:$B$694,'2추총괄표(실국별)'!$B20)</f>
        <v>0</v>
      </c>
      <c r="F20" s="20">
        <f>SUMIFS('2추일출'!$M$7:$M$703,'2추일출'!$B$7:$B$703,'2추총괄표(실국별)'!$B20)</f>
        <v>0</v>
      </c>
      <c r="G20" s="20">
        <f>SUMIFS('2추일출'!$N$7:$N$703,'2추일출'!$B$7:$B$703,'2추총괄표(실국별)'!$B20)</f>
        <v>0</v>
      </c>
      <c r="H20" s="118">
        <f t="shared" si="3"/>
        <v>2582006910</v>
      </c>
      <c r="J20" s="142"/>
      <c r="L20" s="143"/>
      <c r="M20" s="143"/>
    </row>
    <row r="21" spans="2:16" ht="38.25" customHeight="1">
      <c r="B21" s="134" t="s">
        <v>111</v>
      </c>
      <c r="C21" s="117">
        <v>90647611</v>
      </c>
      <c r="D21" s="20">
        <f>SUMIFS('2추일입'!$M$7:$M$694,'2추일입'!$B$7:$B$694,'2추총괄표(실국별)'!$B21)</f>
        <v>0</v>
      </c>
      <c r="E21" s="20">
        <f>SUMIFS('2추일입'!$N$7:$N$694,'2추일입'!$B$7:$B$694,'2추총괄표(실국별)'!$B21)</f>
        <v>0</v>
      </c>
      <c r="F21" s="20">
        <f>SUMIFS('2추일출'!$M$7:$M$703,'2추일출'!$B$7:$B$703,'2추총괄표(실국별)'!$B21)</f>
        <v>0</v>
      </c>
      <c r="G21" s="20">
        <f>SUMIFS('2추일출'!$N$7:$N$703,'2추일출'!$B$7:$B$703,'2추총괄표(실국별)'!$B21)</f>
        <v>0</v>
      </c>
      <c r="H21" s="118">
        <f t="shared" si="3"/>
        <v>90647611</v>
      </c>
      <c r="K21" s="15"/>
      <c r="L21" s="16"/>
      <c r="N21" s="101" t="s">
        <v>44</v>
      </c>
    </row>
    <row r="22" spans="2:16" s="146" customFormat="1" ht="38.25" customHeight="1">
      <c r="B22" s="134" t="s">
        <v>112</v>
      </c>
      <c r="C22" s="144">
        <v>1883037298</v>
      </c>
      <c r="D22" s="20">
        <f>SUMIFS('2추일입'!$M$7:$M$694,'2추일입'!$B$7:$B$694,'2추총괄표(실국별)'!$B22)</f>
        <v>0</v>
      </c>
      <c r="E22" s="20">
        <f>SUMIFS('2추일입'!$N$7:$N$694,'2추일입'!$B$7:$B$694,'2추총괄표(실국별)'!$B22)</f>
        <v>0</v>
      </c>
      <c r="F22" s="20">
        <f>SUMIFS('2추일출'!$M$7:$M$703,'2추일출'!$B$7:$B$703,'2추총괄표(실국별)'!$B22)</f>
        <v>0</v>
      </c>
      <c r="G22" s="20">
        <f>SUMIFS('2추일출'!$N$7:$N$703,'2추일출'!$B$7:$B$703,'2추총괄표(실국별)'!$B22)</f>
        <v>0</v>
      </c>
      <c r="H22" s="118">
        <f t="shared" si="3"/>
        <v>1883037298</v>
      </c>
      <c r="I22" s="145"/>
      <c r="J22" s="145"/>
      <c r="K22" s="15"/>
      <c r="L22" s="16"/>
      <c r="M22" s="131"/>
      <c r="N22" s="132" t="e">
        <f>N18-#REF!</f>
        <v>#REF!</v>
      </c>
      <c r="O22" s="145"/>
      <c r="P22" s="145"/>
    </row>
    <row r="23" spans="2:16" s="146" customFormat="1" ht="38.25" customHeight="1">
      <c r="B23" s="134" t="s">
        <v>380</v>
      </c>
      <c r="C23" s="144">
        <v>39275302</v>
      </c>
      <c r="D23" s="20">
        <f>SUMIFS('2추일입'!$M$7:$M$694,'2추일입'!$B$7:$B$694,'2추총괄표(실국별)'!$B23)</f>
        <v>0</v>
      </c>
      <c r="E23" s="20">
        <f>SUMIFS('2추일입'!$N$7:$N$694,'2추일입'!$B$7:$B$694,'2추총괄표(실국별)'!$B23)</f>
        <v>0</v>
      </c>
      <c r="F23" s="20">
        <f>SUMIFS('2추일출'!$M$7:$M$703,'2추일출'!$B$7:$B$703,'2추총괄표(실국별)'!$B23)</f>
        <v>0</v>
      </c>
      <c r="G23" s="20">
        <f>SUMIFS('2추일출'!$N$7:$N$703,'2추일출'!$B$7:$B$703,'2추총괄표(실국별)'!$B23)</f>
        <v>0</v>
      </c>
      <c r="H23" s="118">
        <f t="shared" si="3"/>
        <v>39275302</v>
      </c>
      <c r="I23" s="145"/>
      <c r="J23" s="145"/>
      <c r="K23" s="15"/>
      <c r="L23" s="16"/>
      <c r="M23" s="145"/>
      <c r="N23" s="145"/>
      <c r="O23" s="145"/>
      <c r="P23" s="145"/>
    </row>
    <row r="24" spans="2:16" s="146" customFormat="1" ht="38.25" customHeight="1">
      <c r="B24" s="134" t="s">
        <v>387</v>
      </c>
      <c r="C24" s="144">
        <v>8834247</v>
      </c>
      <c r="D24" s="20">
        <f>SUMIFS('2추일입'!$M$7:$M$694,'2추일입'!$B$7:$B$694,'2추총괄표(실국별)'!$B24)</f>
        <v>0</v>
      </c>
      <c r="E24" s="20">
        <f>SUMIFS('2추일입'!$N$7:$N$694,'2추일입'!$B$7:$B$694,'2추총괄표(실국별)'!$B24)</f>
        <v>0</v>
      </c>
      <c r="F24" s="20">
        <f>SUMIFS('2추일출'!$M$7:$M$703,'2추일출'!$B$7:$B$703,'2추총괄표(실국별)'!$B24)</f>
        <v>0</v>
      </c>
      <c r="G24" s="20">
        <f>SUMIFS('2추일출'!$N$7:$N$703,'2추일출'!$B$7:$B$703,'2추총괄표(실국별)'!$B24)</f>
        <v>0</v>
      </c>
      <c r="H24" s="118">
        <f t="shared" si="2"/>
        <v>8834247</v>
      </c>
      <c r="I24" s="145"/>
      <c r="J24" s="145"/>
      <c r="K24" s="15"/>
      <c r="L24" s="16"/>
      <c r="M24" s="145"/>
      <c r="N24" s="145"/>
      <c r="O24" s="145"/>
      <c r="P24" s="145"/>
    </row>
    <row r="25" spans="2:16" s="150" customFormat="1" ht="38.25" customHeight="1">
      <c r="B25" s="147" t="s">
        <v>389</v>
      </c>
      <c r="C25" s="148">
        <v>9409184</v>
      </c>
      <c r="D25" s="20">
        <f>SUMIFS('2추일입'!$M$7:$M$694,'2추일입'!$B$7:$B$694,'2추총괄표(실국별)'!$B25)</f>
        <v>0</v>
      </c>
      <c r="E25" s="20">
        <f>SUMIFS('2추일입'!$N$7:$N$694,'2추일입'!$B$7:$B$694,'2추총괄표(실국별)'!$B25)</f>
        <v>0</v>
      </c>
      <c r="F25" s="20">
        <f>SUMIFS('2추일출'!$M$7:$M$703,'2추일출'!$B$7:$B$703,'2추총괄표(실국별)'!$B25)</f>
        <v>0</v>
      </c>
      <c r="G25" s="20">
        <f>SUMIFS('2추일출'!$N$7:$N$703,'2추일출'!$B$7:$B$703,'2추총괄표(실국별)'!$B25)</f>
        <v>0</v>
      </c>
      <c r="H25" s="118">
        <f t="shared" si="2"/>
        <v>9409184</v>
      </c>
      <c r="I25" s="149"/>
      <c r="J25" s="149"/>
      <c r="K25" s="15"/>
      <c r="L25" s="16"/>
      <c r="M25" s="149"/>
      <c r="N25" s="149"/>
      <c r="O25" s="149"/>
      <c r="P25" s="149"/>
    </row>
    <row r="26" spans="2:16" ht="38.25" customHeight="1" thickBot="1">
      <c r="B26" s="134" t="s">
        <v>396</v>
      </c>
      <c r="C26" s="117">
        <v>568254411</v>
      </c>
      <c r="D26" s="20">
        <f>SUMIFS('2추일입'!$M$7:$M$694,'2추일입'!$B$7:$B$694,'2추총괄표(실국별)'!$B26)</f>
        <v>0</v>
      </c>
      <c r="E26" s="20">
        <f>SUMIFS('2추일입'!$N$7:$N$694,'2추일입'!$B$7:$B$694,'2추총괄표(실국별)'!$B26)</f>
        <v>0</v>
      </c>
      <c r="F26" s="20">
        <f>SUMIFS('2추일출'!$M$7:$M$703,'2추일출'!$B$7:$B$703,'2추총괄표(실국별)'!$B26)</f>
        <v>0</v>
      </c>
      <c r="G26" s="20">
        <f>SUMIFS('2추일출'!$N$7:$N$703,'2추일출'!$B$7:$B$703,'2추총괄표(실국별)'!$B26)</f>
        <v>0</v>
      </c>
      <c r="H26" s="118">
        <f t="shared" si="2"/>
        <v>568254411</v>
      </c>
      <c r="I26" s="137" t="e">
        <f>#REF!+#REF!</f>
        <v>#REF!</v>
      </c>
      <c r="J26" s="138" t="e">
        <f>#REF!+#REF!</f>
        <v>#REF!</v>
      </c>
      <c r="K26" s="109"/>
      <c r="N26" s="139">
        <f>M2-N2</f>
        <v>0</v>
      </c>
    </row>
    <row r="27" spans="2:16" ht="38.25" customHeight="1">
      <c r="B27" s="134" t="s">
        <v>70</v>
      </c>
      <c r="C27" s="117">
        <v>1368375599</v>
      </c>
      <c r="D27" s="20">
        <f>SUMIFS('2추일입'!$M$7:$M$694,'2추일입'!$B$7:$B$694,'2추총괄표(실국별)'!$B27)</f>
        <v>0</v>
      </c>
      <c r="E27" s="20">
        <f>SUMIFS('2추일입'!$N$7:$N$694,'2추일입'!$B$7:$B$694,'2추총괄표(실국별)'!$B27)</f>
        <v>0</v>
      </c>
      <c r="F27" s="20">
        <f>SUMIFS('2추일출'!$M$7:$M$703,'2추일출'!$B$7:$B$703,'2추총괄표(실국별)'!$B27)</f>
        <v>0</v>
      </c>
      <c r="G27" s="20">
        <f>SUMIFS('2추일출'!$N$7:$N$703,'2추일출'!$B$7:$B$703,'2추총괄표(실국별)'!$B27)</f>
        <v>0</v>
      </c>
      <c r="H27" s="118">
        <f t="shared" si="2"/>
        <v>1368375599</v>
      </c>
      <c r="J27" s="140"/>
      <c r="K27" s="141"/>
    </row>
    <row r="28" spans="2:16" ht="38.25" customHeight="1">
      <c r="B28" s="134" t="s">
        <v>319</v>
      </c>
      <c r="C28" s="117">
        <v>203128052</v>
      </c>
      <c r="D28" s="20">
        <f>SUMIFS('2추일입'!$M$7:$M$694,'2추일입'!$B$7:$B$694,'2추총괄표(실국별)'!$B28)</f>
        <v>0</v>
      </c>
      <c r="E28" s="20">
        <f>SUMIFS('2추일입'!$N$7:$N$694,'2추일입'!$B$7:$B$694,'2추총괄표(실국별)'!$B28)</f>
        <v>0</v>
      </c>
      <c r="F28" s="20">
        <f>SUMIFS('2추일출'!$M$7:$M$703,'2추일출'!$B$7:$B$703,'2추총괄표(실국별)'!$B28)</f>
        <v>0</v>
      </c>
      <c r="G28" s="20">
        <f>SUMIFS('2추일출'!$N$7:$N$703,'2추일출'!$B$7:$B$703,'2추총괄표(실국별)'!$B28)</f>
        <v>0</v>
      </c>
      <c r="H28" s="118">
        <f t="shared" si="2"/>
        <v>203128052</v>
      </c>
      <c r="J28" s="142"/>
      <c r="L28" s="143"/>
      <c r="M28" s="143"/>
    </row>
    <row r="29" spans="2:16" ht="38.25" customHeight="1">
      <c r="B29" s="134" t="s">
        <v>334</v>
      </c>
      <c r="C29" s="117">
        <v>551253750</v>
      </c>
      <c r="D29" s="20">
        <f>SUMIFS('2추일입'!$M$7:$M$694,'2추일입'!$B$7:$B$694,'2추총괄표(실국별)'!$B29)</f>
        <v>0</v>
      </c>
      <c r="E29" s="20">
        <f>SUMIFS('2추일입'!$N$7:$N$694,'2추일입'!$B$7:$B$694,'2추총괄표(실국별)'!$B29)</f>
        <v>0</v>
      </c>
      <c r="F29" s="20">
        <f>SUMIFS('2추일출'!$M$7:$M$703,'2추일출'!$B$7:$B$703,'2추총괄표(실국별)'!$B29)</f>
        <v>0</v>
      </c>
      <c r="G29" s="20">
        <f>SUMIFS('2추일출'!$N$7:$N$703,'2추일출'!$B$7:$B$703,'2추총괄표(실국별)'!$B29)</f>
        <v>0</v>
      </c>
      <c r="H29" s="118">
        <f t="shared" si="2"/>
        <v>551253750</v>
      </c>
      <c r="K29" s="15"/>
      <c r="L29" s="16"/>
      <c r="N29" s="101" t="s">
        <v>44</v>
      </c>
    </row>
    <row r="30" spans="2:16" s="146" customFormat="1" ht="38.25" customHeight="1">
      <c r="B30" s="134" t="s">
        <v>67</v>
      </c>
      <c r="C30" s="144">
        <v>199805590</v>
      </c>
      <c r="D30" s="20">
        <f>SUMIFS('2추일입'!$M$7:$M$694,'2추일입'!$B$7:$B$694,'2추총괄표(실국별)'!$B30)</f>
        <v>0</v>
      </c>
      <c r="E30" s="20">
        <f>SUMIFS('2추일입'!$N$7:$N$694,'2추일입'!$B$7:$B$694,'2추총괄표(실국별)'!$B30)</f>
        <v>0</v>
      </c>
      <c r="F30" s="20">
        <f>SUMIFS('2추일출'!$M$7:$M$703,'2추일출'!$B$7:$B$703,'2추총괄표(실국별)'!$B30)</f>
        <v>0</v>
      </c>
      <c r="G30" s="20">
        <f>SUMIFS('2추일출'!$N$7:$N$703,'2추일출'!$B$7:$B$703,'2추총괄표(실국별)'!$B30)</f>
        <v>0</v>
      </c>
      <c r="H30" s="118">
        <f t="shared" si="2"/>
        <v>199805590</v>
      </c>
      <c r="I30" s="145"/>
      <c r="J30" s="145"/>
      <c r="K30" s="15"/>
      <c r="L30" s="16"/>
      <c r="M30" s="131"/>
      <c r="N30" s="132">
        <f>N26-K2</f>
        <v>0</v>
      </c>
      <c r="O30" s="145"/>
      <c r="P30" s="145"/>
    </row>
    <row r="31" spans="2:16" ht="38.25" customHeight="1" thickBot="1">
      <c r="B31" s="134" t="s">
        <v>362</v>
      </c>
      <c r="C31" s="117">
        <v>444655559</v>
      </c>
      <c r="D31" s="20">
        <f>SUMIFS('2추일입'!$M$7:$M$694,'2추일입'!$B$7:$B$694,'2추총괄표(실국별)'!$B31)</f>
        <v>0</v>
      </c>
      <c r="E31" s="20">
        <f>SUMIFS('2추일입'!$N$7:$N$694,'2추일입'!$B$7:$B$694,'2추총괄표(실국별)'!$B31)</f>
        <v>0</v>
      </c>
      <c r="F31" s="20">
        <f>SUMIFS('2추일출'!$M$7:$M$703,'2추일출'!$B$7:$B$703,'2추총괄표(실국별)'!$B31)</f>
        <v>0</v>
      </c>
      <c r="G31" s="20">
        <f>SUMIFS('2추일출'!$N$7:$N$703,'2추일출'!$B$7:$B$703,'2추총괄표(실국별)'!$B31)</f>
        <v>0</v>
      </c>
      <c r="H31" s="118">
        <f t="shared" ref="H31:H33" si="4">C31+F31+G31</f>
        <v>444655559</v>
      </c>
      <c r="I31" s="137" t="e">
        <f>#REF!+#REF!</f>
        <v>#REF!</v>
      </c>
      <c r="J31" s="138" t="e">
        <f>#REF!+#REF!</f>
        <v>#REF!</v>
      </c>
      <c r="K31" s="109"/>
      <c r="N31" s="139" t="e">
        <f>M7-N7</f>
        <v>#REF!</v>
      </c>
    </row>
    <row r="32" spans="2:16" ht="38.25" customHeight="1">
      <c r="B32" s="134" t="s">
        <v>372</v>
      </c>
      <c r="C32" s="117">
        <v>606801393</v>
      </c>
      <c r="D32" s="20">
        <f>SUMIFS('2추일입'!$M$7:$M$694,'2추일입'!$B$7:$B$694,'2추총괄표(실국별)'!$B32)</f>
        <v>0</v>
      </c>
      <c r="E32" s="20">
        <f>SUMIFS('2추일입'!$N$7:$N$694,'2추일입'!$B$7:$B$694,'2추총괄표(실국별)'!$B32)</f>
        <v>0</v>
      </c>
      <c r="F32" s="20">
        <f>SUMIFS('2추일출'!$M$7:$M$703,'2추일출'!$B$7:$B$703,'2추총괄표(실국별)'!$B32)</f>
        <v>0</v>
      </c>
      <c r="G32" s="20">
        <f>SUMIFS('2추일출'!$N$7:$N$703,'2추일출'!$B$7:$B$703,'2추총괄표(실국별)'!$B32)</f>
        <v>0</v>
      </c>
      <c r="H32" s="118">
        <f t="shared" si="4"/>
        <v>606801393</v>
      </c>
      <c r="J32" s="140"/>
      <c r="K32" s="141"/>
    </row>
    <row r="33" spans="2:16" ht="38.25" customHeight="1" thickBot="1">
      <c r="B33" s="151" t="s">
        <v>398</v>
      </c>
      <c r="C33" s="157">
        <v>42659824</v>
      </c>
      <c r="D33" s="21">
        <f>SUMIFS('2추일입'!$M$7:$M$694,'2추일입'!$B$7:$B$694,'2추총괄표(실국별)'!$B33)</f>
        <v>0</v>
      </c>
      <c r="E33" s="21">
        <f>SUMIFS('2추일입'!$N$7:$N$694,'2추일입'!$B$7:$B$694,'2추총괄표(실국별)'!$B33)</f>
        <v>0</v>
      </c>
      <c r="F33" s="21">
        <f>SUMIFS('2추일출'!$M$7:$M$703,'2추일출'!$B$7:$B$703,'2추총괄표(실국별)'!$B33)</f>
        <v>0</v>
      </c>
      <c r="G33" s="21">
        <f>SUMIFS('2추일출'!$N$7:$N$703,'2추일출'!$B$7:$B$703,'2추총괄표(실국별)'!$B33)</f>
        <v>0</v>
      </c>
      <c r="H33" s="153">
        <f t="shared" si="4"/>
        <v>42659824</v>
      </c>
      <c r="J33" s="142"/>
      <c r="L33" s="143"/>
      <c r="M33" s="143"/>
    </row>
    <row r="34" spans="2:16" ht="18" customHeight="1">
      <c r="B34" s="107"/>
      <c r="C34" s="107"/>
      <c r="D34" s="107"/>
      <c r="E34" s="107"/>
      <c r="F34" s="107"/>
      <c r="G34" s="107"/>
      <c r="H34" s="107"/>
      <c r="K34" s="15"/>
      <c r="L34" s="16"/>
    </row>
    <row r="35" spans="2:16" ht="20.25" customHeight="1"/>
    <row r="36" spans="2:16" ht="20.25" customHeight="1"/>
    <row r="37" spans="2:16">
      <c r="B37" s="221" t="s">
        <v>584</v>
      </c>
      <c r="C37" s="225" t="s">
        <v>583</v>
      </c>
      <c r="D37" s="221" t="s">
        <v>581</v>
      </c>
      <c r="E37" s="221" t="s">
        <v>582</v>
      </c>
      <c r="F37" s="225" t="s">
        <v>54</v>
      </c>
      <c r="G37" s="101"/>
      <c r="H37" s="101"/>
      <c r="O37" s="58"/>
      <c r="P37" s="58"/>
    </row>
    <row r="38" spans="2:16">
      <c r="B38" s="221" t="s">
        <v>20</v>
      </c>
      <c r="C38" s="226">
        <f>SUM(C39:C64)</f>
        <v>14571523178</v>
      </c>
      <c r="D38" s="226">
        <f>SUM(D39:D64)</f>
        <v>1223711435</v>
      </c>
      <c r="E38" s="226">
        <f>SUM(E39:E64)</f>
        <v>2281477190</v>
      </c>
      <c r="F38" s="226">
        <f>SUM(C38:E38)</f>
        <v>18076711803</v>
      </c>
      <c r="G38" s="101"/>
      <c r="H38" s="101"/>
      <c r="O38" s="58"/>
      <c r="P38" s="58"/>
    </row>
    <row r="39" spans="2:16">
      <c r="B39" s="221" t="s">
        <v>114</v>
      </c>
      <c r="C39" s="227">
        <v>914581</v>
      </c>
      <c r="D39" s="227"/>
      <c r="E39" s="227"/>
      <c r="F39" s="226">
        <f t="shared" ref="F39:F64" si="5">SUM(C39:E39)</f>
        <v>914581</v>
      </c>
      <c r="O39" s="58"/>
      <c r="P39" s="58"/>
    </row>
    <row r="40" spans="2:16">
      <c r="B40" s="221" t="s">
        <v>106</v>
      </c>
      <c r="C40" s="227">
        <v>3300767937</v>
      </c>
      <c r="D40" s="227"/>
      <c r="E40" s="227">
        <v>1844018116</v>
      </c>
      <c r="F40" s="226">
        <f t="shared" si="5"/>
        <v>5144786053</v>
      </c>
      <c r="O40" s="58"/>
      <c r="P40" s="58"/>
    </row>
    <row r="41" spans="2:16">
      <c r="B41" s="221" t="s">
        <v>107</v>
      </c>
      <c r="C41" s="227">
        <v>171642061</v>
      </c>
      <c r="D41" s="227">
        <v>21248912</v>
      </c>
      <c r="E41" s="227">
        <v>28364468</v>
      </c>
      <c r="F41" s="226">
        <f t="shared" si="5"/>
        <v>221255441</v>
      </c>
      <c r="O41" s="58"/>
      <c r="P41" s="58"/>
    </row>
    <row r="42" spans="2:16">
      <c r="B42" s="221" t="s">
        <v>108</v>
      </c>
      <c r="C42" s="227">
        <v>547246549</v>
      </c>
      <c r="D42" s="227"/>
      <c r="E42" s="227"/>
      <c r="F42" s="226">
        <f t="shared" si="5"/>
        <v>547246549</v>
      </c>
      <c r="O42" s="58"/>
      <c r="P42" s="58"/>
    </row>
    <row r="43" spans="2:16">
      <c r="B43" s="221" t="s">
        <v>181</v>
      </c>
      <c r="C43" s="227">
        <v>2092269089</v>
      </c>
      <c r="D43" s="227">
        <v>246930000</v>
      </c>
      <c r="E43" s="227"/>
      <c r="F43" s="226">
        <f t="shared" si="5"/>
        <v>2339199089</v>
      </c>
      <c r="O43" s="58"/>
      <c r="P43" s="58"/>
    </row>
    <row r="44" spans="2:16">
      <c r="B44" s="221" t="s">
        <v>109</v>
      </c>
      <c r="C44" s="227">
        <v>234366028</v>
      </c>
      <c r="D44" s="227"/>
      <c r="E44" s="227">
        <v>24350866</v>
      </c>
      <c r="F44" s="226">
        <f t="shared" si="5"/>
        <v>258716894</v>
      </c>
      <c r="O44" s="58"/>
      <c r="P44" s="58"/>
    </row>
    <row r="45" spans="2:16">
      <c r="B45" s="221" t="s">
        <v>65</v>
      </c>
      <c r="C45" s="227">
        <v>250268892</v>
      </c>
      <c r="D45" s="227"/>
      <c r="E45" s="227"/>
      <c r="F45" s="226">
        <f t="shared" si="5"/>
        <v>250268892</v>
      </c>
      <c r="O45" s="58"/>
      <c r="P45" s="58"/>
    </row>
    <row r="46" spans="2:16">
      <c r="B46" s="221" t="s">
        <v>210</v>
      </c>
      <c r="C46" s="227">
        <v>97467509</v>
      </c>
      <c r="D46" s="227"/>
      <c r="E46" s="227"/>
      <c r="F46" s="226">
        <f t="shared" si="5"/>
        <v>97467509</v>
      </c>
      <c r="O46" s="58"/>
      <c r="P46" s="58"/>
    </row>
    <row r="47" spans="2:16">
      <c r="B47" s="221" t="s">
        <v>217</v>
      </c>
      <c r="C47" s="227">
        <f>512692414+1402108+5137721+57953769</f>
        <v>577186012</v>
      </c>
      <c r="D47" s="227"/>
      <c r="E47" s="227"/>
      <c r="F47" s="226">
        <f t="shared" si="5"/>
        <v>577186012</v>
      </c>
      <c r="O47" s="58"/>
      <c r="P47" s="58"/>
    </row>
    <row r="48" spans="2:16">
      <c r="B48" s="224" t="s">
        <v>62</v>
      </c>
      <c r="C48" s="227">
        <v>29891138</v>
      </c>
      <c r="D48" s="227"/>
      <c r="E48" s="227"/>
      <c r="F48" s="226">
        <f t="shared" si="5"/>
        <v>29891138</v>
      </c>
      <c r="O48" s="58"/>
      <c r="P48" s="58"/>
    </row>
    <row r="49" spans="2:6">
      <c r="B49" s="221" t="s">
        <v>115</v>
      </c>
      <c r="C49" s="227">
        <v>11250846</v>
      </c>
      <c r="D49" s="227"/>
      <c r="E49" s="227"/>
      <c r="F49" s="226">
        <f t="shared" si="5"/>
        <v>11250846</v>
      </c>
    </row>
    <row r="50" spans="2:6">
      <c r="B50" s="221" t="s">
        <v>113</v>
      </c>
      <c r="C50" s="227">
        <v>384069</v>
      </c>
      <c r="D50" s="227"/>
      <c r="E50" s="227"/>
      <c r="F50" s="226">
        <f t="shared" si="5"/>
        <v>384069</v>
      </c>
    </row>
    <row r="51" spans="2:6">
      <c r="B51" s="221" t="s">
        <v>110</v>
      </c>
      <c r="C51" s="227">
        <v>1742791333</v>
      </c>
      <c r="D51" s="227">
        <v>839215577</v>
      </c>
      <c r="E51" s="227"/>
      <c r="F51" s="226">
        <f t="shared" si="5"/>
        <v>2582006910</v>
      </c>
    </row>
    <row r="52" spans="2:6">
      <c r="B52" s="221" t="s">
        <v>111</v>
      </c>
      <c r="C52" s="227">
        <v>90647611</v>
      </c>
      <c r="D52" s="227"/>
      <c r="E52" s="227"/>
      <c r="F52" s="226">
        <f t="shared" si="5"/>
        <v>90647611</v>
      </c>
    </row>
    <row r="53" spans="2:6">
      <c r="B53" s="221" t="s">
        <v>112</v>
      </c>
      <c r="C53" s="227">
        <v>1883037298</v>
      </c>
      <c r="D53" s="227"/>
      <c r="E53" s="227"/>
      <c r="F53" s="226">
        <f t="shared" si="5"/>
        <v>1883037298</v>
      </c>
    </row>
    <row r="54" spans="2:6">
      <c r="B54" s="221" t="s">
        <v>380</v>
      </c>
      <c r="C54" s="227">
        <v>39275302</v>
      </c>
      <c r="D54" s="227"/>
      <c r="E54" s="227"/>
      <c r="F54" s="226">
        <f t="shared" si="5"/>
        <v>39275302</v>
      </c>
    </row>
    <row r="55" spans="2:6">
      <c r="B55" s="221" t="s">
        <v>387</v>
      </c>
      <c r="C55" s="227">
        <v>8834247</v>
      </c>
      <c r="D55" s="227"/>
      <c r="E55" s="227"/>
      <c r="F55" s="226">
        <f t="shared" si="5"/>
        <v>8834247</v>
      </c>
    </row>
    <row r="56" spans="2:6">
      <c r="B56" s="224" t="s">
        <v>389</v>
      </c>
      <c r="C56" s="227">
        <v>9409184</v>
      </c>
      <c r="D56" s="227"/>
      <c r="E56" s="227"/>
      <c r="F56" s="226">
        <f t="shared" si="5"/>
        <v>9409184</v>
      </c>
    </row>
    <row r="57" spans="2:6">
      <c r="B57" s="221" t="s">
        <v>396</v>
      </c>
      <c r="C57" s="227">
        <v>564663823</v>
      </c>
      <c r="D57" s="227">
        <v>3590588</v>
      </c>
      <c r="E57" s="227"/>
      <c r="F57" s="226">
        <f t="shared" si="5"/>
        <v>568254411</v>
      </c>
    </row>
    <row r="58" spans="2:6">
      <c r="B58" s="221" t="s">
        <v>70</v>
      </c>
      <c r="C58" s="227">
        <v>1368375599</v>
      </c>
      <c r="D58" s="227"/>
      <c r="E58" s="227"/>
      <c r="F58" s="226">
        <f t="shared" si="5"/>
        <v>1368375599</v>
      </c>
    </row>
    <row r="59" spans="2:6">
      <c r="B59" s="221" t="s">
        <v>319</v>
      </c>
      <c r="C59" s="227">
        <v>188128052</v>
      </c>
      <c r="D59" s="227">
        <v>15000000</v>
      </c>
      <c r="E59" s="227"/>
      <c r="F59" s="226">
        <f t="shared" si="5"/>
        <v>203128052</v>
      </c>
    </row>
    <row r="60" spans="2:6">
      <c r="B60" s="221" t="s">
        <v>334</v>
      </c>
      <c r="C60" s="227">
        <v>166510010</v>
      </c>
      <c r="D60" s="227"/>
      <c r="E60" s="227">
        <v>384743740</v>
      </c>
      <c r="F60" s="226">
        <f t="shared" si="5"/>
        <v>551253750</v>
      </c>
    </row>
    <row r="61" spans="2:6">
      <c r="B61" s="221" t="s">
        <v>67</v>
      </c>
      <c r="C61" s="227">
        <v>199805590</v>
      </c>
      <c r="D61" s="227"/>
      <c r="E61" s="227"/>
      <c r="F61" s="226">
        <f t="shared" si="5"/>
        <v>199805590</v>
      </c>
    </row>
    <row r="62" spans="2:6">
      <c r="B62" s="221" t="s">
        <v>362</v>
      </c>
      <c r="C62" s="227">
        <v>351095559</v>
      </c>
      <c r="D62" s="227">
        <v>93560000</v>
      </c>
      <c r="E62" s="227"/>
      <c r="F62" s="226">
        <f t="shared" si="5"/>
        <v>444655559</v>
      </c>
    </row>
    <row r="63" spans="2:6">
      <c r="B63" s="221" t="s">
        <v>372</v>
      </c>
      <c r="C63" s="227">
        <v>602635035</v>
      </c>
      <c r="D63" s="227">
        <v>4166358</v>
      </c>
      <c r="E63" s="227"/>
      <c r="F63" s="226">
        <f t="shared" si="5"/>
        <v>606801393</v>
      </c>
    </row>
    <row r="64" spans="2:6">
      <c r="B64" s="221" t="s">
        <v>398</v>
      </c>
      <c r="C64" s="227">
        <v>42659824</v>
      </c>
      <c r="D64" s="227"/>
      <c r="E64" s="227"/>
      <c r="F64" s="226">
        <f t="shared" si="5"/>
        <v>42659824</v>
      </c>
    </row>
    <row r="164" spans="1:20" s="101" customFormat="1" ht="24">
      <c r="A164" s="58"/>
      <c r="B164" s="58"/>
      <c r="C164" s="58"/>
      <c r="D164" s="58"/>
      <c r="E164" s="58"/>
      <c r="F164" s="58"/>
      <c r="G164" s="58"/>
      <c r="H164" s="58"/>
      <c r="I164" s="141" t="s">
        <v>56</v>
      </c>
      <c r="Q164" s="58"/>
      <c r="R164" s="58"/>
      <c r="S164" s="58"/>
      <c r="T164" s="58"/>
    </row>
    <row r="294" spans="1:20" s="101" customFormat="1">
      <c r="A294" s="58"/>
      <c r="B294" s="58"/>
      <c r="C294" s="58"/>
      <c r="D294" s="58"/>
      <c r="E294" s="58"/>
      <c r="F294" s="58"/>
      <c r="G294" s="58"/>
      <c r="H294" s="58"/>
      <c r="I294" s="165"/>
      <c r="K294" s="101">
        <v>-50000</v>
      </c>
      <c r="Q294" s="58"/>
      <c r="R294" s="58"/>
      <c r="S294" s="58"/>
      <c r="T294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80" zoomScaleNormal="80" workbookViewId="0">
      <selection activeCell="F8" sqref="F8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527" t="s">
        <v>556</v>
      </c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/>
      <c r="AB1" s="527"/>
      <c r="AC1" s="527"/>
      <c r="AD1" s="527"/>
    </row>
    <row r="2" spans="1:30">
      <c r="J2" s="167" t="str">
        <f>IF(J6=X6,"OK","@@")</f>
        <v>OK</v>
      </c>
      <c r="K2" s="167"/>
      <c r="L2" s="167"/>
      <c r="M2" s="167"/>
      <c r="N2" s="167"/>
      <c r="O2" s="167" t="str">
        <f>IF(O6=AC6,"OK","@@")</f>
        <v>OK</v>
      </c>
      <c r="X2" s="167" t="str">
        <f>IF(X6=J6,"OK","@@")</f>
        <v>OK</v>
      </c>
      <c r="Y2" s="167"/>
      <c r="Z2" s="167"/>
      <c r="AA2" s="167"/>
      <c r="AB2" s="167"/>
      <c r="AC2" s="167" t="str">
        <f>IF(AC6=O6,"OK","@@")</f>
        <v>OK</v>
      </c>
      <c r="AD2" s="167"/>
    </row>
    <row r="3" spans="1:30" ht="18.75" customHeight="1">
      <c r="B3" s="528" t="s">
        <v>523</v>
      </c>
      <c r="C3" s="529"/>
      <c r="D3" s="534" t="s">
        <v>74</v>
      </c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R3" s="534" t="s">
        <v>75</v>
      </c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</row>
    <row r="4" spans="1:30" ht="27.75" customHeight="1">
      <c r="B4" s="530"/>
      <c r="C4" s="531"/>
      <c r="D4" s="535" t="s">
        <v>129</v>
      </c>
      <c r="E4" s="535" t="s">
        <v>127</v>
      </c>
      <c r="F4" s="535" t="s">
        <v>130</v>
      </c>
      <c r="G4" s="521" t="s">
        <v>131</v>
      </c>
      <c r="H4" s="522"/>
      <c r="I4" s="523" t="s">
        <v>80</v>
      </c>
      <c r="J4" s="537" t="s">
        <v>8</v>
      </c>
      <c r="K4" s="522"/>
      <c r="L4" s="541" t="s">
        <v>132</v>
      </c>
      <c r="M4" s="540"/>
      <c r="N4" s="538" t="s">
        <v>128</v>
      </c>
      <c r="O4" s="540" t="s">
        <v>79</v>
      </c>
      <c r="P4" s="540"/>
      <c r="R4" s="535" t="s">
        <v>520</v>
      </c>
      <c r="S4" s="535" t="s">
        <v>521</v>
      </c>
      <c r="T4" s="535" t="s">
        <v>522</v>
      </c>
      <c r="U4" s="521" t="s">
        <v>131</v>
      </c>
      <c r="V4" s="522"/>
      <c r="W4" s="523" t="s">
        <v>80</v>
      </c>
      <c r="X4" s="537" t="s">
        <v>8</v>
      </c>
      <c r="Y4" s="522"/>
      <c r="Z4" s="541" t="s">
        <v>132</v>
      </c>
      <c r="AA4" s="540"/>
      <c r="AB4" s="538" t="s">
        <v>128</v>
      </c>
      <c r="AC4" s="540" t="s">
        <v>79</v>
      </c>
      <c r="AD4" s="540"/>
    </row>
    <row r="5" spans="1:30" ht="18.75" customHeight="1">
      <c r="B5" s="532"/>
      <c r="C5" s="533"/>
      <c r="D5" s="536"/>
      <c r="E5" s="536"/>
      <c r="F5" s="536"/>
      <c r="G5" s="96" t="s">
        <v>0</v>
      </c>
      <c r="H5" s="96" t="s">
        <v>1</v>
      </c>
      <c r="I5" s="524"/>
      <c r="J5" s="96" t="s">
        <v>3</v>
      </c>
      <c r="K5" s="96" t="s">
        <v>2</v>
      </c>
      <c r="L5" s="65" t="s">
        <v>0</v>
      </c>
      <c r="M5" s="65" t="s">
        <v>1</v>
      </c>
      <c r="N5" s="539"/>
      <c r="O5" s="65" t="s">
        <v>3</v>
      </c>
      <c r="P5" s="65" t="s">
        <v>2</v>
      </c>
      <c r="R5" s="536"/>
      <c r="S5" s="536"/>
      <c r="T5" s="536"/>
      <c r="U5" s="64" t="s">
        <v>0</v>
      </c>
      <c r="V5" s="64" t="s">
        <v>1</v>
      </c>
      <c r="W5" s="524"/>
      <c r="X5" s="64" t="s">
        <v>3</v>
      </c>
      <c r="Y5" s="64" t="s">
        <v>2</v>
      </c>
      <c r="Z5" s="65" t="s">
        <v>0</v>
      </c>
      <c r="AA5" s="65" t="s">
        <v>1</v>
      </c>
      <c r="AB5" s="539"/>
      <c r="AC5" s="65" t="s">
        <v>3</v>
      </c>
      <c r="AD5" s="65" t="s">
        <v>2</v>
      </c>
    </row>
    <row r="6" spans="1:30">
      <c r="B6" s="525" t="s">
        <v>39</v>
      </c>
      <c r="C6" s="526"/>
      <c r="D6" s="95">
        <f>SUM(D7:D46)/2</f>
        <v>1573168496</v>
      </c>
      <c r="E6" s="95">
        <f t="shared" ref="E6:P6" si="0">SUM(E7:E46)/2</f>
        <v>2991124203</v>
      </c>
      <c r="F6" s="95">
        <f t="shared" si="0"/>
        <v>2991124203</v>
      </c>
      <c r="G6" s="95">
        <f t="shared" si="0"/>
        <v>-56319273</v>
      </c>
      <c r="H6" s="95">
        <f t="shared" si="0"/>
        <v>12101941</v>
      </c>
      <c r="I6" s="95">
        <f t="shared" si="0"/>
        <v>2984426563</v>
      </c>
      <c r="J6" s="95">
        <f t="shared" si="0"/>
        <v>-44663777</v>
      </c>
      <c r="K6" s="95">
        <f t="shared" si="0"/>
        <v>446445</v>
      </c>
      <c r="L6" s="95">
        <f t="shared" si="0"/>
        <v>0</v>
      </c>
      <c r="M6" s="95">
        <f t="shared" si="0"/>
        <v>0</v>
      </c>
      <c r="N6" s="95">
        <f t="shared" si="0"/>
        <v>3028643895</v>
      </c>
      <c r="O6" s="95">
        <f t="shared" si="0"/>
        <v>0</v>
      </c>
      <c r="P6" s="95">
        <f t="shared" si="0"/>
        <v>0</v>
      </c>
      <c r="R6" s="95">
        <f>SUM(R7:R46)/2</f>
        <v>1694267117</v>
      </c>
      <c r="S6" s="95">
        <f t="shared" ref="S6:AD6" si="1">SUM(S7:S46)/2</f>
        <v>3186077688</v>
      </c>
      <c r="T6" s="95">
        <f t="shared" si="1"/>
        <v>3186077688</v>
      </c>
      <c r="U6" s="95">
        <f t="shared" si="1"/>
        <v>-70165033</v>
      </c>
      <c r="V6" s="95">
        <f t="shared" si="1"/>
        <v>21672427</v>
      </c>
      <c r="W6" s="95">
        <f t="shared" si="1"/>
        <v>3175871074</v>
      </c>
      <c r="X6" s="95">
        <f t="shared" si="1"/>
        <v>-44663777</v>
      </c>
      <c r="Y6" s="95">
        <f t="shared" si="1"/>
        <v>-3828829</v>
      </c>
      <c r="Z6" s="95">
        <f t="shared" si="1"/>
        <v>0</v>
      </c>
      <c r="AA6" s="95">
        <f t="shared" si="1"/>
        <v>0</v>
      </c>
      <c r="AB6" s="95">
        <f t="shared" si="1"/>
        <v>3224363680</v>
      </c>
      <c r="AC6" s="95">
        <f t="shared" si="1"/>
        <v>0</v>
      </c>
      <c r="AD6" s="95">
        <f t="shared" si="1"/>
        <v>0</v>
      </c>
    </row>
    <row r="7" spans="1:30" ht="16.5" customHeight="1">
      <c r="A7" s="97"/>
      <c r="B7" s="517" t="s">
        <v>18</v>
      </c>
      <c r="C7" s="518"/>
      <c r="D7" s="89">
        <f>SUM(D8:D10)</f>
        <v>0</v>
      </c>
      <c r="E7" s="89">
        <f t="shared" ref="E7:P7" si="2">SUM(E8:E10)</f>
        <v>0</v>
      </c>
      <c r="F7" s="89">
        <f t="shared" si="2"/>
        <v>0</v>
      </c>
      <c r="G7" s="89">
        <f t="shared" si="2"/>
        <v>0</v>
      </c>
      <c r="H7" s="89">
        <f t="shared" si="2"/>
        <v>0</v>
      </c>
      <c r="I7" s="89">
        <f t="shared" si="2"/>
        <v>0</v>
      </c>
      <c r="J7" s="89">
        <f t="shared" si="2"/>
        <v>0</v>
      </c>
      <c r="K7" s="89">
        <f t="shared" si="2"/>
        <v>0</v>
      </c>
      <c r="L7" s="89">
        <f t="shared" si="2"/>
        <v>0</v>
      </c>
      <c r="M7" s="89">
        <f t="shared" si="2"/>
        <v>0</v>
      </c>
      <c r="N7" s="89">
        <f t="shared" si="2"/>
        <v>0</v>
      </c>
      <c r="O7" s="89">
        <f t="shared" si="2"/>
        <v>0</v>
      </c>
      <c r="P7" s="89">
        <f t="shared" si="2"/>
        <v>0</v>
      </c>
      <c r="R7" s="89">
        <f>SUM(R8:R10)</f>
        <v>0</v>
      </c>
      <c r="S7" s="89">
        <f t="shared" ref="S7:AD7" si="3">SUM(S8:S10)</f>
        <v>0</v>
      </c>
      <c r="T7" s="89">
        <f t="shared" si="3"/>
        <v>0</v>
      </c>
      <c r="U7" s="89">
        <f t="shared" si="3"/>
        <v>0</v>
      </c>
      <c r="V7" s="89">
        <f t="shared" si="3"/>
        <v>0</v>
      </c>
      <c r="W7" s="89">
        <f t="shared" si="3"/>
        <v>0</v>
      </c>
      <c r="X7" s="89">
        <f t="shared" si="3"/>
        <v>0</v>
      </c>
      <c r="Y7" s="89">
        <f t="shared" si="3"/>
        <v>0</v>
      </c>
      <c r="Z7" s="89">
        <f t="shared" si="3"/>
        <v>0</v>
      </c>
      <c r="AA7" s="89">
        <f t="shared" si="3"/>
        <v>0</v>
      </c>
      <c r="AB7" s="89">
        <f t="shared" si="3"/>
        <v>0</v>
      </c>
      <c r="AC7" s="89">
        <f t="shared" si="3"/>
        <v>0</v>
      </c>
      <c r="AD7" s="89">
        <f t="shared" si="3"/>
        <v>0</v>
      </c>
    </row>
    <row r="8" spans="1:30" ht="16.5" customHeight="1">
      <c r="A8" s="97" t="s">
        <v>524</v>
      </c>
      <c r="B8" s="90"/>
      <c r="C8" s="90" t="s">
        <v>62</v>
      </c>
      <c r="D8" s="91">
        <f>SUMIFS('2추일입'!$G$7:$G$694,'2추일입'!$A$7:$A$694,'2추위원회별'!$A8,'2추일입'!$B$7:$B$694,'2추위원회별'!$C8)</f>
        <v>0</v>
      </c>
      <c r="E8" s="91">
        <f>SUMIFS('2추일입'!$H$7:$H$694,'2추일입'!$A$7:$A$694,'2추위원회별'!$A8,'2추일입'!$B$7:$B$694,'2추위원회별'!$C8)</f>
        <v>0</v>
      </c>
      <c r="F8" s="91">
        <f>SUMIFS('2추일입'!$H$7:$H$694,'2추일입'!$A$7:$A$694,'2추위원회별'!$A8,'2추일입'!$B$7:$B$694,'2추위원회별'!$C8)</f>
        <v>0</v>
      </c>
      <c r="G8" s="91">
        <f>SUMIFS('2추일입'!$J$7:$J$694,'2추일입'!$A$7:$A$694,'2추위원회별'!$A8,'2추일입'!$B$7:$B$694,'2추위원회별'!$C8)</f>
        <v>0</v>
      </c>
      <c r="H8" s="91">
        <f>SUMIFS('2추일입'!$K$7:$K$694,'2추일입'!$A$7:$A$694,'2추위원회별'!$A8,'2추일입'!$B$7:$B$694,'2추위원회별'!$C8)</f>
        <v>0</v>
      </c>
      <c r="I8" s="91">
        <f>SUMIFS('2추일입'!$L$7:$L$694,'2추일입'!$A$7:$A$694,'2추위원회별'!$A8,'2추일입'!$B$7:$B$694,'2추위원회별'!$C8)</f>
        <v>0</v>
      </c>
      <c r="J8" s="91">
        <f>SUMIFS('2추일입'!$V$7:$V$694,'2추일입'!$A$7:$A$694,'2추위원회별'!$A8,'2추일입'!$B$7:$B$694,'2추위원회별'!$C8)</f>
        <v>0</v>
      </c>
      <c r="K8" s="91">
        <f>SUMIFS('2추일입'!$W$7:$W$694,'2추일입'!$A$7:$A$694,'2추위원회별'!$A8,'2추일입'!$B$7:$B$694,'2추위원회별'!$C8)</f>
        <v>0</v>
      </c>
      <c r="L8" s="91">
        <f>SUMIFS('2추일입'!$M$7:$M$694,'2추일입'!$A$7:$A$694,'2추위원회별'!$A8,'2추일입'!$B$7:$B$694,'2추위원회별'!$C8)</f>
        <v>0</v>
      </c>
      <c r="M8" s="91">
        <f>SUMIFS('2추일입'!$N$7:$N$694,'2추일입'!$A$7:$A$694,'2추위원회별'!$A8,'2추일입'!$B$7:$B$694,'2추위원회별'!$C8)</f>
        <v>0</v>
      </c>
      <c r="N8" s="91">
        <f>SUMIFS('2추일입'!$O$7:$O$694,'2추일입'!$A$7:$A$694,'2추위원회별'!$A8,'2추일입'!$B$7:$B$694,'2추위원회별'!$C8)</f>
        <v>0</v>
      </c>
      <c r="O8" s="91">
        <f>SUMIFS('2추일입'!$AA$7:$AA$694,'2추일입'!$A$7:$A$694,'2추위원회별'!$A8,'2추일입'!$B$7:$B$694,'2추위원회별'!$C8)</f>
        <v>0</v>
      </c>
      <c r="P8" s="91">
        <f>SUMIFS('2추일입'!$AB$7:$AB$694,'2추일입'!$A$7:$A$694,'2추위원회별'!$A8,'2추일입'!$B$7:$B$694,'2추위원회별'!$C8)</f>
        <v>0</v>
      </c>
      <c r="R8" s="91">
        <f>SUMIFS('2추일출'!$G$7:$G$703,'2추일출'!$A$7:$A$703,'2추위원회별'!$A8,'2추일출'!$B$7:$B$703,'2추위원회별'!$C8)</f>
        <v>0</v>
      </c>
      <c r="S8" s="91">
        <f>SUMIFS('2추일출'!$H$7:$H$703,'2추일출'!$A$7:$A$703,'2추위원회별'!$A8,'2추일출'!$B$7:$B$703,'2추위원회별'!$C8)</f>
        <v>0</v>
      </c>
      <c r="T8" s="91">
        <f>SUMIFS('2추일출'!$H$7:$H$703,'2추일출'!$A$7:$A$703,'2추위원회별'!$A8,'2추일출'!$B$7:$B$703,'2추위원회별'!$C8)</f>
        <v>0</v>
      </c>
      <c r="U8" s="91">
        <f>SUMIFS('2추일출'!$J$7:$J$703,'2추일출'!$A$7:$A$703,'2추위원회별'!$A8,'2추일출'!$B$7:$B$703,'2추위원회별'!$C8)</f>
        <v>0</v>
      </c>
      <c r="V8" s="91">
        <f>SUMIFS('2추일출'!$K$7:$K$703,'2추일출'!$A$7:$A$703,'2추위원회별'!$A8,'2추일출'!$B$7:$B$703,'2추위원회별'!$C8)</f>
        <v>0</v>
      </c>
      <c r="W8" s="91">
        <f>SUMIFS('2추일출'!$L$7:$L$703,'2추일출'!$A$7:$A$703,'2추위원회별'!$A8,'2추일출'!$B$7:$B$703,'2추위원회별'!$C8)</f>
        <v>0</v>
      </c>
      <c r="X8" s="91">
        <f>SUMIFS('2추일출'!$V$7:$V$703,'2추일출'!$A$7:$A$703,'2추위원회별'!$A8,'2추일출'!$B$7:$B$703,'2추위원회별'!$C8)</f>
        <v>0</v>
      </c>
      <c r="Y8" s="91">
        <f>SUMIFS('2추일출'!$W$7:$W$703,'2추일출'!$A$7:$A$703,'2추위원회별'!$A8,'2추일출'!$B$7:$B$703,'2추위원회별'!$C8)</f>
        <v>0</v>
      </c>
      <c r="Z8" s="91">
        <f>SUMIFS('2추일출'!$M$7:$M$703,'2추일출'!$A$7:$A$703,'2추위원회별'!$A8,'2추일출'!$B$7:$B$703,'2추위원회별'!$C8)</f>
        <v>0</v>
      </c>
      <c r="AA8" s="91">
        <f>SUMIFS('2추일출'!$N$7:$N$703,'2추일출'!$A$7:$A$703,'2추위원회별'!$A8,'2추일출'!$B$7:$B$703,'2추위원회별'!$C8)</f>
        <v>0</v>
      </c>
      <c r="AB8" s="91">
        <f>SUMIFS('2추일출'!$O$7:$O$703,'2추일출'!$A$7:$A$703,'2추위원회별'!$A8,'2추일출'!$B$7:$B$703,'2추위원회별'!$C8)</f>
        <v>0</v>
      </c>
      <c r="AC8" s="91">
        <f>SUMIFS('2추일출'!$AA$7:$AA$703,'2추일출'!$A$7:$A$703,'2추위원회별'!$A8,'2추일출'!$B$7:$B$703,'2추위원회별'!$C8)</f>
        <v>0</v>
      </c>
      <c r="AD8" s="91">
        <f>SUMIFS('2추일출'!$AB$7:$AB$703,'2추일출'!$A$7:$A$703,'2추위원회별'!$A8,'2추일출'!$B$7:$B$703,'2추위원회별'!$C8)</f>
        <v>0</v>
      </c>
    </row>
    <row r="9" spans="1:30" ht="16.5" customHeight="1">
      <c r="A9" s="97" t="s">
        <v>524</v>
      </c>
      <c r="B9" s="90"/>
      <c r="C9" s="90" t="s">
        <v>115</v>
      </c>
      <c r="D9" s="91">
        <f>SUMIFS('2추일입'!$G$7:$G$694,'2추일입'!$A$7:$A$694,'2추위원회별'!$A9,'2추일입'!$B$7:$B$694,'2추위원회별'!$C9)</f>
        <v>0</v>
      </c>
      <c r="E9" s="91">
        <f>SUMIFS('2추일입'!$H$7:$H$694,'2추일입'!$A$7:$A$694,'2추위원회별'!$A9,'2추일입'!$B$7:$B$694,'2추위원회별'!$C9)</f>
        <v>0</v>
      </c>
      <c r="F9" s="91">
        <f>SUMIFS('2추일입'!$H$7:$H$694,'2추일입'!$A$7:$A$694,'2추위원회별'!$A9,'2추일입'!$B$7:$B$694,'2추위원회별'!$C9)</f>
        <v>0</v>
      </c>
      <c r="G9" s="91">
        <f>SUMIFS('2추일입'!$J$7:$J$694,'2추일입'!$A$7:$A$694,'2추위원회별'!$A9,'2추일입'!$B$7:$B$694,'2추위원회별'!$C9)</f>
        <v>0</v>
      </c>
      <c r="H9" s="91">
        <f>SUMIFS('2추일입'!$K$7:$K$694,'2추일입'!$A$7:$A$694,'2추위원회별'!$A9,'2추일입'!$B$7:$B$694,'2추위원회별'!$C9)</f>
        <v>0</v>
      </c>
      <c r="I9" s="91">
        <f>SUMIFS('2추일입'!$L$7:$L$694,'2추일입'!$A$7:$A$694,'2추위원회별'!$A9,'2추일입'!$B$7:$B$694,'2추위원회별'!$C9)</f>
        <v>0</v>
      </c>
      <c r="J9" s="91">
        <f>SUMIFS('2추일입'!$V$7:$V$694,'2추일입'!$A$7:$A$694,'2추위원회별'!$A9,'2추일입'!$B$7:$B$694,'2추위원회별'!$C9)</f>
        <v>0</v>
      </c>
      <c r="K9" s="91">
        <f>SUMIFS('2추일입'!$W$7:$W$694,'2추일입'!$A$7:$A$694,'2추위원회별'!$A9,'2추일입'!$B$7:$B$694,'2추위원회별'!$C9)</f>
        <v>0</v>
      </c>
      <c r="L9" s="91">
        <f>SUMIFS('2추일입'!$M$7:$M$694,'2추일입'!$A$7:$A$694,'2추위원회별'!$A9,'2추일입'!$B$7:$B$694,'2추위원회별'!$C9)</f>
        <v>0</v>
      </c>
      <c r="M9" s="91">
        <f>SUMIFS('2추일입'!$N$7:$N$694,'2추일입'!$A$7:$A$694,'2추위원회별'!$A9,'2추일입'!$B$7:$B$694,'2추위원회별'!$C9)</f>
        <v>0</v>
      </c>
      <c r="N9" s="91">
        <f>SUMIFS('2추일입'!$O$7:$O$694,'2추일입'!$A$7:$A$694,'2추위원회별'!$A9,'2추일입'!$B$7:$B$694,'2추위원회별'!$C9)</f>
        <v>0</v>
      </c>
      <c r="O9" s="91">
        <f>SUMIFS('2추일입'!$AA$7:$AA$694,'2추일입'!$A$7:$A$694,'2추위원회별'!$A9,'2추일입'!$B$7:$B$694,'2추위원회별'!$C9)</f>
        <v>0</v>
      </c>
      <c r="P9" s="91">
        <f>SUMIFS('2추일입'!$AB$7:$AB$694,'2추일입'!$A$7:$A$694,'2추위원회별'!$A9,'2추일입'!$B$7:$B$694,'2추위원회별'!$C9)</f>
        <v>0</v>
      </c>
      <c r="R9" s="91">
        <f>SUMIFS('2추일출'!$G$7:$G$703,'2추일출'!$A$7:$A$703,'2추위원회별'!$A9,'2추일출'!$B$7:$B$703,'2추위원회별'!$C9)</f>
        <v>0</v>
      </c>
      <c r="S9" s="91">
        <f>SUMIFS('2추일출'!$H$7:$H$703,'2추일출'!$A$7:$A$703,'2추위원회별'!$A9,'2추일출'!$B$7:$B$703,'2추위원회별'!$C9)</f>
        <v>0</v>
      </c>
      <c r="T9" s="91">
        <f>SUMIFS('2추일출'!$H$7:$H$703,'2추일출'!$A$7:$A$703,'2추위원회별'!$A9,'2추일출'!$B$7:$B$703,'2추위원회별'!$C9)</f>
        <v>0</v>
      </c>
      <c r="U9" s="91">
        <f>SUMIFS('2추일출'!$J$7:$J$703,'2추일출'!$A$7:$A$703,'2추위원회별'!$A9,'2추일출'!$B$7:$B$703,'2추위원회별'!$C9)</f>
        <v>0</v>
      </c>
      <c r="V9" s="91">
        <f>SUMIFS('2추일출'!$K$7:$K$703,'2추일출'!$A$7:$A$703,'2추위원회별'!$A9,'2추일출'!$B$7:$B$703,'2추위원회별'!$C9)</f>
        <v>0</v>
      </c>
      <c r="W9" s="91">
        <f>SUMIFS('2추일출'!$L$7:$L$703,'2추일출'!$A$7:$A$703,'2추위원회별'!$A9,'2추일출'!$B$7:$B$703,'2추위원회별'!$C9)</f>
        <v>0</v>
      </c>
      <c r="X9" s="91">
        <f>SUMIFS('2추일출'!$V$7:$V$703,'2추일출'!$A$7:$A$703,'2추위원회별'!$A9,'2추일출'!$B$7:$B$703,'2추위원회별'!$C9)</f>
        <v>0</v>
      </c>
      <c r="Y9" s="91">
        <f>SUMIFS('2추일출'!$W$7:$W$703,'2추일출'!$A$7:$A$703,'2추위원회별'!$A9,'2추일출'!$B$7:$B$703,'2추위원회별'!$C9)</f>
        <v>0</v>
      </c>
      <c r="Z9" s="91">
        <f>SUMIFS('2추일출'!$M$7:$M$703,'2추일출'!$A$7:$A$703,'2추위원회별'!$A9,'2추일출'!$B$7:$B$703,'2추위원회별'!$C9)</f>
        <v>0</v>
      </c>
      <c r="AA9" s="91">
        <f>SUMIFS('2추일출'!$N$7:$N$703,'2추일출'!$A$7:$A$703,'2추위원회별'!$A9,'2추일출'!$B$7:$B$703,'2추위원회별'!$C9)</f>
        <v>0</v>
      </c>
      <c r="AB9" s="91">
        <f>SUMIFS('2추일출'!$O$7:$O$703,'2추일출'!$A$7:$A$703,'2추위원회별'!$A9,'2추일출'!$B$7:$B$703,'2추위원회별'!$C9)</f>
        <v>0</v>
      </c>
      <c r="AC9" s="91">
        <f>SUMIFS('2추일출'!$AA$7:$AA$703,'2추일출'!$A$7:$A$703,'2추위원회별'!$A9,'2추일출'!$B$7:$B$703,'2추위원회별'!$C9)</f>
        <v>0</v>
      </c>
      <c r="AD9" s="91">
        <f>SUMIFS('2추일출'!$AB$7:$AB$703,'2추일출'!$A$7:$A$703,'2추위원회별'!$A9,'2추일출'!$B$7:$B$703,'2추위원회별'!$C9)</f>
        <v>0</v>
      </c>
    </row>
    <row r="10" spans="1:30" ht="16.5" customHeight="1">
      <c r="A10" s="97" t="s">
        <v>524</v>
      </c>
      <c r="B10" s="90"/>
      <c r="C10" s="90" t="s">
        <v>113</v>
      </c>
      <c r="D10" s="91">
        <f>SUMIFS('2추일입'!$G$7:$G$694,'2추일입'!$A$7:$A$694,'2추위원회별'!$A10,'2추일입'!$B$7:$B$694,'2추위원회별'!$C10)</f>
        <v>0</v>
      </c>
      <c r="E10" s="91">
        <f>SUMIFS('2추일입'!$H$7:$H$694,'2추일입'!$A$7:$A$694,'2추위원회별'!$A10,'2추일입'!$B$7:$B$694,'2추위원회별'!$C10)</f>
        <v>0</v>
      </c>
      <c r="F10" s="91">
        <f>SUMIFS('2추일입'!$H$7:$H$694,'2추일입'!$A$7:$A$694,'2추위원회별'!$A10,'2추일입'!$B$7:$B$694,'2추위원회별'!$C10)</f>
        <v>0</v>
      </c>
      <c r="G10" s="91">
        <f>SUMIFS('2추일입'!$J$7:$J$694,'2추일입'!$A$7:$A$694,'2추위원회별'!$A10,'2추일입'!$B$7:$B$694,'2추위원회별'!$C10)</f>
        <v>0</v>
      </c>
      <c r="H10" s="91">
        <f>SUMIFS('2추일입'!$K$7:$K$694,'2추일입'!$A$7:$A$694,'2추위원회별'!$A10,'2추일입'!$B$7:$B$694,'2추위원회별'!$C10)</f>
        <v>0</v>
      </c>
      <c r="I10" s="91">
        <f>SUMIFS('2추일입'!$L$7:$L$694,'2추일입'!$A$7:$A$694,'2추위원회별'!$A10,'2추일입'!$B$7:$B$694,'2추위원회별'!$C10)</f>
        <v>0</v>
      </c>
      <c r="J10" s="91">
        <f>SUMIFS('2추일입'!$V$7:$V$694,'2추일입'!$A$7:$A$694,'2추위원회별'!$A10,'2추일입'!$B$7:$B$694,'2추위원회별'!$C10)</f>
        <v>0</v>
      </c>
      <c r="K10" s="91">
        <f>SUMIFS('2추일입'!$W$7:$W$694,'2추일입'!$A$7:$A$694,'2추위원회별'!$A10,'2추일입'!$B$7:$B$694,'2추위원회별'!$C10)</f>
        <v>0</v>
      </c>
      <c r="L10" s="91">
        <f>SUMIFS('2추일입'!$M$7:$M$694,'2추일입'!$A$7:$A$694,'2추위원회별'!$A10,'2추일입'!$B$7:$B$694,'2추위원회별'!$C10)</f>
        <v>0</v>
      </c>
      <c r="M10" s="91">
        <f>SUMIFS('2추일입'!$N$7:$N$694,'2추일입'!$A$7:$A$694,'2추위원회별'!$A10,'2추일입'!$B$7:$B$694,'2추위원회별'!$C10)</f>
        <v>0</v>
      </c>
      <c r="N10" s="91">
        <f>SUMIFS('2추일입'!$O$7:$O$694,'2추일입'!$A$7:$A$694,'2추위원회별'!$A10,'2추일입'!$B$7:$B$694,'2추위원회별'!$C10)</f>
        <v>0</v>
      </c>
      <c r="O10" s="91">
        <f>SUMIFS('2추일입'!$AA$7:$AA$694,'2추일입'!$A$7:$A$694,'2추위원회별'!$A10,'2추일입'!$B$7:$B$694,'2추위원회별'!$C10)</f>
        <v>0</v>
      </c>
      <c r="P10" s="91">
        <f>SUMIFS('2추일입'!$AB$7:$AB$694,'2추일입'!$A$7:$A$694,'2추위원회별'!$A10,'2추일입'!$B$7:$B$694,'2추위원회별'!$C10)</f>
        <v>0</v>
      </c>
      <c r="R10" s="91">
        <f>SUMIFS('2추일출'!$G$7:$G$703,'2추일출'!$A$7:$A$703,'2추위원회별'!$A10,'2추일출'!$B$7:$B$703,'2추위원회별'!$C10)</f>
        <v>0</v>
      </c>
      <c r="S10" s="91">
        <f>SUMIFS('2추일출'!$H$7:$H$703,'2추일출'!$A$7:$A$703,'2추위원회별'!$A10,'2추일출'!$B$7:$B$703,'2추위원회별'!$C10)</f>
        <v>0</v>
      </c>
      <c r="T10" s="91">
        <f>SUMIFS('2추일출'!$H$7:$H$703,'2추일출'!$A$7:$A$703,'2추위원회별'!$A10,'2추일출'!$B$7:$B$703,'2추위원회별'!$C10)</f>
        <v>0</v>
      </c>
      <c r="U10" s="91">
        <f>SUMIFS('2추일출'!$J$7:$J$703,'2추일출'!$A$7:$A$703,'2추위원회별'!$A10,'2추일출'!$B$7:$B$703,'2추위원회별'!$C10)</f>
        <v>0</v>
      </c>
      <c r="V10" s="91">
        <f>SUMIFS('2추일출'!$K$7:$K$703,'2추일출'!$A$7:$A$703,'2추위원회별'!$A10,'2추일출'!$B$7:$B$703,'2추위원회별'!$C10)</f>
        <v>0</v>
      </c>
      <c r="W10" s="91">
        <f>SUMIFS('2추일출'!$L$7:$L$703,'2추일출'!$A$7:$A$703,'2추위원회별'!$A10,'2추일출'!$B$7:$B$703,'2추위원회별'!$C10)</f>
        <v>0</v>
      </c>
      <c r="X10" s="91">
        <f>SUMIFS('2추일출'!$V$7:$V$703,'2추일출'!$A$7:$A$703,'2추위원회별'!$A10,'2추일출'!$B$7:$B$703,'2추위원회별'!$C10)</f>
        <v>0</v>
      </c>
      <c r="Y10" s="91">
        <f>SUMIFS('2추일출'!$W$7:$W$703,'2추일출'!$A$7:$A$703,'2추위원회별'!$A10,'2추일출'!$B$7:$B$703,'2추위원회별'!$C10)</f>
        <v>0</v>
      </c>
      <c r="Z10" s="91">
        <f>SUMIFS('2추일출'!$M$7:$M$703,'2추일출'!$A$7:$A$703,'2추위원회별'!$A10,'2추일출'!$B$7:$B$703,'2추위원회별'!$C10)</f>
        <v>0</v>
      </c>
      <c r="AA10" s="91">
        <f>SUMIFS('2추일출'!$N$7:$N$703,'2추일출'!$A$7:$A$703,'2추위원회별'!$A10,'2추일출'!$B$7:$B$703,'2추위원회별'!$C10)</f>
        <v>0</v>
      </c>
      <c r="AB10" s="91">
        <f>SUMIFS('2추일출'!$O$7:$O$703,'2추일출'!$A$7:$A$703,'2추위원회별'!$A10,'2추일출'!$B$7:$B$703,'2추위원회별'!$C10)</f>
        <v>0</v>
      </c>
      <c r="AC10" s="91">
        <f>SUMIFS('2추일출'!$AA$7:$AA$703,'2추일출'!$A$7:$A$703,'2추위원회별'!$A10,'2추일출'!$B$7:$B$703,'2추위원회별'!$C10)</f>
        <v>0</v>
      </c>
      <c r="AD10" s="91">
        <f>SUMIFS('2추일출'!$AB$7:$AB$703,'2추일출'!$A$7:$A$703,'2추위원회별'!$A10,'2추일출'!$B$7:$B$703,'2추위원회별'!$C10)</f>
        <v>0</v>
      </c>
    </row>
    <row r="11" spans="1:30" ht="16.5" customHeight="1">
      <c r="B11" s="517" t="s">
        <v>19</v>
      </c>
      <c r="C11" s="518"/>
      <c r="D11" s="89">
        <f>SUM(D12:D14)</f>
        <v>0</v>
      </c>
      <c r="E11" s="89">
        <f t="shared" ref="E11:P11" si="4">SUM(E12:E14)</f>
        <v>0</v>
      </c>
      <c r="F11" s="89">
        <f t="shared" si="4"/>
        <v>0</v>
      </c>
      <c r="G11" s="89">
        <f t="shared" si="4"/>
        <v>0</v>
      </c>
      <c r="H11" s="89">
        <f t="shared" si="4"/>
        <v>0</v>
      </c>
      <c r="I11" s="89">
        <f t="shared" si="4"/>
        <v>0</v>
      </c>
      <c r="J11" s="89">
        <f t="shared" si="4"/>
        <v>0</v>
      </c>
      <c r="K11" s="89">
        <f t="shared" si="4"/>
        <v>0</v>
      </c>
      <c r="L11" s="89">
        <f t="shared" si="4"/>
        <v>0</v>
      </c>
      <c r="M11" s="89">
        <f t="shared" si="4"/>
        <v>0</v>
      </c>
      <c r="N11" s="89">
        <f t="shared" si="4"/>
        <v>0</v>
      </c>
      <c r="O11" s="89">
        <f t="shared" si="4"/>
        <v>0</v>
      </c>
      <c r="P11" s="89">
        <f t="shared" si="4"/>
        <v>0</v>
      </c>
      <c r="R11" s="89">
        <f>SUM(R12:R14)</f>
        <v>0</v>
      </c>
      <c r="S11" s="89">
        <f t="shared" ref="S11:AD11" si="5">SUM(S12:S14)</f>
        <v>0</v>
      </c>
      <c r="T11" s="89">
        <f t="shared" si="5"/>
        <v>0</v>
      </c>
      <c r="U11" s="89">
        <f t="shared" si="5"/>
        <v>0</v>
      </c>
      <c r="V11" s="89">
        <f t="shared" si="5"/>
        <v>0</v>
      </c>
      <c r="W11" s="89">
        <f t="shared" si="5"/>
        <v>0</v>
      </c>
      <c r="X11" s="89">
        <f t="shared" si="5"/>
        <v>0</v>
      </c>
      <c r="Y11" s="89">
        <f t="shared" si="5"/>
        <v>0</v>
      </c>
      <c r="Z11" s="89">
        <f t="shared" si="5"/>
        <v>0</v>
      </c>
      <c r="AA11" s="89">
        <f t="shared" si="5"/>
        <v>0</v>
      </c>
      <c r="AB11" s="89">
        <f t="shared" si="5"/>
        <v>0</v>
      </c>
      <c r="AC11" s="89">
        <f t="shared" si="5"/>
        <v>0</v>
      </c>
      <c r="AD11" s="89">
        <f t="shared" si="5"/>
        <v>0</v>
      </c>
    </row>
    <row r="12" spans="1:30" ht="16.5" customHeight="1">
      <c r="A12" s="97" t="s">
        <v>525</v>
      </c>
      <c r="B12" s="90"/>
      <c r="C12" s="90" t="s">
        <v>114</v>
      </c>
      <c r="D12" s="91">
        <f>SUMIFS('2추일입'!$G$7:$G$694,'2추일입'!$A$7:$A$694,'2추위원회별'!$A12,'2추일입'!$B$7:$B$694,'2추위원회별'!$C12)</f>
        <v>0</v>
      </c>
      <c r="E12" s="91">
        <f>SUMIFS('2추일입'!$H$7:$H$694,'2추일입'!$A$7:$A$694,'2추위원회별'!$A12,'2추일입'!$B$7:$B$694,'2추위원회별'!$C12)</f>
        <v>0</v>
      </c>
      <c r="F12" s="91">
        <f>SUMIFS('2추일입'!$H$7:$H$694,'2추일입'!$A$7:$A$694,'2추위원회별'!$A12,'2추일입'!$B$7:$B$694,'2추위원회별'!$C12)</f>
        <v>0</v>
      </c>
      <c r="G12" s="91">
        <f>SUMIFS('2추일입'!$J$7:$J$694,'2추일입'!$A$7:$A$694,'2추위원회별'!$A12,'2추일입'!$B$7:$B$694,'2추위원회별'!$C12)</f>
        <v>0</v>
      </c>
      <c r="H12" s="91">
        <f>SUMIFS('2추일입'!$K$7:$K$694,'2추일입'!$A$7:$A$694,'2추위원회별'!$A12,'2추일입'!$B$7:$B$694,'2추위원회별'!$C12)</f>
        <v>0</v>
      </c>
      <c r="I12" s="91">
        <f>SUMIFS('2추일입'!$L$7:$L$694,'2추일입'!$A$7:$A$694,'2추위원회별'!$A12,'2추일입'!$B$7:$B$694,'2추위원회별'!$C12)</f>
        <v>0</v>
      </c>
      <c r="J12" s="91">
        <f>SUMIFS('2추일입'!$V$7:$V$694,'2추일입'!$A$7:$A$694,'2추위원회별'!$A12,'2추일입'!$B$7:$B$694,'2추위원회별'!$C12)</f>
        <v>0</v>
      </c>
      <c r="K12" s="91">
        <f>SUMIFS('2추일입'!$W$7:$W$694,'2추일입'!$A$7:$A$694,'2추위원회별'!$A12,'2추일입'!$B$7:$B$694,'2추위원회별'!$C12)</f>
        <v>0</v>
      </c>
      <c r="L12" s="91">
        <f>SUMIFS('2추일입'!$M$7:$M$694,'2추일입'!$A$7:$A$694,'2추위원회별'!$A12,'2추일입'!$B$7:$B$694,'2추위원회별'!$C12)</f>
        <v>0</v>
      </c>
      <c r="M12" s="91">
        <f>SUMIFS('2추일입'!$N$7:$N$694,'2추일입'!$A$7:$A$694,'2추위원회별'!$A12,'2추일입'!$B$7:$B$694,'2추위원회별'!$C12)</f>
        <v>0</v>
      </c>
      <c r="N12" s="91">
        <f>SUMIFS('2추일입'!$O$7:$O$694,'2추일입'!$A$7:$A$694,'2추위원회별'!$A12,'2추일입'!$B$7:$B$694,'2추위원회별'!$C12)</f>
        <v>0</v>
      </c>
      <c r="O12" s="91">
        <f>SUMIFS('2추일입'!$AA$7:$AA$694,'2추일입'!$A$7:$A$694,'2추위원회별'!$A12,'2추일입'!$B$7:$B$694,'2추위원회별'!$C12)</f>
        <v>0</v>
      </c>
      <c r="P12" s="91">
        <f>SUMIFS('2추일입'!$AB$7:$AB$694,'2추일입'!$A$7:$A$694,'2추위원회별'!$A12,'2추일입'!$B$7:$B$694,'2추위원회별'!$C12)</f>
        <v>0</v>
      </c>
      <c r="R12" s="91">
        <f>SUMIFS('2추일출'!$G$7:$G$703,'2추일출'!$A$7:$A$703,'2추위원회별'!$A12,'2추일출'!$B$7:$B$703,'2추위원회별'!$C12)</f>
        <v>0</v>
      </c>
      <c r="S12" s="91">
        <f>SUMIFS('2추일출'!$H$7:$H$703,'2추일출'!$A$7:$A$703,'2추위원회별'!$A12,'2추일출'!$B$7:$B$703,'2추위원회별'!$C12)</f>
        <v>0</v>
      </c>
      <c r="T12" s="91">
        <f>SUMIFS('2추일출'!$H$7:$H$703,'2추일출'!$A$7:$A$703,'2추위원회별'!$A12,'2추일출'!$B$7:$B$703,'2추위원회별'!$C12)</f>
        <v>0</v>
      </c>
      <c r="U12" s="91">
        <f>SUMIFS('2추일출'!$J$7:$J$703,'2추일출'!$A$7:$A$703,'2추위원회별'!$A12,'2추일출'!$B$7:$B$703,'2추위원회별'!$C12)</f>
        <v>0</v>
      </c>
      <c r="V12" s="91">
        <f>SUMIFS('2추일출'!$K$7:$K$703,'2추일출'!$A$7:$A$703,'2추위원회별'!$A12,'2추일출'!$B$7:$B$703,'2추위원회별'!$C12)</f>
        <v>0</v>
      </c>
      <c r="W12" s="91">
        <f>SUMIFS('2추일출'!$L$7:$L$703,'2추일출'!$A$7:$A$703,'2추위원회별'!$A12,'2추일출'!$B$7:$B$703,'2추위원회별'!$C12)</f>
        <v>0</v>
      </c>
      <c r="X12" s="91">
        <f>SUMIFS('2추일출'!$V$7:$V$703,'2추일출'!$A$7:$A$703,'2추위원회별'!$A12,'2추일출'!$B$7:$B$703,'2추위원회별'!$C12)</f>
        <v>0</v>
      </c>
      <c r="Y12" s="91">
        <f>SUMIFS('2추일출'!$W$7:$W$703,'2추일출'!$A$7:$A$703,'2추위원회별'!$A12,'2추일출'!$B$7:$B$703,'2추위원회별'!$C12)</f>
        <v>0</v>
      </c>
      <c r="Z12" s="91">
        <f>SUMIFS('2추일출'!$M$7:$M$703,'2추일출'!$A$7:$A$703,'2추위원회별'!$A12,'2추일출'!$B$7:$B$703,'2추위원회별'!$C12)</f>
        <v>0</v>
      </c>
      <c r="AA12" s="91">
        <f>SUMIFS('2추일출'!$N$7:$N$703,'2추일출'!$A$7:$A$703,'2추위원회별'!$A12,'2추일출'!$B$7:$B$703,'2추위원회별'!$C12)</f>
        <v>0</v>
      </c>
      <c r="AB12" s="91">
        <f>SUMIFS('2추일출'!$O$7:$O$703,'2추일출'!$A$7:$A$703,'2추위원회별'!$A12,'2추일출'!$B$7:$B$703,'2추위원회별'!$C12)</f>
        <v>0</v>
      </c>
      <c r="AC12" s="91">
        <f>SUMIFS('2추일출'!$AA$7:$AA$703,'2추일출'!$A$7:$A$703,'2추위원회별'!$A12,'2추일출'!$B$7:$B$703,'2추위원회별'!$C12)</f>
        <v>0</v>
      </c>
      <c r="AD12" s="91">
        <f>SUMIFS('2추일출'!$AB$7:$AB$703,'2추일출'!$A$7:$A$703,'2추위원회별'!$A12,'2추일출'!$B$7:$B$703,'2추위원회별'!$C12)</f>
        <v>0</v>
      </c>
    </row>
    <row r="13" spans="1:30" ht="16.5" customHeight="1">
      <c r="A13" s="97" t="s">
        <v>525</v>
      </c>
      <c r="B13" s="90"/>
      <c r="C13" s="90" t="s">
        <v>106</v>
      </c>
      <c r="D13" s="91">
        <f>SUMIFS('2추일입'!$G$7:$G$694,'2추일입'!$A$7:$A$694,'2추위원회별'!$A13,'2추일입'!$B$7:$B$694,'2추위원회별'!$C13)</f>
        <v>0</v>
      </c>
      <c r="E13" s="91">
        <f>SUMIFS('2추일입'!$H$7:$H$694,'2추일입'!$A$7:$A$694,'2추위원회별'!$A13,'2추일입'!$B$7:$B$694,'2추위원회별'!$C13)</f>
        <v>0</v>
      </c>
      <c r="F13" s="91">
        <f>SUMIFS('2추일입'!$H$7:$H$694,'2추일입'!$A$7:$A$694,'2추위원회별'!$A13,'2추일입'!$B$7:$B$694,'2추위원회별'!$C13)</f>
        <v>0</v>
      </c>
      <c r="G13" s="91">
        <f>SUMIFS('2추일입'!$J$7:$J$694,'2추일입'!$A$7:$A$694,'2추위원회별'!$A13,'2추일입'!$B$7:$B$694,'2추위원회별'!$C13)</f>
        <v>0</v>
      </c>
      <c r="H13" s="91">
        <f>SUMIFS('2추일입'!$K$7:$K$694,'2추일입'!$A$7:$A$694,'2추위원회별'!$A13,'2추일입'!$B$7:$B$694,'2추위원회별'!$C13)</f>
        <v>0</v>
      </c>
      <c r="I13" s="91">
        <f>SUMIFS('2추일입'!$L$7:$L$694,'2추일입'!$A$7:$A$694,'2추위원회별'!$A13,'2추일입'!$B$7:$B$694,'2추위원회별'!$C13)</f>
        <v>0</v>
      </c>
      <c r="J13" s="91">
        <f>SUMIFS('2추일입'!$V$7:$V$694,'2추일입'!$A$7:$A$694,'2추위원회별'!$A13,'2추일입'!$B$7:$B$694,'2추위원회별'!$C13)</f>
        <v>0</v>
      </c>
      <c r="K13" s="91">
        <f>SUMIFS('2추일입'!$W$7:$W$694,'2추일입'!$A$7:$A$694,'2추위원회별'!$A13,'2추일입'!$B$7:$B$694,'2추위원회별'!$C13)</f>
        <v>0</v>
      </c>
      <c r="L13" s="91">
        <f>SUMIFS('2추일입'!$M$7:$M$694,'2추일입'!$A$7:$A$694,'2추위원회별'!$A13,'2추일입'!$B$7:$B$694,'2추위원회별'!$C13)</f>
        <v>0</v>
      </c>
      <c r="M13" s="91">
        <f>SUMIFS('2추일입'!$N$7:$N$694,'2추일입'!$A$7:$A$694,'2추위원회별'!$A13,'2추일입'!$B$7:$B$694,'2추위원회별'!$C13)</f>
        <v>0</v>
      </c>
      <c r="N13" s="91">
        <f>SUMIFS('2추일입'!$O$7:$O$694,'2추일입'!$A$7:$A$694,'2추위원회별'!$A13,'2추일입'!$B$7:$B$694,'2추위원회별'!$C13)</f>
        <v>0</v>
      </c>
      <c r="O13" s="91">
        <f>SUMIFS('2추일입'!$AA$7:$AA$694,'2추일입'!$A$7:$A$694,'2추위원회별'!$A13,'2추일입'!$B$7:$B$694,'2추위원회별'!$C13)</f>
        <v>0</v>
      </c>
      <c r="P13" s="91">
        <f>SUMIFS('2추일입'!$AB$7:$AB$694,'2추일입'!$A$7:$A$694,'2추위원회별'!$A13,'2추일입'!$B$7:$B$694,'2추위원회별'!$C13)</f>
        <v>0</v>
      </c>
      <c r="R13" s="91">
        <f>SUMIFS('2추일출'!$G$7:$G$703,'2추일출'!$A$7:$A$703,'2추위원회별'!$A13,'2추일출'!$B$7:$B$703,'2추위원회별'!$C13)</f>
        <v>0</v>
      </c>
      <c r="S13" s="91">
        <f>SUMIFS('2추일출'!$H$7:$H$703,'2추일출'!$A$7:$A$703,'2추위원회별'!$A13,'2추일출'!$B$7:$B$703,'2추위원회별'!$C13)</f>
        <v>0</v>
      </c>
      <c r="T13" s="91">
        <f>SUMIFS('2추일출'!$H$7:$H$703,'2추일출'!$A$7:$A$703,'2추위원회별'!$A13,'2추일출'!$B$7:$B$703,'2추위원회별'!$C13)</f>
        <v>0</v>
      </c>
      <c r="U13" s="91">
        <f>SUMIFS('2추일출'!$J$7:$J$703,'2추일출'!$A$7:$A$703,'2추위원회별'!$A13,'2추일출'!$B$7:$B$703,'2추위원회별'!$C13)</f>
        <v>0</v>
      </c>
      <c r="V13" s="91">
        <f>SUMIFS('2추일출'!$K$7:$K$703,'2추일출'!$A$7:$A$703,'2추위원회별'!$A13,'2추일출'!$B$7:$B$703,'2추위원회별'!$C13)</f>
        <v>0</v>
      </c>
      <c r="W13" s="91">
        <f>SUMIFS('2추일출'!$L$7:$L$703,'2추일출'!$A$7:$A$703,'2추위원회별'!$A13,'2추일출'!$B$7:$B$703,'2추위원회별'!$C13)</f>
        <v>0</v>
      </c>
      <c r="X13" s="91">
        <f>SUMIFS('2추일출'!$V$7:$V$703,'2추일출'!$A$7:$A$703,'2추위원회별'!$A13,'2추일출'!$B$7:$B$703,'2추위원회별'!$C13)</f>
        <v>0</v>
      </c>
      <c r="Y13" s="91">
        <f>SUMIFS('2추일출'!$W$7:$W$703,'2추일출'!$A$7:$A$703,'2추위원회별'!$A13,'2추일출'!$B$7:$B$703,'2추위원회별'!$C13)</f>
        <v>0</v>
      </c>
      <c r="Z13" s="91">
        <f>SUMIFS('2추일출'!$M$7:$M$703,'2추일출'!$A$7:$A$703,'2추위원회별'!$A13,'2추일출'!$B$7:$B$703,'2추위원회별'!$C13)</f>
        <v>0</v>
      </c>
      <c r="AA13" s="91">
        <f>SUMIFS('2추일출'!$N$7:$N$703,'2추일출'!$A$7:$A$703,'2추위원회별'!$A13,'2추일출'!$B$7:$B$703,'2추위원회별'!$C13)</f>
        <v>0</v>
      </c>
      <c r="AB13" s="91">
        <f>SUMIFS('2추일출'!$O$7:$O$703,'2추일출'!$A$7:$A$703,'2추위원회별'!$A13,'2추일출'!$B$7:$B$703,'2추위원회별'!$C13)</f>
        <v>0</v>
      </c>
      <c r="AC13" s="91">
        <f>SUMIFS('2추일출'!$AA$7:$AA$703,'2추일출'!$A$7:$A$703,'2추위원회별'!$A13,'2추일출'!$B$7:$B$703,'2추위원회별'!$C13)</f>
        <v>0</v>
      </c>
      <c r="AD13" s="91">
        <f>SUMIFS('2추일출'!$AB$7:$AB$703,'2추일출'!$A$7:$A$703,'2추위원회별'!$A13,'2추일출'!$B$7:$B$703,'2추위원회별'!$C13)</f>
        <v>0</v>
      </c>
    </row>
    <row r="14" spans="1:30" ht="16.5" customHeight="1">
      <c r="A14" s="97" t="s">
        <v>525</v>
      </c>
      <c r="B14" s="90"/>
      <c r="C14" s="90" t="s">
        <v>319</v>
      </c>
      <c r="D14" s="91">
        <f>SUMIFS('2추일입'!$G$7:$G$694,'2추일입'!$A$7:$A$694,'2추위원회별'!$A14,'2추일입'!$B$7:$B$694,'2추위원회별'!$C14)</f>
        <v>0</v>
      </c>
      <c r="E14" s="91">
        <f>SUMIFS('2추일입'!$H$7:$H$694,'2추일입'!$A$7:$A$694,'2추위원회별'!$A14,'2추일입'!$B$7:$B$694,'2추위원회별'!$C14)</f>
        <v>0</v>
      </c>
      <c r="F14" s="91">
        <f>SUMIFS('2추일입'!$H$7:$H$694,'2추일입'!$A$7:$A$694,'2추위원회별'!$A14,'2추일입'!$B$7:$B$694,'2추위원회별'!$C14)</f>
        <v>0</v>
      </c>
      <c r="G14" s="91">
        <f>SUMIFS('2추일입'!$J$7:$J$694,'2추일입'!$A$7:$A$694,'2추위원회별'!$A14,'2추일입'!$B$7:$B$694,'2추위원회별'!$C14)</f>
        <v>0</v>
      </c>
      <c r="H14" s="91">
        <f>SUMIFS('2추일입'!$K$7:$K$694,'2추일입'!$A$7:$A$694,'2추위원회별'!$A14,'2추일입'!$B$7:$B$694,'2추위원회별'!$C14)</f>
        <v>0</v>
      </c>
      <c r="I14" s="91">
        <f>SUMIFS('2추일입'!$L$7:$L$694,'2추일입'!$A$7:$A$694,'2추위원회별'!$A14,'2추일입'!$B$7:$B$694,'2추위원회별'!$C14)</f>
        <v>0</v>
      </c>
      <c r="J14" s="91">
        <f>SUMIFS('2추일입'!$V$7:$V$694,'2추일입'!$A$7:$A$694,'2추위원회별'!$A14,'2추일입'!$B$7:$B$694,'2추위원회별'!$C14)</f>
        <v>0</v>
      </c>
      <c r="K14" s="91">
        <f>SUMIFS('2추일입'!$W$7:$W$694,'2추일입'!$A$7:$A$694,'2추위원회별'!$A14,'2추일입'!$B$7:$B$694,'2추위원회별'!$C14)</f>
        <v>0</v>
      </c>
      <c r="L14" s="91">
        <f>SUMIFS('2추일입'!$M$7:$M$694,'2추일입'!$A$7:$A$694,'2추위원회별'!$A14,'2추일입'!$B$7:$B$694,'2추위원회별'!$C14)</f>
        <v>0</v>
      </c>
      <c r="M14" s="91">
        <f>SUMIFS('2추일입'!$N$7:$N$694,'2추일입'!$A$7:$A$694,'2추위원회별'!$A14,'2추일입'!$B$7:$B$694,'2추위원회별'!$C14)</f>
        <v>0</v>
      </c>
      <c r="N14" s="91">
        <f>SUMIFS('2추일입'!$O$7:$O$694,'2추일입'!$A$7:$A$694,'2추위원회별'!$A14,'2추일입'!$B$7:$B$694,'2추위원회별'!$C14)</f>
        <v>0</v>
      </c>
      <c r="O14" s="91">
        <f>SUMIFS('2추일입'!$AA$7:$AA$694,'2추일입'!$A$7:$A$694,'2추위원회별'!$A14,'2추일입'!$B$7:$B$694,'2추위원회별'!$C14)</f>
        <v>0</v>
      </c>
      <c r="P14" s="91">
        <f>SUMIFS('2추일입'!$AB$7:$AB$694,'2추일입'!$A$7:$A$694,'2추위원회별'!$A14,'2추일입'!$B$7:$B$694,'2추위원회별'!$C14)</f>
        <v>0</v>
      </c>
      <c r="R14" s="91">
        <f>SUMIFS('2추일출'!$G$7:$G$703,'2추일출'!$A$7:$A$703,'2추위원회별'!$A14,'2추일출'!$B$7:$B$703,'2추위원회별'!$C14)</f>
        <v>0</v>
      </c>
      <c r="S14" s="91">
        <f>SUMIFS('2추일출'!$H$7:$H$703,'2추일출'!$A$7:$A$703,'2추위원회별'!$A14,'2추일출'!$B$7:$B$703,'2추위원회별'!$C14)</f>
        <v>0</v>
      </c>
      <c r="T14" s="91">
        <f>SUMIFS('2추일출'!$H$7:$H$703,'2추일출'!$A$7:$A$703,'2추위원회별'!$A14,'2추일출'!$B$7:$B$703,'2추위원회별'!$C14)</f>
        <v>0</v>
      </c>
      <c r="U14" s="91">
        <f>SUMIFS('2추일출'!$J$7:$J$703,'2추일출'!$A$7:$A$703,'2추위원회별'!$A14,'2추일출'!$B$7:$B$703,'2추위원회별'!$C14)</f>
        <v>0</v>
      </c>
      <c r="V14" s="91">
        <f>SUMIFS('2추일출'!$K$7:$K$703,'2추일출'!$A$7:$A$703,'2추위원회별'!$A14,'2추일출'!$B$7:$B$703,'2추위원회별'!$C14)</f>
        <v>0</v>
      </c>
      <c r="W14" s="91">
        <f>SUMIFS('2추일출'!$L$7:$L$703,'2추일출'!$A$7:$A$703,'2추위원회별'!$A14,'2추일출'!$B$7:$B$703,'2추위원회별'!$C14)</f>
        <v>0</v>
      </c>
      <c r="X14" s="91">
        <f>SUMIFS('2추일출'!$V$7:$V$703,'2추일출'!$A$7:$A$703,'2추위원회별'!$A14,'2추일출'!$B$7:$B$703,'2추위원회별'!$C14)</f>
        <v>0</v>
      </c>
      <c r="Y14" s="91">
        <f>SUMIFS('2추일출'!$W$7:$W$703,'2추일출'!$A$7:$A$703,'2추위원회별'!$A14,'2추일출'!$B$7:$B$703,'2추위원회별'!$C14)</f>
        <v>0</v>
      </c>
      <c r="Z14" s="91">
        <f>SUMIFS('2추일출'!$M$7:$M$703,'2추일출'!$A$7:$A$703,'2추위원회별'!$A14,'2추일출'!$B$7:$B$703,'2추위원회별'!$C14)</f>
        <v>0</v>
      </c>
      <c r="AA14" s="91">
        <f>SUMIFS('2추일출'!$N$7:$N$703,'2추일출'!$A$7:$A$703,'2추위원회별'!$A14,'2추일출'!$B$7:$B$703,'2추위원회별'!$C14)</f>
        <v>0</v>
      </c>
      <c r="AB14" s="91">
        <f>SUMIFS('2추일출'!$O$7:$O$703,'2추일출'!$A$7:$A$703,'2추위원회별'!$A14,'2추일출'!$B$7:$B$703,'2추위원회별'!$C14)</f>
        <v>0</v>
      </c>
      <c r="AC14" s="91">
        <f>SUMIFS('2추일출'!$AA$7:$AA$703,'2추일출'!$A$7:$A$703,'2추위원회별'!$A14,'2추일출'!$B$7:$B$703,'2추위원회별'!$C14)</f>
        <v>0</v>
      </c>
      <c r="AD14" s="91">
        <f>SUMIFS('2추일출'!$AB$7:$AB$703,'2추일출'!$A$7:$A$703,'2추위원회별'!$A14,'2추일출'!$B$7:$B$703,'2추위원회별'!$C14)</f>
        <v>0</v>
      </c>
    </row>
    <row r="15" spans="1:30" ht="16.5" customHeight="1">
      <c r="B15" s="517" t="s">
        <v>526</v>
      </c>
      <c r="C15" s="518"/>
      <c r="D15" s="89">
        <f>SUM(D16)</f>
        <v>0</v>
      </c>
      <c r="E15" s="89">
        <f t="shared" ref="E15:P15" si="6">SUM(E16)</f>
        <v>0</v>
      </c>
      <c r="F15" s="89">
        <f t="shared" si="6"/>
        <v>0</v>
      </c>
      <c r="G15" s="89">
        <f t="shared" si="6"/>
        <v>0</v>
      </c>
      <c r="H15" s="89">
        <f t="shared" si="6"/>
        <v>0</v>
      </c>
      <c r="I15" s="89">
        <f t="shared" si="6"/>
        <v>0</v>
      </c>
      <c r="J15" s="89">
        <f t="shared" si="6"/>
        <v>0</v>
      </c>
      <c r="K15" s="89">
        <f t="shared" si="6"/>
        <v>0</v>
      </c>
      <c r="L15" s="89">
        <f t="shared" si="6"/>
        <v>0</v>
      </c>
      <c r="M15" s="89">
        <f t="shared" si="6"/>
        <v>0</v>
      </c>
      <c r="N15" s="89">
        <f t="shared" si="6"/>
        <v>0</v>
      </c>
      <c r="O15" s="89">
        <f t="shared" si="6"/>
        <v>0</v>
      </c>
      <c r="P15" s="89">
        <f t="shared" si="6"/>
        <v>0</v>
      </c>
      <c r="R15" s="89">
        <f>SUM(R16)</f>
        <v>0</v>
      </c>
      <c r="S15" s="89">
        <f t="shared" ref="S15:AD15" si="7">SUM(S16)</f>
        <v>0</v>
      </c>
      <c r="T15" s="89">
        <f t="shared" si="7"/>
        <v>0</v>
      </c>
      <c r="U15" s="89">
        <f t="shared" si="7"/>
        <v>0</v>
      </c>
      <c r="V15" s="89">
        <f t="shared" si="7"/>
        <v>0</v>
      </c>
      <c r="W15" s="89">
        <f t="shared" si="7"/>
        <v>0</v>
      </c>
      <c r="X15" s="89">
        <f t="shared" si="7"/>
        <v>0</v>
      </c>
      <c r="Y15" s="89">
        <f t="shared" si="7"/>
        <v>0</v>
      </c>
      <c r="Z15" s="89">
        <f t="shared" si="7"/>
        <v>0</v>
      </c>
      <c r="AA15" s="89">
        <f t="shared" si="7"/>
        <v>0</v>
      </c>
      <c r="AB15" s="89">
        <f t="shared" si="7"/>
        <v>0</v>
      </c>
      <c r="AC15" s="89">
        <f t="shared" si="7"/>
        <v>0</v>
      </c>
      <c r="AD15" s="89">
        <f t="shared" si="7"/>
        <v>0</v>
      </c>
    </row>
    <row r="16" spans="1:30" ht="16.5" customHeight="1">
      <c r="A16" s="97" t="s">
        <v>526</v>
      </c>
      <c r="B16" s="90"/>
      <c r="C16" s="90" t="s">
        <v>334</v>
      </c>
      <c r="D16" s="91">
        <f>SUMIFS('2추일입'!$G$7:$G$694,'2추일입'!$A$7:$A$694,'2추위원회별'!$A16,'2추일입'!$B$7:$B$694,'2추위원회별'!$C16)</f>
        <v>0</v>
      </c>
      <c r="E16" s="91">
        <f>SUMIFS('2추일입'!$H$7:$H$694,'2추일입'!$A$7:$A$694,'2추위원회별'!$A16,'2추일입'!$B$7:$B$694,'2추위원회별'!$C16)</f>
        <v>0</v>
      </c>
      <c r="F16" s="91">
        <f>SUMIFS('2추일입'!$H$7:$H$694,'2추일입'!$A$7:$A$694,'2추위원회별'!$A16,'2추일입'!$B$7:$B$694,'2추위원회별'!$C16)</f>
        <v>0</v>
      </c>
      <c r="G16" s="91">
        <f>SUMIFS('2추일입'!$J$7:$J$694,'2추일입'!$A$7:$A$694,'2추위원회별'!$A16,'2추일입'!$B$7:$B$694,'2추위원회별'!$C16)</f>
        <v>0</v>
      </c>
      <c r="H16" s="91">
        <f>SUMIFS('2추일입'!$K$7:$K$694,'2추일입'!$A$7:$A$694,'2추위원회별'!$A16,'2추일입'!$B$7:$B$694,'2추위원회별'!$C16)</f>
        <v>0</v>
      </c>
      <c r="I16" s="91">
        <f>SUMIFS('2추일입'!$L$7:$L$694,'2추일입'!$A$7:$A$694,'2추위원회별'!$A16,'2추일입'!$B$7:$B$694,'2추위원회별'!$C16)</f>
        <v>0</v>
      </c>
      <c r="J16" s="91">
        <f>SUMIFS('2추일입'!$V$7:$V$694,'2추일입'!$A$7:$A$694,'2추위원회별'!$A16,'2추일입'!$B$7:$B$694,'2추위원회별'!$C16)</f>
        <v>0</v>
      </c>
      <c r="K16" s="91">
        <f>SUMIFS('2추일입'!$W$7:$W$694,'2추일입'!$A$7:$A$694,'2추위원회별'!$A16,'2추일입'!$B$7:$B$694,'2추위원회별'!$C16)</f>
        <v>0</v>
      </c>
      <c r="L16" s="91">
        <f>SUMIFS('2추일입'!$M$7:$M$694,'2추일입'!$A$7:$A$694,'2추위원회별'!$A16,'2추일입'!$B$7:$B$694,'2추위원회별'!$C16)</f>
        <v>0</v>
      </c>
      <c r="M16" s="91">
        <f>SUMIFS('2추일입'!$N$7:$N$694,'2추일입'!$A$7:$A$694,'2추위원회별'!$A16,'2추일입'!$B$7:$B$694,'2추위원회별'!$C16)</f>
        <v>0</v>
      </c>
      <c r="N16" s="91">
        <f>SUMIFS('2추일입'!$O$7:$O$694,'2추일입'!$A$7:$A$694,'2추위원회별'!$A16,'2추일입'!$B$7:$B$694,'2추위원회별'!$C16)</f>
        <v>0</v>
      </c>
      <c r="O16" s="91">
        <f>SUMIFS('2추일입'!$AA$7:$AA$694,'2추일입'!$A$7:$A$694,'2추위원회별'!$A16,'2추일입'!$B$7:$B$694,'2추위원회별'!$C16)</f>
        <v>0</v>
      </c>
      <c r="P16" s="91">
        <f>SUMIFS('2추일입'!$AB$7:$AB$694,'2추일입'!$A$7:$A$694,'2추위원회별'!$A16,'2추일입'!$B$7:$B$694,'2추위원회별'!$C16)</f>
        <v>0</v>
      </c>
      <c r="R16" s="91">
        <f>SUMIFS('2추일출'!$G$7:$G$703,'2추일출'!$A$7:$A$703,'2추위원회별'!$A16,'2추일출'!$B$7:$B$703,'2추위원회별'!$C16)</f>
        <v>0</v>
      </c>
      <c r="S16" s="91">
        <f>SUMIFS('2추일출'!$H$7:$H$703,'2추일출'!$A$7:$A$703,'2추위원회별'!$A16,'2추일출'!$B$7:$B$703,'2추위원회별'!$C16)</f>
        <v>0</v>
      </c>
      <c r="T16" s="91">
        <f>SUMIFS('2추일출'!$H$7:$H$703,'2추일출'!$A$7:$A$703,'2추위원회별'!$A16,'2추일출'!$B$7:$B$703,'2추위원회별'!$C16)</f>
        <v>0</v>
      </c>
      <c r="U16" s="91">
        <f>SUMIFS('2추일출'!$J$7:$J$703,'2추일출'!$A$7:$A$703,'2추위원회별'!$A16,'2추일출'!$B$7:$B$703,'2추위원회별'!$C16)</f>
        <v>0</v>
      </c>
      <c r="V16" s="91">
        <f>SUMIFS('2추일출'!$K$7:$K$703,'2추일출'!$A$7:$A$703,'2추위원회별'!$A16,'2추일출'!$B$7:$B$703,'2추위원회별'!$C16)</f>
        <v>0</v>
      </c>
      <c r="W16" s="91">
        <f>SUMIFS('2추일출'!$L$7:$L$703,'2추일출'!$A$7:$A$703,'2추위원회별'!$A16,'2추일출'!$B$7:$B$703,'2추위원회별'!$C16)</f>
        <v>0</v>
      </c>
      <c r="X16" s="91">
        <f>SUMIFS('2추일출'!$V$7:$V$703,'2추일출'!$A$7:$A$703,'2추위원회별'!$A16,'2추일출'!$B$7:$B$703,'2추위원회별'!$C16)</f>
        <v>0</v>
      </c>
      <c r="Y16" s="91">
        <f>SUMIFS('2추일출'!$W$7:$W$703,'2추일출'!$A$7:$A$703,'2추위원회별'!$A16,'2추일출'!$B$7:$B$703,'2추위원회별'!$C16)</f>
        <v>0</v>
      </c>
      <c r="Z16" s="91">
        <f>SUMIFS('2추일출'!$M$7:$M$703,'2추일출'!$A$7:$A$703,'2추위원회별'!$A16,'2추일출'!$B$7:$B$703,'2추위원회별'!$C16)</f>
        <v>0</v>
      </c>
      <c r="AA16" s="91">
        <f>SUMIFS('2추일출'!$N$7:$N$703,'2추일출'!$A$7:$A$703,'2추위원회별'!$A16,'2추일출'!$B$7:$B$703,'2추위원회별'!$C16)</f>
        <v>0</v>
      </c>
      <c r="AB16" s="91">
        <f>SUMIFS('2추일출'!$O$7:$O$703,'2추일출'!$A$7:$A$703,'2추위원회별'!$A16,'2추일출'!$B$7:$B$703,'2추위원회별'!$C16)</f>
        <v>0</v>
      </c>
      <c r="AC16" s="91">
        <f>SUMIFS('2추일출'!$AA$7:$AA$703,'2추일출'!$A$7:$A$703,'2추위원회별'!$A16,'2추일출'!$B$7:$B$703,'2추위원회별'!$C16)</f>
        <v>0</v>
      </c>
      <c r="AD16" s="91">
        <f>SUMIFS('2추일출'!$AB$7:$AB$703,'2추일출'!$A$7:$A$703,'2추위원회별'!$A16,'2추일출'!$B$7:$B$703,'2추위원회별'!$C16)</f>
        <v>0</v>
      </c>
    </row>
    <row r="17" spans="1:30" ht="16.5" customHeight="1">
      <c r="B17" s="517" t="s">
        <v>527</v>
      </c>
      <c r="C17" s="518"/>
      <c r="D17" s="89">
        <f>SUM(D18:D21)</f>
        <v>0</v>
      </c>
      <c r="E17" s="89">
        <f t="shared" ref="E17:P17" si="8">SUM(E18:E21)</f>
        <v>9265000</v>
      </c>
      <c r="F17" s="89">
        <f t="shared" si="8"/>
        <v>9265000</v>
      </c>
      <c r="G17" s="89">
        <f t="shared" si="8"/>
        <v>-1200000</v>
      </c>
      <c r="H17" s="89">
        <f t="shared" si="8"/>
        <v>0</v>
      </c>
      <c r="I17" s="89">
        <f t="shared" si="8"/>
        <v>8065000</v>
      </c>
      <c r="J17" s="89">
        <f t="shared" si="8"/>
        <v>-1200000</v>
      </c>
      <c r="K17" s="89">
        <f t="shared" si="8"/>
        <v>0</v>
      </c>
      <c r="L17" s="89">
        <f t="shared" si="8"/>
        <v>0</v>
      </c>
      <c r="M17" s="89">
        <f t="shared" si="8"/>
        <v>0</v>
      </c>
      <c r="N17" s="89">
        <f t="shared" si="8"/>
        <v>9265000</v>
      </c>
      <c r="O17" s="89">
        <f t="shared" si="8"/>
        <v>0</v>
      </c>
      <c r="P17" s="89">
        <f t="shared" si="8"/>
        <v>0</v>
      </c>
      <c r="R17" s="89">
        <f>SUM(R18:R21)</f>
        <v>0</v>
      </c>
      <c r="S17" s="89">
        <f t="shared" ref="S17:AD17" si="9">SUM(S18:S21)</f>
        <v>10654750</v>
      </c>
      <c r="T17" s="89">
        <f t="shared" si="9"/>
        <v>10654750</v>
      </c>
      <c r="U17" s="89">
        <f t="shared" si="9"/>
        <v>-1380000</v>
      </c>
      <c r="V17" s="89">
        <f t="shared" si="9"/>
        <v>0</v>
      </c>
      <c r="W17" s="89">
        <f t="shared" si="9"/>
        <v>9274750</v>
      </c>
      <c r="X17" s="89">
        <f t="shared" si="9"/>
        <v>-1200000</v>
      </c>
      <c r="Y17" s="89">
        <f t="shared" si="9"/>
        <v>-180000</v>
      </c>
      <c r="Z17" s="89">
        <f t="shared" si="9"/>
        <v>0</v>
      </c>
      <c r="AA17" s="89">
        <f t="shared" si="9"/>
        <v>0</v>
      </c>
      <c r="AB17" s="89">
        <f t="shared" si="9"/>
        <v>10654750</v>
      </c>
      <c r="AC17" s="89">
        <f t="shared" si="9"/>
        <v>0</v>
      </c>
      <c r="AD17" s="89">
        <f t="shared" si="9"/>
        <v>0</v>
      </c>
    </row>
    <row r="18" spans="1:30" ht="16.5" customHeight="1">
      <c r="A18" s="97" t="s">
        <v>527</v>
      </c>
      <c r="B18" s="90"/>
      <c r="C18" s="90" t="s">
        <v>108</v>
      </c>
      <c r="D18" s="91">
        <f>SUMIFS('2추일입'!$G$7:$G$694,'2추일입'!$A$7:$A$694,'2추위원회별'!$A18,'2추일입'!$B$7:$B$694,'2추위원회별'!$C18)</f>
        <v>0</v>
      </c>
      <c r="E18" s="91">
        <f>SUMIFS('2추일입'!$H$7:$H$694,'2추일입'!$A$7:$A$694,'2추위원회별'!$A18,'2추일입'!$B$7:$B$694,'2추위원회별'!$C18)</f>
        <v>0</v>
      </c>
      <c r="F18" s="91">
        <f>SUMIFS('2추일입'!$H$7:$H$694,'2추일입'!$A$7:$A$694,'2추위원회별'!$A18,'2추일입'!$B$7:$B$694,'2추위원회별'!$C18)</f>
        <v>0</v>
      </c>
      <c r="G18" s="91">
        <f>SUMIFS('2추일입'!$J$7:$J$694,'2추일입'!$A$7:$A$694,'2추위원회별'!$A18,'2추일입'!$B$7:$B$694,'2추위원회별'!$C18)</f>
        <v>0</v>
      </c>
      <c r="H18" s="91">
        <f>SUMIFS('2추일입'!$K$7:$K$694,'2추일입'!$A$7:$A$694,'2추위원회별'!$A18,'2추일입'!$B$7:$B$694,'2추위원회별'!$C18)</f>
        <v>0</v>
      </c>
      <c r="I18" s="91">
        <f>SUMIFS('2추일입'!$L$7:$L$694,'2추일입'!$A$7:$A$694,'2추위원회별'!$A18,'2추일입'!$B$7:$B$694,'2추위원회별'!$C18)</f>
        <v>0</v>
      </c>
      <c r="J18" s="91">
        <f>SUMIFS('2추일입'!$V$7:$V$694,'2추일입'!$A$7:$A$694,'2추위원회별'!$A18,'2추일입'!$B$7:$B$694,'2추위원회별'!$C18)</f>
        <v>0</v>
      </c>
      <c r="K18" s="91">
        <f>SUMIFS('2추일입'!$W$7:$W$694,'2추일입'!$A$7:$A$694,'2추위원회별'!$A18,'2추일입'!$B$7:$B$694,'2추위원회별'!$C18)</f>
        <v>0</v>
      </c>
      <c r="L18" s="91">
        <f>SUMIFS('2추일입'!$M$7:$M$694,'2추일입'!$A$7:$A$694,'2추위원회별'!$A18,'2추일입'!$B$7:$B$694,'2추위원회별'!$C18)</f>
        <v>0</v>
      </c>
      <c r="M18" s="91">
        <f>SUMIFS('2추일입'!$N$7:$N$694,'2추일입'!$A$7:$A$694,'2추위원회별'!$A18,'2추일입'!$B$7:$B$694,'2추위원회별'!$C18)</f>
        <v>0</v>
      </c>
      <c r="N18" s="91">
        <f>SUMIFS('2추일입'!$O$7:$O$694,'2추일입'!$A$7:$A$694,'2추위원회별'!$A18,'2추일입'!$B$7:$B$694,'2추위원회별'!$C18)</f>
        <v>0</v>
      </c>
      <c r="O18" s="91">
        <f>SUMIFS('2추일입'!$AA$7:$AA$694,'2추일입'!$A$7:$A$694,'2추위원회별'!$A18,'2추일입'!$B$7:$B$694,'2추위원회별'!$C18)</f>
        <v>0</v>
      </c>
      <c r="P18" s="91">
        <f>SUMIFS('2추일입'!$AB$7:$AB$694,'2추일입'!$A$7:$A$694,'2추위원회별'!$A18,'2추일입'!$B$7:$B$694,'2추위원회별'!$C18)</f>
        <v>0</v>
      </c>
      <c r="R18" s="91">
        <f>SUMIFS('2추일출'!$G$7:$G$703,'2추일출'!$A$7:$A$703,'2추위원회별'!$A18,'2추일출'!$B$7:$B$703,'2추위원회별'!$C18)</f>
        <v>0</v>
      </c>
      <c r="S18" s="91">
        <f>SUMIFS('2추일출'!$H$7:$H$703,'2추일출'!$A$7:$A$703,'2추위원회별'!$A18,'2추일출'!$B$7:$B$703,'2추위원회별'!$C18)</f>
        <v>0</v>
      </c>
      <c r="T18" s="91">
        <f>SUMIFS('2추일출'!$H$7:$H$703,'2추일출'!$A$7:$A$703,'2추위원회별'!$A18,'2추일출'!$B$7:$B$703,'2추위원회별'!$C18)</f>
        <v>0</v>
      </c>
      <c r="U18" s="91">
        <f>SUMIFS('2추일출'!$J$7:$J$703,'2추일출'!$A$7:$A$703,'2추위원회별'!$A18,'2추일출'!$B$7:$B$703,'2추위원회별'!$C18)</f>
        <v>0</v>
      </c>
      <c r="V18" s="91">
        <f>SUMIFS('2추일출'!$K$7:$K$703,'2추일출'!$A$7:$A$703,'2추위원회별'!$A18,'2추일출'!$B$7:$B$703,'2추위원회별'!$C18)</f>
        <v>0</v>
      </c>
      <c r="W18" s="91">
        <f>SUMIFS('2추일출'!$L$7:$L$703,'2추일출'!$A$7:$A$703,'2추위원회별'!$A18,'2추일출'!$B$7:$B$703,'2추위원회별'!$C18)</f>
        <v>0</v>
      </c>
      <c r="X18" s="91">
        <f>SUMIFS('2추일출'!$V$7:$V$703,'2추일출'!$A$7:$A$703,'2추위원회별'!$A18,'2추일출'!$B$7:$B$703,'2추위원회별'!$C18)</f>
        <v>0</v>
      </c>
      <c r="Y18" s="91">
        <f>SUMIFS('2추일출'!$W$7:$W$703,'2추일출'!$A$7:$A$703,'2추위원회별'!$A18,'2추일출'!$B$7:$B$703,'2추위원회별'!$C18)</f>
        <v>0</v>
      </c>
      <c r="Z18" s="91">
        <f>SUMIFS('2추일출'!$M$7:$M$703,'2추일출'!$A$7:$A$703,'2추위원회별'!$A18,'2추일출'!$B$7:$B$703,'2추위원회별'!$C18)</f>
        <v>0</v>
      </c>
      <c r="AA18" s="91">
        <f>SUMIFS('2추일출'!$N$7:$N$703,'2추일출'!$A$7:$A$703,'2추위원회별'!$A18,'2추일출'!$B$7:$B$703,'2추위원회별'!$C18)</f>
        <v>0</v>
      </c>
      <c r="AB18" s="91">
        <f>SUMIFS('2추일출'!$O$7:$O$703,'2추일출'!$A$7:$A$703,'2추위원회별'!$A18,'2추일출'!$B$7:$B$703,'2추위원회별'!$C18)</f>
        <v>0</v>
      </c>
      <c r="AC18" s="91">
        <f>SUMIFS('2추일출'!$AA$7:$AA$703,'2추일출'!$A$7:$A$703,'2추위원회별'!$A18,'2추일출'!$B$7:$B$703,'2추위원회별'!$C18)</f>
        <v>0</v>
      </c>
      <c r="AD18" s="91">
        <f>SUMIFS('2추일출'!$AB$7:$AB$703,'2추일출'!$A$7:$A$703,'2추위원회별'!$A18,'2추일출'!$B$7:$B$703,'2추위원회별'!$C18)</f>
        <v>0</v>
      </c>
    </row>
    <row r="19" spans="1:30" ht="16.5" customHeight="1">
      <c r="A19" t="s">
        <v>527</v>
      </c>
      <c r="B19" s="90"/>
      <c r="C19" s="90" t="s">
        <v>217</v>
      </c>
      <c r="D19" s="91">
        <f>SUMIFS('2추일입'!$G$7:$G$694,'2추일입'!$A$7:$A$694,'2추위원회별'!$A19,'2추일입'!$B$7:$B$694,'2추위원회별'!$C19)</f>
        <v>0</v>
      </c>
      <c r="E19" s="91">
        <f>SUMIFS('2추일입'!$H$7:$H$694,'2추일입'!$A$7:$A$694,'2추위원회별'!$A19,'2추일입'!$B$7:$B$694,'2추위원회별'!$C19)</f>
        <v>9265000</v>
      </c>
      <c r="F19" s="91">
        <f>SUMIFS('2추일입'!$H$7:$H$694,'2추일입'!$A$7:$A$694,'2추위원회별'!$A19,'2추일입'!$B$7:$B$694,'2추위원회별'!$C19)</f>
        <v>9265000</v>
      </c>
      <c r="G19" s="91">
        <f>SUMIFS('2추일입'!$J$7:$J$694,'2추일입'!$A$7:$A$694,'2추위원회별'!$A19,'2추일입'!$B$7:$B$694,'2추위원회별'!$C19)</f>
        <v>-1200000</v>
      </c>
      <c r="H19" s="91">
        <f>SUMIFS('2추일입'!$K$7:$K$694,'2추일입'!$A$7:$A$694,'2추위원회별'!$A19,'2추일입'!$B$7:$B$694,'2추위원회별'!$C19)</f>
        <v>0</v>
      </c>
      <c r="I19" s="91">
        <f>SUMIFS('2추일입'!$L$7:$L$694,'2추일입'!$A$7:$A$694,'2추위원회별'!$A19,'2추일입'!$B$7:$B$694,'2추위원회별'!$C19)</f>
        <v>8065000</v>
      </c>
      <c r="J19" s="91">
        <f>SUMIFS('2추일입'!$V$7:$V$694,'2추일입'!$A$7:$A$694,'2추위원회별'!$A19,'2추일입'!$B$7:$B$694,'2추위원회별'!$C19)</f>
        <v>-1200000</v>
      </c>
      <c r="K19" s="91">
        <f>SUMIFS('2추일입'!$W$7:$W$694,'2추일입'!$A$7:$A$694,'2추위원회별'!$A19,'2추일입'!$B$7:$B$694,'2추위원회별'!$C19)</f>
        <v>0</v>
      </c>
      <c r="L19" s="91">
        <f>SUMIFS('2추일입'!$M$7:$M$694,'2추일입'!$A$7:$A$694,'2추위원회별'!$A19,'2추일입'!$B$7:$B$694,'2추위원회별'!$C19)</f>
        <v>0</v>
      </c>
      <c r="M19" s="91">
        <f>SUMIFS('2추일입'!$N$7:$N$694,'2추일입'!$A$7:$A$694,'2추위원회별'!$A19,'2추일입'!$B$7:$B$694,'2추위원회별'!$C19)</f>
        <v>0</v>
      </c>
      <c r="N19" s="91">
        <f>SUMIFS('2추일입'!$O$7:$O$694,'2추일입'!$A$7:$A$694,'2추위원회별'!$A19,'2추일입'!$B$7:$B$694,'2추위원회별'!$C19)</f>
        <v>9265000</v>
      </c>
      <c r="O19" s="91">
        <f>SUMIFS('2추일입'!$AA$7:$AA$694,'2추일입'!$A$7:$A$694,'2추위원회별'!$A19,'2추일입'!$B$7:$B$694,'2추위원회별'!$C19)</f>
        <v>0</v>
      </c>
      <c r="P19" s="91">
        <f>SUMIFS('2추일입'!$AB$7:$AB$694,'2추일입'!$A$7:$A$694,'2추위원회별'!$A19,'2추일입'!$B$7:$B$694,'2추위원회별'!$C19)</f>
        <v>0</v>
      </c>
      <c r="R19" s="91">
        <f>SUMIFS('2추일출'!$G$7:$G$703,'2추일출'!$A$7:$A$703,'2추위원회별'!$A19,'2추일출'!$B$7:$B$703,'2추위원회별'!$C19)</f>
        <v>0</v>
      </c>
      <c r="S19" s="91">
        <f>SUMIFS('2추일출'!$H$7:$H$703,'2추일출'!$A$7:$A$703,'2추위원회별'!$A19,'2추일출'!$B$7:$B$703,'2추위원회별'!$C19)</f>
        <v>10654750</v>
      </c>
      <c r="T19" s="91">
        <f>SUMIFS('2추일출'!$H$7:$H$703,'2추일출'!$A$7:$A$703,'2추위원회별'!$A19,'2추일출'!$B$7:$B$703,'2추위원회별'!$C19)</f>
        <v>10654750</v>
      </c>
      <c r="U19" s="91">
        <f>SUMIFS('2추일출'!$J$7:$J$703,'2추일출'!$A$7:$A$703,'2추위원회별'!$A19,'2추일출'!$B$7:$B$703,'2추위원회별'!$C19)</f>
        <v>-1380000</v>
      </c>
      <c r="V19" s="91">
        <f>SUMIFS('2추일출'!$K$7:$K$703,'2추일출'!$A$7:$A$703,'2추위원회별'!$A19,'2추일출'!$B$7:$B$703,'2추위원회별'!$C19)</f>
        <v>0</v>
      </c>
      <c r="W19" s="91">
        <f>SUMIFS('2추일출'!$L$7:$L$703,'2추일출'!$A$7:$A$703,'2추위원회별'!$A19,'2추일출'!$B$7:$B$703,'2추위원회별'!$C19)</f>
        <v>9274750</v>
      </c>
      <c r="X19" s="91">
        <f>SUMIFS('2추일출'!$V$7:$V$703,'2추일출'!$A$7:$A$703,'2추위원회별'!$A19,'2추일출'!$B$7:$B$703,'2추위원회별'!$C19)</f>
        <v>-1200000</v>
      </c>
      <c r="Y19" s="91">
        <f>SUMIFS('2추일출'!$W$7:$W$703,'2추일출'!$A$7:$A$703,'2추위원회별'!$A19,'2추일출'!$B$7:$B$703,'2추위원회별'!$C19)</f>
        <v>-180000</v>
      </c>
      <c r="Z19" s="91">
        <f>SUMIFS('2추일출'!$M$7:$M$703,'2추일출'!$A$7:$A$703,'2추위원회별'!$A19,'2추일출'!$B$7:$B$703,'2추위원회별'!$C19)</f>
        <v>0</v>
      </c>
      <c r="AA19" s="91">
        <f>SUMIFS('2추일출'!$N$7:$N$703,'2추일출'!$A$7:$A$703,'2추위원회별'!$A19,'2추일출'!$B$7:$B$703,'2추위원회별'!$C19)</f>
        <v>0</v>
      </c>
      <c r="AB19" s="91">
        <f>SUMIFS('2추일출'!$O$7:$O$703,'2추일출'!$A$7:$A$703,'2추위원회별'!$A19,'2추일출'!$B$7:$B$703,'2추위원회별'!$C19)</f>
        <v>10654750</v>
      </c>
      <c r="AC19" s="91">
        <f>SUMIFS('2추일출'!$AA$7:$AA$703,'2추일출'!$A$7:$A$703,'2추위원회별'!$A19,'2추일출'!$B$7:$B$703,'2추위원회별'!$C19)</f>
        <v>0</v>
      </c>
      <c r="AD19" s="91">
        <f>SUMIFS('2추일출'!$AB$7:$AB$703,'2추일출'!$A$7:$A$703,'2추위원회별'!$A19,'2추일출'!$B$7:$B$703,'2추위원회별'!$C19)</f>
        <v>0</v>
      </c>
    </row>
    <row r="20" spans="1:30" ht="16.5" customHeight="1">
      <c r="A20" s="97" t="s">
        <v>527</v>
      </c>
      <c r="B20" s="92"/>
      <c r="C20" s="92" t="s">
        <v>319</v>
      </c>
      <c r="D20" s="91">
        <f>SUMIFS('2추일입'!$G$7:$G$694,'2추일입'!$A$7:$A$694,'2추위원회별'!$A20,'2추일입'!$B$7:$B$694,'2추위원회별'!$C20)</f>
        <v>0</v>
      </c>
      <c r="E20" s="91">
        <f>SUMIFS('2추일입'!$H$7:$H$694,'2추일입'!$A$7:$A$694,'2추위원회별'!$A20,'2추일입'!$B$7:$B$694,'2추위원회별'!$C20)</f>
        <v>0</v>
      </c>
      <c r="F20" s="91">
        <f>SUMIFS('2추일입'!$H$7:$H$694,'2추일입'!$A$7:$A$694,'2추위원회별'!$A20,'2추일입'!$B$7:$B$694,'2추위원회별'!$C20)</f>
        <v>0</v>
      </c>
      <c r="G20" s="91">
        <f>SUMIFS('2추일입'!$J$7:$J$694,'2추일입'!$A$7:$A$694,'2추위원회별'!$A20,'2추일입'!$B$7:$B$694,'2추위원회별'!$C20)</f>
        <v>0</v>
      </c>
      <c r="H20" s="91">
        <f>SUMIFS('2추일입'!$K$7:$K$694,'2추일입'!$A$7:$A$694,'2추위원회별'!$A20,'2추일입'!$B$7:$B$694,'2추위원회별'!$C20)</f>
        <v>0</v>
      </c>
      <c r="I20" s="91">
        <f>SUMIFS('2추일입'!$L$7:$L$694,'2추일입'!$A$7:$A$694,'2추위원회별'!$A20,'2추일입'!$B$7:$B$694,'2추위원회별'!$C20)</f>
        <v>0</v>
      </c>
      <c r="J20" s="91">
        <f>SUMIFS('2추일입'!$V$7:$V$694,'2추일입'!$A$7:$A$694,'2추위원회별'!$A20,'2추일입'!$B$7:$B$694,'2추위원회별'!$C20)</f>
        <v>0</v>
      </c>
      <c r="K20" s="91">
        <f>SUMIFS('2추일입'!$W$7:$W$694,'2추일입'!$A$7:$A$694,'2추위원회별'!$A20,'2추일입'!$B$7:$B$694,'2추위원회별'!$C20)</f>
        <v>0</v>
      </c>
      <c r="L20" s="91">
        <f>SUMIFS('2추일입'!$M$7:$M$694,'2추일입'!$A$7:$A$694,'2추위원회별'!$A20,'2추일입'!$B$7:$B$694,'2추위원회별'!$C20)</f>
        <v>0</v>
      </c>
      <c r="M20" s="91">
        <f>SUMIFS('2추일입'!$N$7:$N$694,'2추일입'!$A$7:$A$694,'2추위원회별'!$A20,'2추일입'!$B$7:$B$694,'2추위원회별'!$C20)</f>
        <v>0</v>
      </c>
      <c r="N20" s="91">
        <f>SUMIFS('2추일입'!$O$7:$O$694,'2추일입'!$A$7:$A$694,'2추위원회별'!$A20,'2추일입'!$B$7:$B$694,'2추위원회별'!$C20)</f>
        <v>0</v>
      </c>
      <c r="O20" s="91">
        <f>SUMIFS('2추일입'!$AA$7:$AA$694,'2추일입'!$A$7:$A$694,'2추위원회별'!$A20,'2추일입'!$B$7:$B$694,'2추위원회별'!$C20)</f>
        <v>0</v>
      </c>
      <c r="P20" s="91">
        <f>SUMIFS('2추일입'!$AB$7:$AB$694,'2추일입'!$A$7:$A$694,'2추위원회별'!$A20,'2추일입'!$B$7:$B$694,'2추위원회별'!$C20)</f>
        <v>0</v>
      </c>
      <c r="R20" s="91">
        <f>SUMIFS('2추일출'!$G$7:$G$703,'2추일출'!$A$7:$A$703,'2추위원회별'!$A20,'2추일출'!$B$7:$B$703,'2추위원회별'!$C20)</f>
        <v>0</v>
      </c>
      <c r="S20" s="91">
        <f>SUMIFS('2추일출'!$H$7:$H$703,'2추일출'!$A$7:$A$703,'2추위원회별'!$A20,'2추일출'!$B$7:$B$703,'2추위원회별'!$C20)</f>
        <v>0</v>
      </c>
      <c r="T20" s="91">
        <f>SUMIFS('2추일출'!$H$7:$H$703,'2추일출'!$A$7:$A$703,'2추위원회별'!$A20,'2추일출'!$B$7:$B$703,'2추위원회별'!$C20)</f>
        <v>0</v>
      </c>
      <c r="U20" s="91">
        <f>SUMIFS('2추일출'!$J$7:$J$703,'2추일출'!$A$7:$A$703,'2추위원회별'!$A20,'2추일출'!$B$7:$B$703,'2추위원회별'!$C20)</f>
        <v>0</v>
      </c>
      <c r="V20" s="91">
        <f>SUMIFS('2추일출'!$K$7:$K$703,'2추일출'!$A$7:$A$703,'2추위원회별'!$A20,'2추일출'!$B$7:$B$703,'2추위원회별'!$C20)</f>
        <v>0</v>
      </c>
      <c r="W20" s="91">
        <f>SUMIFS('2추일출'!$L$7:$L$703,'2추일출'!$A$7:$A$703,'2추위원회별'!$A20,'2추일출'!$B$7:$B$703,'2추위원회별'!$C20)</f>
        <v>0</v>
      </c>
      <c r="X20" s="91">
        <f>SUMIFS('2추일출'!$V$7:$V$703,'2추일출'!$A$7:$A$703,'2추위원회별'!$A20,'2추일출'!$B$7:$B$703,'2추위원회별'!$C20)</f>
        <v>0</v>
      </c>
      <c r="Y20" s="91">
        <f>SUMIFS('2추일출'!$W$7:$W$703,'2추일출'!$A$7:$A$703,'2추위원회별'!$A20,'2추일출'!$B$7:$B$703,'2추위원회별'!$C20)</f>
        <v>0</v>
      </c>
      <c r="Z20" s="91">
        <f>SUMIFS('2추일출'!$M$7:$M$703,'2추일출'!$A$7:$A$703,'2추위원회별'!$A20,'2추일출'!$B$7:$B$703,'2추위원회별'!$C20)</f>
        <v>0</v>
      </c>
      <c r="AA20" s="91">
        <f>SUMIFS('2추일출'!$N$7:$N$703,'2추일출'!$A$7:$A$703,'2추위원회별'!$A20,'2추일출'!$B$7:$B$703,'2추위원회별'!$C20)</f>
        <v>0</v>
      </c>
      <c r="AB20" s="91">
        <f>SUMIFS('2추일출'!$O$7:$O$703,'2추일출'!$A$7:$A$703,'2추위원회별'!$A20,'2추일출'!$B$7:$B$703,'2추위원회별'!$C20)</f>
        <v>0</v>
      </c>
      <c r="AC20" s="91">
        <f>SUMIFS('2추일출'!$AA$7:$AA$703,'2추일출'!$A$7:$A$703,'2추위원회별'!$A20,'2추일출'!$B$7:$B$703,'2추위원회별'!$C20)</f>
        <v>0</v>
      </c>
      <c r="AD20" s="91">
        <f>SUMIFS('2추일출'!$AB$7:$AB$703,'2추일출'!$A$7:$A$703,'2추위원회별'!$A20,'2추일출'!$B$7:$B$703,'2추위원회별'!$C20)</f>
        <v>0</v>
      </c>
    </row>
    <row r="21" spans="1:30" ht="16.5" customHeight="1">
      <c r="A21" t="s">
        <v>527</v>
      </c>
      <c r="B21" s="90"/>
      <c r="C21" s="90" t="s">
        <v>387</v>
      </c>
      <c r="D21" s="91">
        <f>SUMIFS('2추일입'!$G$7:$G$694,'2추일입'!$A$7:$A$694,'2추위원회별'!$A21,'2추일입'!$B$7:$B$694,'2추위원회별'!$C21)</f>
        <v>0</v>
      </c>
      <c r="E21" s="91">
        <f>SUMIFS('2추일입'!$H$7:$H$694,'2추일입'!$A$7:$A$694,'2추위원회별'!$A21,'2추일입'!$B$7:$B$694,'2추위원회별'!$C21)</f>
        <v>0</v>
      </c>
      <c r="F21" s="91">
        <f>SUMIFS('2추일입'!$H$7:$H$694,'2추일입'!$A$7:$A$694,'2추위원회별'!$A21,'2추일입'!$B$7:$B$694,'2추위원회별'!$C21)</f>
        <v>0</v>
      </c>
      <c r="G21" s="91">
        <f>SUMIFS('2추일입'!$J$7:$J$694,'2추일입'!$A$7:$A$694,'2추위원회별'!$A21,'2추일입'!$B$7:$B$694,'2추위원회별'!$C21)</f>
        <v>0</v>
      </c>
      <c r="H21" s="91">
        <f>SUMIFS('2추일입'!$K$7:$K$694,'2추일입'!$A$7:$A$694,'2추위원회별'!$A21,'2추일입'!$B$7:$B$694,'2추위원회별'!$C21)</f>
        <v>0</v>
      </c>
      <c r="I21" s="91">
        <f>SUMIFS('2추일입'!$L$7:$L$694,'2추일입'!$A$7:$A$694,'2추위원회별'!$A21,'2추일입'!$B$7:$B$694,'2추위원회별'!$C21)</f>
        <v>0</v>
      </c>
      <c r="J21" s="91">
        <f>SUMIFS('2추일입'!$V$7:$V$694,'2추일입'!$A$7:$A$694,'2추위원회별'!$A21,'2추일입'!$B$7:$B$694,'2추위원회별'!$C21)</f>
        <v>0</v>
      </c>
      <c r="K21" s="91">
        <f>SUMIFS('2추일입'!$W$7:$W$694,'2추일입'!$A$7:$A$694,'2추위원회별'!$A21,'2추일입'!$B$7:$B$694,'2추위원회별'!$C21)</f>
        <v>0</v>
      </c>
      <c r="L21" s="91">
        <f>SUMIFS('2추일입'!$M$7:$M$694,'2추일입'!$A$7:$A$694,'2추위원회별'!$A21,'2추일입'!$B$7:$B$694,'2추위원회별'!$C21)</f>
        <v>0</v>
      </c>
      <c r="M21" s="91">
        <f>SUMIFS('2추일입'!$N$7:$N$694,'2추일입'!$A$7:$A$694,'2추위원회별'!$A21,'2추일입'!$B$7:$B$694,'2추위원회별'!$C21)</f>
        <v>0</v>
      </c>
      <c r="N21" s="91">
        <f>SUMIFS('2추일입'!$O$7:$O$694,'2추일입'!$A$7:$A$694,'2추위원회별'!$A21,'2추일입'!$B$7:$B$694,'2추위원회별'!$C21)</f>
        <v>0</v>
      </c>
      <c r="O21" s="91">
        <f>SUMIFS('2추일입'!$AA$7:$AA$694,'2추일입'!$A$7:$A$694,'2추위원회별'!$A21,'2추일입'!$B$7:$B$694,'2추위원회별'!$C21)</f>
        <v>0</v>
      </c>
      <c r="P21" s="91">
        <f>SUMIFS('2추일입'!$AB$7:$AB$694,'2추일입'!$A$7:$A$694,'2추위원회별'!$A21,'2추일입'!$B$7:$B$694,'2추위원회별'!$C21)</f>
        <v>0</v>
      </c>
      <c r="R21" s="91">
        <f>SUMIFS('2추일출'!$G$7:$G$703,'2추일출'!$A$7:$A$703,'2추위원회별'!$A21,'2추일출'!$B$7:$B$703,'2추위원회별'!$C21)</f>
        <v>0</v>
      </c>
      <c r="S21" s="91">
        <f>SUMIFS('2추일출'!$H$7:$H$703,'2추일출'!$A$7:$A$703,'2추위원회별'!$A21,'2추일출'!$B$7:$B$703,'2추위원회별'!$C21)</f>
        <v>0</v>
      </c>
      <c r="T21" s="91">
        <f>SUMIFS('2추일출'!$H$7:$H$703,'2추일출'!$A$7:$A$703,'2추위원회별'!$A21,'2추일출'!$B$7:$B$703,'2추위원회별'!$C21)</f>
        <v>0</v>
      </c>
      <c r="U21" s="91">
        <f>SUMIFS('2추일출'!$J$7:$J$703,'2추일출'!$A$7:$A$703,'2추위원회별'!$A21,'2추일출'!$B$7:$B$703,'2추위원회별'!$C21)</f>
        <v>0</v>
      </c>
      <c r="V21" s="91">
        <f>SUMIFS('2추일출'!$K$7:$K$703,'2추일출'!$A$7:$A$703,'2추위원회별'!$A21,'2추일출'!$B$7:$B$703,'2추위원회별'!$C21)</f>
        <v>0</v>
      </c>
      <c r="W21" s="91">
        <f>SUMIFS('2추일출'!$L$7:$L$703,'2추일출'!$A$7:$A$703,'2추위원회별'!$A21,'2추일출'!$B$7:$B$703,'2추위원회별'!$C21)</f>
        <v>0</v>
      </c>
      <c r="X21" s="91">
        <f>SUMIFS('2추일출'!$V$7:$V$703,'2추일출'!$A$7:$A$703,'2추위원회별'!$A21,'2추일출'!$B$7:$B$703,'2추위원회별'!$C21)</f>
        <v>0</v>
      </c>
      <c r="Y21" s="91">
        <f>SUMIFS('2추일출'!$W$7:$W$703,'2추일출'!$A$7:$A$703,'2추위원회별'!$A21,'2추일출'!$B$7:$B$703,'2추위원회별'!$C21)</f>
        <v>0</v>
      </c>
      <c r="Z21" s="91">
        <f>SUMIFS('2추일출'!$M$7:$M$703,'2추일출'!$A$7:$A$703,'2추위원회별'!$A21,'2추일출'!$B$7:$B$703,'2추위원회별'!$C21)</f>
        <v>0</v>
      </c>
      <c r="AA21" s="91">
        <f>SUMIFS('2추일출'!$N$7:$N$703,'2추일출'!$A$7:$A$703,'2추위원회별'!$A21,'2추일출'!$B$7:$B$703,'2추위원회별'!$C21)</f>
        <v>0</v>
      </c>
      <c r="AB21" s="91">
        <f>SUMIFS('2추일출'!$O$7:$O$703,'2추일출'!$A$7:$A$703,'2추위원회별'!$A21,'2추일출'!$B$7:$B$703,'2추위원회별'!$C21)</f>
        <v>0</v>
      </c>
      <c r="AC21" s="91">
        <f>SUMIFS('2추일출'!$AA$7:$AA$703,'2추일출'!$A$7:$A$703,'2추위원회별'!$A21,'2추일출'!$B$7:$B$703,'2추위원회별'!$C21)</f>
        <v>0</v>
      </c>
      <c r="AD21" s="91">
        <f>SUMIFS('2추일출'!$AB$7:$AB$703,'2추일출'!$A$7:$A$703,'2추위원회별'!$A21,'2추일출'!$B$7:$B$703,'2추위원회별'!$C21)</f>
        <v>0</v>
      </c>
    </row>
    <row r="22" spans="1:30" ht="16.5" customHeight="1">
      <c r="A22" s="97"/>
      <c r="B22" s="517" t="s">
        <v>14</v>
      </c>
      <c r="C22" s="518"/>
      <c r="D22" s="89">
        <f>SUM(D23)</f>
        <v>550000</v>
      </c>
      <c r="E22" s="89">
        <f t="shared" ref="E22:P22" si="10">SUM(E23)</f>
        <v>285700</v>
      </c>
      <c r="F22" s="89">
        <f t="shared" si="10"/>
        <v>285700</v>
      </c>
      <c r="G22" s="89">
        <f t="shared" si="10"/>
        <v>-200000</v>
      </c>
      <c r="H22" s="89">
        <f t="shared" si="10"/>
        <v>18000</v>
      </c>
      <c r="I22" s="89">
        <f t="shared" si="10"/>
        <v>653700</v>
      </c>
      <c r="J22" s="89">
        <f t="shared" si="10"/>
        <v>-182000</v>
      </c>
      <c r="K22" s="89">
        <f t="shared" si="10"/>
        <v>0</v>
      </c>
      <c r="L22" s="89">
        <f t="shared" si="10"/>
        <v>0</v>
      </c>
      <c r="M22" s="89">
        <f t="shared" si="10"/>
        <v>0</v>
      </c>
      <c r="N22" s="89">
        <f t="shared" si="10"/>
        <v>835700</v>
      </c>
      <c r="O22" s="89">
        <f t="shared" si="10"/>
        <v>0</v>
      </c>
      <c r="P22" s="89">
        <f t="shared" si="10"/>
        <v>0</v>
      </c>
      <c r="R22" s="89">
        <f>SUM(R23)</f>
        <v>475000</v>
      </c>
      <c r="S22" s="89">
        <f t="shared" ref="S22:AD22" si="11">SUM(S23)</f>
        <v>36000</v>
      </c>
      <c r="T22" s="89">
        <f t="shared" si="11"/>
        <v>36000</v>
      </c>
      <c r="U22" s="89">
        <f t="shared" si="11"/>
        <v>-200000</v>
      </c>
      <c r="V22" s="89">
        <f t="shared" si="11"/>
        <v>18000</v>
      </c>
      <c r="W22" s="89">
        <f t="shared" si="11"/>
        <v>329000</v>
      </c>
      <c r="X22" s="89">
        <f t="shared" si="11"/>
        <v>-182000</v>
      </c>
      <c r="Y22" s="89">
        <f t="shared" si="11"/>
        <v>0</v>
      </c>
      <c r="Z22" s="89">
        <f t="shared" si="11"/>
        <v>0</v>
      </c>
      <c r="AA22" s="89">
        <f t="shared" si="11"/>
        <v>0</v>
      </c>
      <c r="AB22" s="89">
        <f t="shared" si="11"/>
        <v>511000</v>
      </c>
      <c r="AC22" s="89">
        <f t="shared" si="11"/>
        <v>0</v>
      </c>
      <c r="AD22" s="89">
        <f t="shared" si="11"/>
        <v>0</v>
      </c>
    </row>
    <row r="23" spans="1:30" ht="16.5" customHeight="1">
      <c r="A23" t="s">
        <v>529</v>
      </c>
      <c r="B23" s="90"/>
      <c r="C23" s="90" t="s">
        <v>528</v>
      </c>
      <c r="D23" s="91">
        <f>SUMIFS('2추일입'!$G$7:$G$694,'2추일입'!$A$7:$A$694,'2추위원회별'!$A23,'2추일입'!$B$7:$B$694,'2추위원회별'!$C23)</f>
        <v>550000</v>
      </c>
      <c r="E23" s="91">
        <f>SUMIFS('2추일입'!$H$7:$H$694,'2추일입'!$A$7:$A$694,'2추위원회별'!$A23,'2추일입'!$B$7:$B$694,'2추위원회별'!$C23)</f>
        <v>285700</v>
      </c>
      <c r="F23" s="91">
        <f>SUMIFS('2추일입'!$H$7:$H$694,'2추일입'!$A$7:$A$694,'2추위원회별'!$A23,'2추일입'!$B$7:$B$694,'2추위원회별'!$C23)</f>
        <v>285700</v>
      </c>
      <c r="G23" s="91">
        <f>SUMIFS('2추일입'!$J$7:$J$694,'2추일입'!$A$7:$A$694,'2추위원회별'!$A23,'2추일입'!$B$7:$B$694,'2추위원회별'!$C23)</f>
        <v>-200000</v>
      </c>
      <c r="H23" s="91">
        <f>SUMIFS('2추일입'!$K$7:$K$694,'2추일입'!$A$7:$A$694,'2추위원회별'!$A23,'2추일입'!$B$7:$B$694,'2추위원회별'!$C23)</f>
        <v>18000</v>
      </c>
      <c r="I23" s="91">
        <f>SUMIFS('2추일입'!$L$7:$L$694,'2추일입'!$A$7:$A$694,'2추위원회별'!$A23,'2추일입'!$B$7:$B$694,'2추위원회별'!$C23)</f>
        <v>653700</v>
      </c>
      <c r="J23" s="91">
        <f>SUMIFS('2추일입'!$V$7:$V$694,'2추일입'!$A$7:$A$694,'2추위원회별'!$A23,'2추일입'!$B$7:$B$694,'2추위원회별'!$C23)</f>
        <v>-182000</v>
      </c>
      <c r="K23" s="91">
        <f>SUMIFS('2추일입'!$W$7:$W$694,'2추일입'!$A$7:$A$694,'2추위원회별'!$A23,'2추일입'!$B$7:$B$694,'2추위원회별'!$C23)</f>
        <v>0</v>
      </c>
      <c r="L23" s="91">
        <f>SUMIFS('2추일입'!$M$7:$M$694,'2추일입'!$A$7:$A$694,'2추위원회별'!$A23,'2추일입'!$B$7:$B$694,'2추위원회별'!$C23)</f>
        <v>0</v>
      </c>
      <c r="M23" s="91">
        <f>SUMIFS('2추일입'!$N$7:$N$694,'2추일입'!$A$7:$A$694,'2추위원회별'!$A23,'2추일입'!$B$7:$B$694,'2추위원회별'!$C23)</f>
        <v>0</v>
      </c>
      <c r="N23" s="91">
        <f>SUMIFS('2추일입'!$O$7:$O$694,'2추일입'!$A$7:$A$694,'2추위원회별'!$A23,'2추일입'!$B$7:$B$694,'2추위원회별'!$C23)</f>
        <v>835700</v>
      </c>
      <c r="O23" s="91">
        <f>SUMIFS('2추일입'!$AA$7:$AA$694,'2추일입'!$A$7:$A$694,'2추위원회별'!$A23,'2추일입'!$B$7:$B$694,'2추위원회별'!$C23)</f>
        <v>0</v>
      </c>
      <c r="P23" s="91">
        <f>SUMIFS('2추일입'!$AB$7:$AB$694,'2추일입'!$A$7:$A$694,'2추위원회별'!$A23,'2추일입'!$B$7:$B$694,'2추위원회별'!$C23)</f>
        <v>0</v>
      </c>
      <c r="R23" s="91">
        <f>SUMIFS('2추일출'!$G$7:$G$703,'2추일출'!$A$7:$A$703,'2추위원회별'!$A23,'2추일출'!$B$7:$B$703,'2추위원회별'!$C23)</f>
        <v>475000</v>
      </c>
      <c r="S23" s="91">
        <f>SUMIFS('2추일출'!$H$7:$H$703,'2추일출'!$A$7:$A$703,'2추위원회별'!$A23,'2추일출'!$B$7:$B$703,'2추위원회별'!$C23)</f>
        <v>36000</v>
      </c>
      <c r="T23" s="91">
        <f>SUMIFS('2추일출'!$H$7:$H$703,'2추일출'!$A$7:$A$703,'2추위원회별'!$A23,'2추일출'!$B$7:$B$703,'2추위원회별'!$C23)</f>
        <v>36000</v>
      </c>
      <c r="U23" s="91">
        <f>SUMIFS('2추일출'!$J$7:$J$703,'2추일출'!$A$7:$A$703,'2추위원회별'!$A23,'2추일출'!$B$7:$B$703,'2추위원회별'!$C23)</f>
        <v>-200000</v>
      </c>
      <c r="V23" s="91">
        <f>SUMIFS('2추일출'!$K$7:$K$703,'2추일출'!$A$7:$A$703,'2추위원회별'!$A23,'2추일출'!$B$7:$B$703,'2추위원회별'!$C23)</f>
        <v>18000</v>
      </c>
      <c r="W23" s="91">
        <f>SUMIFS('2추일출'!$L$7:$L$703,'2추일출'!$A$7:$A$703,'2추위원회별'!$A23,'2추일출'!$B$7:$B$703,'2추위원회별'!$C23)</f>
        <v>329000</v>
      </c>
      <c r="X23" s="91">
        <f>SUMIFS('2추일출'!$V$7:$V$703,'2추일출'!$A$7:$A$703,'2추위원회별'!$A23,'2추일출'!$B$7:$B$703,'2추위원회별'!$C23)</f>
        <v>-182000</v>
      </c>
      <c r="Y23" s="91">
        <f>SUMIFS('2추일출'!$W$7:$W$703,'2추일출'!$A$7:$A$703,'2추위원회별'!$A23,'2추일출'!$B$7:$B$703,'2추위원회별'!$C23)</f>
        <v>0</v>
      </c>
      <c r="Z23" s="91">
        <f>SUMIFS('2추일출'!$M$7:$M$703,'2추일출'!$A$7:$A$703,'2추위원회별'!$A23,'2추일출'!$B$7:$B$703,'2추위원회별'!$C23)</f>
        <v>0</v>
      </c>
      <c r="AA23" s="91">
        <f>SUMIFS('2추일출'!$N$7:$N$703,'2추일출'!$A$7:$A$703,'2추위원회별'!$A23,'2추일출'!$B$7:$B$703,'2추위원회별'!$C23)</f>
        <v>0</v>
      </c>
      <c r="AB23" s="91">
        <f>SUMIFS('2추일출'!$O$7:$O$703,'2추일출'!$A$7:$A$703,'2추위원회별'!$A23,'2추일출'!$B$7:$B$703,'2추위원회별'!$C23)</f>
        <v>511000</v>
      </c>
      <c r="AC23" s="91">
        <f>SUMIFS('2추일출'!$AA$7:$AA$703,'2추일출'!$A$7:$A$703,'2추위원회별'!$A23,'2추일출'!$B$7:$B$703,'2추위원회별'!$C23)</f>
        <v>0</v>
      </c>
      <c r="AD23" s="91">
        <f>SUMIFS('2추일출'!$AB$7:$AB$703,'2추일출'!$A$7:$A$703,'2추위원회별'!$A23,'2추일출'!$B$7:$B$703,'2추위원회별'!$C23)</f>
        <v>0</v>
      </c>
    </row>
    <row r="24" spans="1:30" ht="16.5" customHeight="1">
      <c r="B24" s="517" t="s">
        <v>64</v>
      </c>
      <c r="C24" s="518"/>
      <c r="D24" s="89">
        <f>SUM(D25:D27)</f>
        <v>10740933</v>
      </c>
      <c r="E24" s="89">
        <f t="shared" ref="E24:P24" si="12">SUM(E25:E27)</f>
        <v>34617653</v>
      </c>
      <c r="F24" s="89">
        <f t="shared" si="12"/>
        <v>34617653</v>
      </c>
      <c r="G24" s="89">
        <f t="shared" si="12"/>
        <v>-1703712</v>
      </c>
      <c r="H24" s="89">
        <f t="shared" si="12"/>
        <v>1400225</v>
      </c>
      <c r="I24" s="89">
        <f t="shared" si="12"/>
        <v>39571073</v>
      </c>
      <c r="J24" s="89">
        <f t="shared" si="12"/>
        <v>-115888</v>
      </c>
      <c r="K24" s="89">
        <f t="shared" si="12"/>
        <v>-187599</v>
      </c>
      <c r="L24" s="89">
        <f t="shared" si="12"/>
        <v>0</v>
      </c>
      <c r="M24" s="89">
        <f t="shared" si="12"/>
        <v>0</v>
      </c>
      <c r="N24" s="89">
        <f t="shared" si="12"/>
        <v>39874560</v>
      </c>
      <c r="O24" s="89">
        <f t="shared" si="12"/>
        <v>0</v>
      </c>
      <c r="P24" s="89">
        <f t="shared" si="12"/>
        <v>0</v>
      </c>
      <c r="R24" s="89">
        <f>SUM(R25:R27)</f>
        <v>9211807</v>
      </c>
      <c r="S24" s="89">
        <f t="shared" ref="S24:AD24" si="13">SUM(S25:S27)</f>
        <v>36321859</v>
      </c>
      <c r="T24" s="89">
        <f t="shared" si="13"/>
        <v>36321859</v>
      </c>
      <c r="U24" s="89">
        <f t="shared" si="13"/>
        <v>-1500000</v>
      </c>
      <c r="V24" s="89">
        <f t="shared" si="13"/>
        <v>1386773</v>
      </c>
      <c r="W24" s="89">
        <f t="shared" si="13"/>
        <v>40055988</v>
      </c>
      <c r="X24" s="89">
        <f t="shared" si="13"/>
        <v>-115888</v>
      </c>
      <c r="Y24" s="89">
        <f t="shared" si="13"/>
        <v>2661</v>
      </c>
      <c r="Z24" s="89">
        <f t="shared" si="13"/>
        <v>0</v>
      </c>
      <c r="AA24" s="89">
        <f t="shared" si="13"/>
        <v>0</v>
      </c>
      <c r="AB24" s="89">
        <f t="shared" si="13"/>
        <v>40169215</v>
      </c>
      <c r="AC24" s="89">
        <f t="shared" si="13"/>
        <v>0</v>
      </c>
      <c r="AD24" s="89">
        <f t="shared" si="13"/>
        <v>0</v>
      </c>
    </row>
    <row r="25" spans="1:30" ht="16.5" customHeight="1">
      <c r="A25" t="s">
        <v>530</v>
      </c>
      <c r="B25" s="90"/>
      <c r="C25" s="90" t="s">
        <v>65</v>
      </c>
      <c r="D25" s="91">
        <f>SUMIFS('2추일입'!$G$7:$G$694,'2추일입'!$A$7:$A$694,'2추위원회별'!$A25,'2추일입'!$B$7:$B$694,'2추위원회별'!$C25)</f>
        <v>0</v>
      </c>
      <c r="E25" s="91">
        <f>SUMIFS('2추일입'!$H$7:$H$694,'2추일입'!$A$7:$A$694,'2추위원회별'!$A25,'2추일입'!$B$7:$B$694,'2추위원회별'!$C25)</f>
        <v>0</v>
      </c>
      <c r="F25" s="91">
        <f>SUMIFS('2추일입'!$H$7:$H$694,'2추일입'!$A$7:$A$694,'2추위원회별'!$A25,'2추일입'!$B$7:$B$694,'2추위원회별'!$C25)</f>
        <v>0</v>
      </c>
      <c r="G25" s="91">
        <f>SUMIFS('2추일입'!$J$7:$J$694,'2추일입'!$A$7:$A$694,'2추위원회별'!$A25,'2추일입'!$B$7:$B$694,'2추위원회별'!$C25)</f>
        <v>0</v>
      </c>
      <c r="H25" s="91">
        <f>SUMIFS('2추일입'!$K$7:$K$694,'2추일입'!$A$7:$A$694,'2추위원회별'!$A25,'2추일입'!$B$7:$B$694,'2추위원회별'!$C25)</f>
        <v>0</v>
      </c>
      <c r="I25" s="91">
        <f>SUMIFS('2추일입'!$L$7:$L$694,'2추일입'!$A$7:$A$694,'2추위원회별'!$A25,'2추일입'!$B$7:$B$694,'2추위원회별'!$C25)</f>
        <v>0</v>
      </c>
      <c r="J25" s="91">
        <f>SUMIFS('2추일입'!$V$7:$V$694,'2추일입'!$A$7:$A$694,'2추위원회별'!$A25,'2추일입'!$B$7:$B$694,'2추위원회별'!$C25)</f>
        <v>0</v>
      </c>
      <c r="K25" s="91">
        <f>SUMIFS('2추일입'!$W$7:$W$694,'2추일입'!$A$7:$A$694,'2추위원회별'!$A25,'2추일입'!$B$7:$B$694,'2추위원회별'!$C25)</f>
        <v>0</v>
      </c>
      <c r="L25" s="91">
        <f>SUMIFS('2추일입'!$M$7:$M$694,'2추일입'!$A$7:$A$694,'2추위원회별'!$A25,'2추일입'!$B$7:$B$694,'2추위원회별'!$C25)</f>
        <v>0</v>
      </c>
      <c r="M25" s="91">
        <f>SUMIFS('2추일입'!$N$7:$N$694,'2추일입'!$A$7:$A$694,'2추위원회별'!$A25,'2추일입'!$B$7:$B$694,'2추위원회별'!$C25)</f>
        <v>0</v>
      </c>
      <c r="N25" s="91">
        <f>SUMIFS('2추일입'!$O$7:$O$694,'2추일입'!$A$7:$A$694,'2추위원회별'!$A25,'2추일입'!$B$7:$B$694,'2추위원회별'!$C25)</f>
        <v>0</v>
      </c>
      <c r="O25" s="91">
        <f>SUMIFS('2추일입'!$AA$7:$AA$694,'2추일입'!$A$7:$A$694,'2추위원회별'!$A25,'2추일입'!$B$7:$B$694,'2추위원회별'!$C25)</f>
        <v>0</v>
      </c>
      <c r="P25" s="91">
        <f>SUMIFS('2추일입'!$AB$7:$AB$694,'2추일입'!$A$7:$A$694,'2추위원회별'!$A25,'2추일입'!$B$7:$B$694,'2추위원회별'!$C25)</f>
        <v>0</v>
      </c>
      <c r="R25" s="91">
        <f>SUMIFS('2추일출'!$G$7:$G$703,'2추일출'!$A$7:$A$703,'2추위원회별'!$A25,'2추일출'!$B$7:$B$703,'2추위원회별'!$C25)</f>
        <v>0</v>
      </c>
      <c r="S25" s="91">
        <f>SUMIFS('2추일출'!$H$7:$H$703,'2추일출'!$A$7:$A$703,'2추위원회별'!$A25,'2추일출'!$B$7:$B$703,'2추위원회별'!$C25)</f>
        <v>0</v>
      </c>
      <c r="T25" s="91">
        <f>SUMIFS('2추일출'!$H$7:$H$703,'2추일출'!$A$7:$A$703,'2추위원회별'!$A25,'2추일출'!$B$7:$B$703,'2추위원회별'!$C25)</f>
        <v>0</v>
      </c>
      <c r="U25" s="91">
        <f>SUMIFS('2추일출'!$J$7:$J$703,'2추일출'!$A$7:$A$703,'2추위원회별'!$A25,'2추일출'!$B$7:$B$703,'2추위원회별'!$C25)</f>
        <v>0</v>
      </c>
      <c r="V25" s="91">
        <f>SUMIFS('2추일출'!$K$7:$K$703,'2추일출'!$A$7:$A$703,'2추위원회별'!$A25,'2추일출'!$B$7:$B$703,'2추위원회별'!$C25)</f>
        <v>0</v>
      </c>
      <c r="W25" s="91">
        <f>SUMIFS('2추일출'!$L$7:$L$703,'2추일출'!$A$7:$A$703,'2추위원회별'!$A25,'2추일출'!$B$7:$B$703,'2추위원회별'!$C25)</f>
        <v>0</v>
      </c>
      <c r="X25" s="91">
        <f>SUMIFS('2추일출'!$V$7:$V$703,'2추일출'!$A$7:$A$703,'2추위원회별'!$A25,'2추일출'!$B$7:$B$703,'2추위원회별'!$C25)</f>
        <v>0</v>
      </c>
      <c r="Y25" s="91">
        <f>SUMIFS('2추일출'!$W$7:$W$703,'2추일출'!$A$7:$A$703,'2추위원회별'!$A25,'2추일출'!$B$7:$B$703,'2추위원회별'!$C25)</f>
        <v>0</v>
      </c>
      <c r="Z25" s="91">
        <f>SUMIFS('2추일출'!$M$7:$M$703,'2추일출'!$A$7:$A$703,'2추위원회별'!$A25,'2추일출'!$B$7:$B$703,'2추위원회별'!$C25)</f>
        <v>0</v>
      </c>
      <c r="AA25" s="91">
        <f>SUMIFS('2추일출'!$N$7:$N$703,'2추일출'!$A$7:$A$703,'2추위원회별'!$A25,'2추일출'!$B$7:$B$703,'2추위원회별'!$C25)</f>
        <v>0</v>
      </c>
      <c r="AB25" s="91">
        <f>SUMIFS('2추일출'!$O$7:$O$703,'2추일출'!$A$7:$A$703,'2추위원회별'!$A25,'2추일출'!$B$7:$B$703,'2추위원회별'!$C25)</f>
        <v>0</v>
      </c>
      <c r="AC25" s="91">
        <f>SUMIFS('2추일출'!$AA$7:$AA$703,'2추일출'!$A$7:$A$703,'2추위원회별'!$A25,'2추일출'!$B$7:$B$703,'2추위원회별'!$C25)</f>
        <v>0</v>
      </c>
      <c r="AD25" s="91">
        <f>SUMIFS('2추일출'!$AB$7:$AB$703,'2추일출'!$A$7:$A$703,'2추위원회별'!$A25,'2추일출'!$B$7:$B$703,'2추위원회별'!$C25)</f>
        <v>0</v>
      </c>
    </row>
    <row r="26" spans="1:30" ht="16.5" customHeight="1">
      <c r="A26" t="s">
        <v>530</v>
      </c>
      <c r="B26" s="90"/>
      <c r="C26" s="90" t="s">
        <v>67</v>
      </c>
      <c r="D26" s="91">
        <f>SUMIFS('2추일입'!$G$7:$G$694,'2추일입'!$A$7:$A$694,'2추위원회별'!$A26,'2추일입'!$B$7:$B$694,'2추위원회별'!$C26)</f>
        <v>10740933</v>
      </c>
      <c r="E26" s="91">
        <f>SUMIFS('2추일입'!$H$7:$H$694,'2추일입'!$A$7:$A$694,'2추위원회별'!$A26,'2추일입'!$B$7:$B$694,'2추위원회별'!$C26)</f>
        <v>34617653</v>
      </c>
      <c r="F26" s="91">
        <f>SUMIFS('2추일입'!$H$7:$H$694,'2추일입'!$A$7:$A$694,'2추위원회별'!$A26,'2추일입'!$B$7:$B$694,'2추위원회별'!$C26)</f>
        <v>34617653</v>
      </c>
      <c r="G26" s="91">
        <f>SUMIFS('2추일입'!$J$7:$J$694,'2추일입'!$A$7:$A$694,'2추위원회별'!$A26,'2추일입'!$B$7:$B$694,'2추위원회별'!$C26)</f>
        <v>-1703712</v>
      </c>
      <c r="H26" s="91">
        <f>SUMIFS('2추일입'!$K$7:$K$694,'2추일입'!$A$7:$A$694,'2추위원회별'!$A26,'2추일입'!$B$7:$B$694,'2추위원회별'!$C26)</f>
        <v>1400225</v>
      </c>
      <c r="I26" s="91">
        <f>SUMIFS('2추일입'!$L$7:$L$694,'2추일입'!$A$7:$A$694,'2추위원회별'!$A26,'2추일입'!$B$7:$B$694,'2추위원회별'!$C26)</f>
        <v>39571073</v>
      </c>
      <c r="J26" s="91">
        <f>SUMIFS('2추일입'!$V$7:$V$694,'2추일입'!$A$7:$A$694,'2추위원회별'!$A26,'2추일입'!$B$7:$B$694,'2추위원회별'!$C26)</f>
        <v>-115888</v>
      </c>
      <c r="K26" s="91">
        <f>SUMIFS('2추일입'!$W$7:$W$694,'2추일입'!$A$7:$A$694,'2추위원회별'!$A26,'2추일입'!$B$7:$B$694,'2추위원회별'!$C26)</f>
        <v>-187599</v>
      </c>
      <c r="L26" s="91">
        <f>SUMIFS('2추일입'!$M$7:$M$694,'2추일입'!$A$7:$A$694,'2추위원회별'!$A26,'2추일입'!$B$7:$B$694,'2추위원회별'!$C26)</f>
        <v>0</v>
      </c>
      <c r="M26" s="91">
        <f>SUMIFS('2추일입'!$N$7:$N$694,'2추일입'!$A$7:$A$694,'2추위원회별'!$A26,'2추일입'!$B$7:$B$694,'2추위원회별'!$C26)</f>
        <v>0</v>
      </c>
      <c r="N26" s="91">
        <f>SUMIFS('2추일입'!$O$7:$O$694,'2추일입'!$A$7:$A$694,'2추위원회별'!$A26,'2추일입'!$B$7:$B$694,'2추위원회별'!$C26)</f>
        <v>39874560</v>
      </c>
      <c r="O26" s="91">
        <f>SUMIFS('2추일입'!$AA$7:$AA$694,'2추일입'!$A$7:$A$694,'2추위원회별'!$A26,'2추일입'!$B$7:$B$694,'2추위원회별'!$C26)</f>
        <v>0</v>
      </c>
      <c r="P26" s="91">
        <f>SUMIFS('2추일입'!$AB$7:$AB$694,'2추일입'!$A$7:$A$694,'2추위원회별'!$A26,'2추일입'!$B$7:$B$694,'2추위원회별'!$C26)</f>
        <v>0</v>
      </c>
      <c r="R26" s="91">
        <f>SUMIFS('2추일출'!$G$7:$G$703,'2추일출'!$A$7:$A$703,'2추위원회별'!$A26,'2추일출'!$B$7:$B$703,'2추위원회별'!$C26)</f>
        <v>9211807</v>
      </c>
      <c r="S26" s="91">
        <f>SUMIFS('2추일출'!$H$7:$H$703,'2추일출'!$A$7:$A$703,'2추위원회별'!$A26,'2추일출'!$B$7:$B$703,'2추위원회별'!$C26)</f>
        <v>36321859</v>
      </c>
      <c r="T26" s="91">
        <f>SUMIFS('2추일출'!$H$7:$H$703,'2추일출'!$A$7:$A$703,'2추위원회별'!$A26,'2추일출'!$B$7:$B$703,'2추위원회별'!$C26)</f>
        <v>36321859</v>
      </c>
      <c r="U26" s="91">
        <f>SUMIFS('2추일출'!$J$7:$J$703,'2추일출'!$A$7:$A$703,'2추위원회별'!$A26,'2추일출'!$B$7:$B$703,'2추위원회별'!$C26)</f>
        <v>-1500000</v>
      </c>
      <c r="V26" s="91">
        <f>SUMIFS('2추일출'!$K$7:$K$703,'2추일출'!$A$7:$A$703,'2추위원회별'!$A26,'2추일출'!$B$7:$B$703,'2추위원회별'!$C26)</f>
        <v>1386773</v>
      </c>
      <c r="W26" s="91">
        <f>SUMIFS('2추일출'!$L$7:$L$703,'2추일출'!$A$7:$A$703,'2추위원회별'!$A26,'2추일출'!$B$7:$B$703,'2추위원회별'!$C26)</f>
        <v>40055988</v>
      </c>
      <c r="X26" s="91">
        <f>SUMIFS('2추일출'!$V$7:$V$703,'2추일출'!$A$7:$A$703,'2추위원회별'!$A26,'2추일출'!$B$7:$B$703,'2추위원회별'!$C26)</f>
        <v>-115888</v>
      </c>
      <c r="Y26" s="91">
        <f>SUMIFS('2추일출'!$W$7:$W$703,'2추일출'!$A$7:$A$703,'2추위원회별'!$A26,'2추일출'!$B$7:$B$703,'2추위원회별'!$C26)</f>
        <v>2661</v>
      </c>
      <c r="Z26" s="91">
        <f>SUMIFS('2추일출'!$M$7:$M$703,'2추일출'!$A$7:$A$703,'2추위원회별'!$A26,'2추일출'!$B$7:$B$703,'2추위원회별'!$C26)</f>
        <v>0</v>
      </c>
      <c r="AA26" s="91">
        <f>SUMIFS('2추일출'!$N$7:$N$703,'2추일출'!$A$7:$A$703,'2추위원회별'!$A26,'2추일출'!$B$7:$B$703,'2추위원회별'!$C26)</f>
        <v>0</v>
      </c>
      <c r="AB26" s="91">
        <f>SUMIFS('2추일출'!$O$7:$O$703,'2추일출'!$A$7:$A$703,'2추위원회별'!$A26,'2추일출'!$B$7:$B$703,'2추위원회별'!$C26)</f>
        <v>40169215</v>
      </c>
      <c r="AC26" s="91">
        <f>SUMIFS('2추일출'!$AA$7:$AA$703,'2추일출'!$A$7:$A$703,'2추위원회별'!$A26,'2추일출'!$B$7:$B$703,'2추위원회별'!$C26)</f>
        <v>0</v>
      </c>
      <c r="AD26" s="91">
        <f>SUMIFS('2추일출'!$AB$7:$AB$703,'2추일출'!$A$7:$A$703,'2추위원회별'!$A26,'2추일출'!$B$7:$B$703,'2추위원회별'!$C26)</f>
        <v>0</v>
      </c>
    </row>
    <row r="27" spans="1:30" ht="16.5" customHeight="1">
      <c r="A27" t="s">
        <v>530</v>
      </c>
      <c r="B27" s="90"/>
      <c r="C27" s="90" t="s">
        <v>380</v>
      </c>
      <c r="D27" s="91">
        <f>SUMIFS('2추일입'!$G$7:$G$694,'2추일입'!$A$7:$A$694,'2추위원회별'!$A27,'2추일입'!$B$7:$B$694,'2추위원회별'!$C27)</f>
        <v>0</v>
      </c>
      <c r="E27" s="91">
        <f>SUMIFS('2추일입'!$H$7:$H$694,'2추일입'!$A$7:$A$694,'2추위원회별'!$A27,'2추일입'!$B$7:$B$694,'2추위원회별'!$C27)</f>
        <v>0</v>
      </c>
      <c r="F27" s="91">
        <f>SUMIFS('2추일입'!$H$7:$H$694,'2추일입'!$A$7:$A$694,'2추위원회별'!$A27,'2추일입'!$B$7:$B$694,'2추위원회별'!$C27)</f>
        <v>0</v>
      </c>
      <c r="G27" s="91">
        <f>SUMIFS('2추일입'!$J$7:$J$694,'2추일입'!$A$7:$A$694,'2추위원회별'!$A27,'2추일입'!$B$7:$B$694,'2추위원회별'!$C27)</f>
        <v>0</v>
      </c>
      <c r="H27" s="91">
        <f>SUMIFS('2추일입'!$K$7:$K$694,'2추일입'!$A$7:$A$694,'2추위원회별'!$A27,'2추일입'!$B$7:$B$694,'2추위원회별'!$C27)</f>
        <v>0</v>
      </c>
      <c r="I27" s="91">
        <f>SUMIFS('2추일입'!$L$7:$L$694,'2추일입'!$A$7:$A$694,'2추위원회별'!$A27,'2추일입'!$B$7:$B$694,'2추위원회별'!$C27)</f>
        <v>0</v>
      </c>
      <c r="J27" s="91">
        <f>SUMIFS('2추일입'!$V$7:$V$694,'2추일입'!$A$7:$A$694,'2추위원회별'!$A27,'2추일입'!$B$7:$B$694,'2추위원회별'!$C27)</f>
        <v>0</v>
      </c>
      <c r="K27" s="91">
        <f>SUMIFS('2추일입'!$W$7:$W$694,'2추일입'!$A$7:$A$694,'2추위원회별'!$A27,'2추일입'!$B$7:$B$694,'2추위원회별'!$C27)</f>
        <v>0</v>
      </c>
      <c r="L27" s="91">
        <f>SUMIFS('2추일입'!$M$7:$M$694,'2추일입'!$A$7:$A$694,'2추위원회별'!$A27,'2추일입'!$B$7:$B$694,'2추위원회별'!$C27)</f>
        <v>0</v>
      </c>
      <c r="M27" s="91">
        <f>SUMIFS('2추일입'!$N$7:$N$694,'2추일입'!$A$7:$A$694,'2추위원회별'!$A27,'2추일입'!$B$7:$B$694,'2추위원회별'!$C27)</f>
        <v>0</v>
      </c>
      <c r="N27" s="91">
        <f>SUMIFS('2추일입'!$O$7:$O$694,'2추일입'!$A$7:$A$694,'2추위원회별'!$A27,'2추일입'!$B$7:$B$694,'2추위원회별'!$C27)</f>
        <v>0</v>
      </c>
      <c r="O27" s="91">
        <f>SUMIFS('2추일입'!$AA$7:$AA$694,'2추일입'!$A$7:$A$694,'2추위원회별'!$A27,'2추일입'!$B$7:$B$694,'2추위원회별'!$C27)</f>
        <v>0</v>
      </c>
      <c r="P27" s="91">
        <f>SUMIFS('2추일입'!$AB$7:$AB$694,'2추일입'!$A$7:$A$694,'2추위원회별'!$A27,'2추일입'!$B$7:$B$694,'2추위원회별'!$C27)</f>
        <v>0</v>
      </c>
      <c r="R27" s="91">
        <f>SUMIFS('2추일출'!$G$7:$G$703,'2추일출'!$A$7:$A$703,'2추위원회별'!$A27,'2추일출'!$B$7:$B$703,'2추위원회별'!$C27)</f>
        <v>0</v>
      </c>
      <c r="S27" s="91">
        <f>SUMIFS('2추일출'!$H$7:$H$703,'2추일출'!$A$7:$A$703,'2추위원회별'!$A27,'2추일출'!$B$7:$B$703,'2추위원회별'!$C27)</f>
        <v>0</v>
      </c>
      <c r="T27" s="91">
        <f>SUMIFS('2추일출'!$H$7:$H$703,'2추일출'!$A$7:$A$703,'2추위원회별'!$A27,'2추일출'!$B$7:$B$703,'2추위원회별'!$C27)</f>
        <v>0</v>
      </c>
      <c r="U27" s="91">
        <f>SUMIFS('2추일출'!$J$7:$J$703,'2추일출'!$A$7:$A$703,'2추위원회별'!$A27,'2추일출'!$B$7:$B$703,'2추위원회별'!$C27)</f>
        <v>0</v>
      </c>
      <c r="V27" s="91">
        <f>SUMIFS('2추일출'!$K$7:$K$703,'2추일출'!$A$7:$A$703,'2추위원회별'!$A27,'2추일출'!$B$7:$B$703,'2추위원회별'!$C27)</f>
        <v>0</v>
      </c>
      <c r="W27" s="91">
        <f>SUMIFS('2추일출'!$L$7:$L$703,'2추일출'!$A$7:$A$703,'2추위원회별'!$A27,'2추일출'!$B$7:$B$703,'2추위원회별'!$C27)</f>
        <v>0</v>
      </c>
      <c r="X27" s="91">
        <f>SUMIFS('2추일출'!$V$7:$V$703,'2추일출'!$A$7:$A$703,'2추위원회별'!$A27,'2추일출'!$B$7:$B$703,'2추위원회별'!$C27)</f>
        <v>0</v>
      </c>
      <c r="Y27" s="91">
        <f>SUMIFS('2추일출'!$W$7:$W$703,'2추일출'!$A$7:$A$703,'2추위원회별'!$A27,'2추일출'!$B$7:$B$703,'2추위원회별'!$C27)</f>
        <v>0</v>
      </c>
      <c r="Z27" s="91">
        <f>SUMIFS('2추일출'!$M$7:$M$703,'2추일출'!$A$7:$A$703,'2추위원회별'!$A27,'2추일출'!$B$7:$B$703,'2추위원회별'!$C27)</f>
        <v>0</v>
      </c>
      <c r="AA27" s="91">
        <f>SUMIFS('2추일출'!$N$7:$N$703,'2추일출'!$A$7:$A$703,'2추위원회별'!$A27,'2추일출'!$B$7:$B$703,'2추위원회별'!$C27)</f>
        <v>0</v>
      </c>
      <c r="AB27" s="91">
        <f>SUMIFS('2추일출'!$O$7:$O$703,'2추일출'!$A$7:$A$703,'2추위원회별'!$A27,'2추일출'!$B$7:$B$703,'2추위원회별'!$C27)</f>
        <v>0</v>
      </c>
      <c r="AC27" s="91">
        <f>SUMIFS('2추일출'!$AA$7:$AA$703,'2추일출'!$A$7:$A$703,'2추위원회별'!$A27,'2추일출'!$B$7:$B$703,'2추위원회별'!$C27)</f>
        <v>0</v>
      </c>
      <c r="AD27" s="91">
        <f>SUMIFS('2추일출'!$AB$7:$AB$703,'2추일출'!$A$7:$A$703,'2추위원회별'!$A27,'2추일출'!$B$7:$B$703,'2추위원회별'!$C27)</f>
        <v>0</v>
      </c>
    </row>
    <row r="28" spans="1:30" ht="16.5" customHeight="1">
      <c r="B28" s="519" t="s">
        <v>406</v>
      </c>
      <c r="C28" s="520"/>
      <c r="D28" s="89">
        <f>SUM(D29:D31)</f>
        <v>1307571987</v>
      </c>
      <c r="E28" s="89">
        <f t="shared" ref="E28:P28" si="14">SUM(E29:E31)</f>
        <v>1481921697</v>
      </c>
      <c r="F28" s="89">
        <f t="shared" si="14"/>
        <v>1481921697</v>
      </c>
      <c r="G28" s="89">
        <f t="shared" si="14"/>
        <v>-12890100</v>
      </c>
      <c r="H28" s="89">
        <f t="shared" si="14"/>
        <v>3811204</v>
      </c>
      <c r="I28" s="89">
        <f t="shared" si="14"/>
        <v>1500091357</v>
      </c>
      <c r="J28" s="89">
        <f t="shared" si="14"/>
        <v>-9083646</v>
      </c>
      <c r="K28" s="89">
        <f t="shared" si="14"/>
        <v>4750</v>
      </c>
      <c r="L28" s="89">
        <f t="shared" si="14"/>
        <v>0</v>
      </c>
      <c r="M28" s="89">
        <f t="shared" si="14"/>
        <v>0</v>
      </c>
      <c r="N28" s="89">
        <f t="shared" si="14"/>
        <v>1509170253</v>
      </c>
      <c r="O28" s="89">
        <f t="shared" si="14"/>
        <v>0</v>
      </c>
      <c r="P28" s="89">
        <f t="shared" si="14"/>
        <v>0</v>
      </c>
      <c r="R28" s="89">
        <f>SUM(R29:R31)</f>
        <v>1399375985</v>
      </c>
      <c r="S28" s="89">
        <f t="shared" ref="S28:AD28" si="15">SUM(S29:S31)</f>
        <v>1619301755</v>
      </c>
      <c r="T28" s="89">
        <f t="shared" si="15"/>
        <v>1619301755</v>
      </c>
      <c r="U28" s="89">
        <f t="shared" si="15"/>
        <v>-18660181</v>
      </c>
      <c r="V28" s="89">
        <f t="shared" si="15"/>
        <v>8150319</v>
      </c>
      <c r="W28" s="89">
        <f t="shared" si="15"/>
        <v>1638540612</v>
      </c>
      <c r="X28" s="89">
        <f t="shared" si="15"/>
        <v>-9083646</v>
      </c>
      <c r="Y28" s="89">
        <f t="shared" si="15"/>
        <v>-1426216</v>
      </c>
      <c r="Z28" s="89">
        <f t="shared" si="15"/>
        <v>0</v>
      </c>
      <c r="AA28" s="89">
        <f t="shared" si="15"/>
        <v>0</v>
      </c>
      <c r="AB28" s="89">
        <f t="shared" si="15"/>
        <v>1649050474</v>
      </c>
      <c r="AC28" s="89">
        <f t="shared" si="15"/>
        <v>0</v>
      </c>
      <c r="AD28" s="89">
        <f t="shared" si="15"/>
        <v>0</v>
      </c>
    </row>
    <row r="29" spans="1:30" ht="16.5" customHeight="1">
      <c r="A29" t="s">
        <v>531</v>
      </c>
      <c r="B29" s="93"/>
      <c r="C29" s="93" t="s">
        <v>110</v>
      </c>
      <c r="D29" s="91">
        <f>SUMIFS('2추일입'!$G$7:$G$694,'2추일입'!$A$7:$A$694,'2추위원회별'!$A29,'2추일입'!$B$7:$B$694,'2추위원회별'!$C29)</f>
        <v>1307571987</v>
      </c>
      <c r="E29" s="91">
        <f>SUMIFS('2추일입'!$H$7:$H$694,'2추일입'!$A$7:$A$694,'2추위원회별'!$A29,'2추일입'!$B$7:$B$694,'2추위원회별'!$C29)</f>
        <v>1481921697</v>
      </c>
      <c r="F29" s="91">
        <f>SUMIFS('2추일입'!$H$7:$H$694,'2추일입'!$A$7:$A$694,'2추위원회별'!$A29,'2추일입'!$B$7:$B$694,'2추위원회별'!$C29)</f>
        <v>1481921697</v>
      </c>
      <c r="G29" s="91">
        <f>SUMIFS('2추일입'!$J$7:$J$694,'2추일입'!$A$7:$A$694,'2추위원회별'!$A29,'2추일입'!$B$7:$B$694,'2추위원회별'!$C29)</f>
        <v>-12890100</v>
      </c>
      <c r="H29" s="91">
        <f>SUMIFS('2추일입'!$K$7:$K$694,'2추일입'!$A$7:$A$694,'2추위원회별'!$A29,'2추일입'!$B$7:$B$694,'2추위원회별'!$C29)</f>
        <v>3807004</v>
      </c>
      <c r="I29" s="91">
        <f>SUMIFS('2추일입'!$L$7:$L$694,'2추일입'!$A$7:$A$694,'2추위원회별'!$A29,'2추일입'!$B$7:$B$694,'2추위원회별'!$C29)</f>
        <v>1500087157</v>
      </c>
      <c r="J29" s="91">
        <f>SUMIFS('2추일입'!$V$7:$V$694,'2추일입'!$A$7:$A$694,'2추위원회별'!$A29,'2추일입'!$B$7:$B$694,'2추위원회별'!$C29)</f>
        <v>-9083646</v>
      </c>
      <c r="K29" s="91">
        <f>SUMIFS('2추일입'!$W$7:$W$694,'2추일입'!$A$7:$A$694,'2추위원회별'!$A29,'2추일입'!$B$7:$B$694,'2추위원회별'!$C29)</f>
        <v>550</v>
      </c>
      <c r="L29" s="91">
        <f>SUMIFS('2추일입'!$M$7:$M$694,'2추일입'!$A$7:$A$694,'2추위원회별'!$A29,'2추일입'!$B$7:$B$694,'2추위원회별'!$C29)</f>
        <v>0</v>
      </c>
      <c r="M29" s="91">
        <f>SUMIFS('2추일입'!$N$7:$N$694,'2추일입'!$A$7:$A$694,'2추위원회별'!$A29,'2추일입'!$B$7:$B$694,'2추위원회별'!$C29)</f>
        <v>0</v>
      </c>
      <c r="N29" s="91">
        <f>SUMIFS('2추일입'!$O$7:$O$694,'2추일입'!$A$7:$A$694,'2추위원회별'!$A29,'2추일입'!$B$7:$B$694,'2추위원회별'!$C29)</f>
        <v>1509170253</v>
      </c>
      <c r="O29" s="91">
        <f>SUMIFS('2추일입'!$AA$7:$AA$694,'2추일입'!$A$7:$A$694,'2추위원회별'!$A29,'2추일입'!$B$7:$B$694,'2추위원회별'!$C29)</f>
        <v>0</v>
      </c>
      <c r="P29" s="91">
        <f>SUMIFS('2추일입'!$AB$7:$AB$694,'2추일입'!$A$7:$A$694,'2추위원회별'!$A29,'2추일입'!$B$7:$B$694,'2추위원회별'!$C29)</f>
        <v>0</v>
      </c>
      <c r="R29" s="91">
        <f>SUMIFS('2추일출'!$G$7:$G$703,'2추일출'!$A$7:$A$703,'2추위원회별'!$A29,'2추일출'!$B$7:$B$703,'2추위원회별'!$C29)</f>
        <v>959950570</v>
      </c>
      <c r="S29" s="91">
        <f>SUMIFS('2추일출'!$H$7:$H$703,'2추일출'!$A$7:$A$703,'2추위원회별'!$A29,'2추일출'!$B$7:$B$703,'2추위원회별'!$C29)</f>
        <v>1107578215</v>
      </c>
      <c r="T29" s="91">
        <f>SUMIFS('2추일출'!$H$7:$H$703,'2추일출'!$A$7:$A$703,'2추위원회별'!$A29,'2추일출'!$B$7:$B$703,'2추위원회별'!$C29)</f>
        <v>1107578215</v>
      </c>
      <c r="U29" s="91">
        <f>SUMIFS('2추일출'!$J$7:$J$703,'2추일출'!$A$7:$A$703,'2추위원회별'!$A29,'2추일출'!$B$7:$B$703,'2추위원회별'!$C29)</f>
        <v>-13784784</v>
      </c>
      <c r="V29" s="91">
        <f>SUMIFS('2추일출'!$K$7:$K$703,'2추일출'!$A$7:$A$703,'2추위원회별'!$A29,'2추일출'!$B$7:$B$703,'2추위원회별'!$C29)</f>
        <v>3702915</v>
      </c>
      <c r="W29" s="91">
        <f>SUMIFS('2추일출'!$L$7:$L$703,'2추일출'!$A$7:$A$703,'2추위원회별'!$A29,'2추일출'!$B$7:$B$703,'2추위원회별'!$C29)</f>
        <v>1111317963</v>
      </c>
      <c r="X29" s="91">
        <f>SUMIFS('2추일출'!$V$7:$V$703,'2추일출'!$A$7:$A$703,'2추위원회별'!$A29,'2추일출'!$B$7:$B$703,'2추위원회별'!$C29)</f>
        <v>-8982988</v>
      </c>
      <c r="Y29" s="91">
        <f>SUMIFS('2추일출'!$W$7:$W$703,'2추일출'!$A$7:$A$703,'2추위원회별'!$A29,'2추일출'!$B$7:$B$703,'2추위원회별'!$C29)</f>
        <v>-1098881</v>
      </c>
      <c r="Z29" s="91">
        <f>SUMIFS('2추일출'!$M$7:$M$703,'2추일출'!$A$7:$A$703,'2추위원회별'!$A29,'2추일출'!$B$7:$B$703,'2추위원회별'!$C29)</f>
        <v>0</v>
      </c>
      <c r="AA29" s="91">
        <f>SUMIFS('2추일출'!$N$7:$N$703,'2추일출'!$A$7:$A$703,'2추위원회별'!$A29,'2추일출'!$B$7:$B$703,'2추위원회별'!$C29)</f>
        <v>0</v>
      </c>
      <c r="AB29" s="91">
        <f>SUMIFS('2추일출'!$O$7:$O$703,'2추일출'!$A$7:$A$703,'2추위원회별'!$A29,'2추일출'!$B$7:$B$703,'2추위원회별'!$C29)</f>
        <v>1121399832</v>
      </c>
      <c r="AC29" s="91">
        <f>SUMIFS('2추일출'!$AA$7:$AA$703,'2추일출'!$A$7:$A$703,'2추위원회별'!$A29,'2추일출'!$B$7:$B$703,'2추위원회별'!$C29)</f>
        <v>0</v>
      </c>
      <c r="AD29" s="91">
        <f>SUMIFS('2추일출'!$AB$7:$AB$703,'2추일출'!$A$7:$A$703,'2추위원회별'!$A29,'2추일출'!$B$7:$B$703,'2추위원회별'!$C29)</f>
        <v>0</v>
      </c>
    </row>
    <row r="30" spans="1:30" ht="16.5" customHeight="1">
      <c r="A30" t="s">
        <v>531</v>
      </c>
      <c r="B30" s="90"/>
      <c r="C30" s="90" t="s">
        <v>70</v>
      </c>
      <c r="D30" s="91">
        <f>SUMIFS('2추일입'!$G$7:$G$694,'2추일입'!$A$7:$A$694,'2추위원회별'!$A30,'2추일입'!$B$7:$B$694,'2추위원회별'!$C30)</f>
        <v>0</v>
      </c>
      <c r="E30" s="91">
        <f>SUMIFS('2추일입'!$H$7:$H$694,'2추일입'!$A$7:$A$694,'2추위원회별'!$A30,'2추일입'!$B$7:$B$694,'2추위원회별'!$C30)</f>
        <v>0</v>
      </c>
      <c r="F30" s="91">
        <f>SUMIFS('2추일입'!$H$7:$H$694,'2추일입'!$A$7:$A$694,'2추위원회별'!$A30,'2추일입'!$B$7:$B$694,'2추위원회별'!$C30)</f>
        <v>0</v>
      </c>
      <c r="G30" s="91">
        <f>SUMIFS('2추일입'!$J$7:$J$694,'2추일입'!$A$7:$A$694,'2추위원회별'!$A30,'2추일입'!$B$7:$B$694,'2추위원회별'!$C30)</f>
        <v>0</v>
      </c>
      <c r="H30" s="91">
        <f>SUMIFS('2추일입'!$K$7:$K$694,'2추일입'!$A$7:$A$694,'2추위원회별'!$A30,'2추일입'!$B$7:$B$694,'2추위원회별'!$C30)</f>
        <v>4200</v>
      </c>
      <c r="I30" s="91">
        <f>SUMIFS('2추일입'!$L$7:$L$694,'2추일입'!$A$7:$A$694,'2추위원회별'!$A30,'2추일입'!$B$7:$B$694,'2추위원회별'!$C30)</f>
        <v>4200</v>
      </c>
      <c r="J30" s="91">
        <f>SUMIFS('2추일입'!$V$7:$V$694,'2추일입'!$A$7:$A$694,'2추위원회별'!$A30,'2추일입'!$B$7:$B$694,'2추위원회별'!$C30)</f>
        <v>0</v>
      </c>
      <c r="K30" s="91">
        <f>SUMIFS('2추일입'!$W$7:$W$694,'2추일입'!$A$7:$A$694,'2추위원회별'!$A30,'2추일입'!$B$7:$B$694,'2추위원회별'!$C30)</f>
        <v>4200</v>
      </c>
      <c r="L30" s="91">
        <f>SUMIFS('2추일입'!$M$7:$M$694,'2추일입'!$A$7:$A$694,'2추위원회별'!$A30,'2추일입'!$B$7:$B$694,'2추위원회별'!$C30)</f>
        <v>0</v>
      </c>
      <c r="M30" s="91">
        <f>SUMIFS('2추일입'!$N$7:$N$694,'2추일입'!$A$7:$A$694,'2추위원회별'!$A30,'2추일입'!$B$7:$B$694,'2추위원회별'!$C30)</f>
        <v>0</v>
      </c>
      <c r="N30" s="91">
        <f>SUMIFS('2추일입'!$O$7:$O$694,'2추일입'!$A$7:$A$694,'2추위원회별'!$A30,'2추일입'!$B$7:$B$694,'2추위원회별'!$C30)</f>
        <v>0</v>
      </c>
      <c r="O30" s="91">
        <f>SUMIFS('2추일입'!$AA$7:$AA$694,'2추일입'!$A$7:$A$694,'2추위원회별'!$A30,'2추일입'!$B$7:$B$694,'2추위원회별'!$C30)</f>
        <v>0</v>
      </c>
      <c r="P30" s="91">
        <f>SUMIFS('2추일입'!$AB$7:$AB$694,'2추일입'!$A$7:$A$694,'2추위원회별'!$A30,'2추일입'!$B$7:$B$694,'2추위원회별'!$C30)</f>
        <v>0</v>
      </c>
      <c r="R30" s="91">
        <f>SUMIFS('2추일출'!$G$7:$G$703,'2추일출'!$A$7:$A$703,'2추위원회별'!$A30,'2추일출'!$B$7:$B$703,'2추위원회별'!$C30)</f>
        <v>439425415</v>
      </c>
      <c r="S30" s="91">
        <f>SUMIFS('2추일출'!$H$7:$H$703,'2추일출'!$A$7:$A$703,'2추위원회별'!$A30,'2추일출'!$B$7:$B$703,'2추위원회별'!$C30)</f>
        <v>511723540</v>
      </c>
      <c r="T30" s="91">
        <f>SUMIFS('2추일출'!$H$7:$H$703,'2추일출'!$A$7:$A$703,'2추위원회별'!$A30,'2추일출'!$B$7:$B$703,'2추위원회별'!$C30)</f>
        <v>511723540</v>
      </c>
      <c r="U30" s="91">
        <f>SUMIFS('2추일출'!$J$7:$J$703,'2추일출'!$A$7:$A$703,'2추위원회별'!$A30,'2추일출'!$B$7:$B$703,'2추위원회별'!$C30)</f>
        <v>-4875397</v>
      </c>
      <c r="V30" s="91">
        <f>SUMIFS('2추일출'!$K$7:$K$703,'2추일출'!$A$7:$A$703,'2추위원회별'!$A30,'2추일출'!$B$7:$B$703,'2추위원회별'!$C30)</f>
        <v>4447404</v>
      </c>
      <c r="W30" s="91">
        <f>SUMIFS('2추일출'!$L$7:$L$703,'2추일출'!$A$7:$A$703,'2추위원회별'!$A30,'2추일출'!$B$7:$B$703,'2추위원회별'!$C30)</f>
        <v>527222649</v>
      </c>
      <c r="X30" s="91">
        <f>SUMIFS('2추일출'!$V$7:$V$703,'2추일출'!$A$7:$A$703,'2추위원회별'!$A30,'2추일출'!$B$7:$B$703,'2추위원회별'!$C30)</f>
        <v>-100658</v>
      </c>
      <c r="Y30" s="91">
        <f>SUMIFS('2추일출'!$W$7:$W$703,'2추일출'!$A$7:$A$703,'2추위원회별'!$A30,'2추일출'!$B$7:$B$703,'2추위원회별'!$C30)</f>
        <v>-327335</v>
      </c>
      <c r="Z30" s="91">
        <f>SUMIFS('2추일출'!$M$7:$M$703,'2추일출'!$A$7:$A$703,'2추위원회별'!$A30,'2추일출'!$B$7:$B$703,'2추위원회별'!$C30)</f>
        <v>0</v>
      </c>
      <c r="AA30" s="91">
        <f>SUMIFS('2추일출'!$N$7:$N$703,'2추일출'!$A$7:$A$703,'2추위원회별'!$A30,'2추일출'!$B$7:$B$703,'2추위원회별'!$C30)</f>
        <v>0</v>
      </c>
      <c r="AB30" s="91">
        <f>SUMIFS('2추일출'!$O$7:$O$703,'2추일출'!$A$7:$A$703,'2추위원회별'!$A30,'2추일출'!$B$7:$B$703,'2추위원회별'!$C30)</f>
        <v>527650642</v>
      </c>
      <c r="AC30" s="91">
        <f>SUMIFS('2추일출'!$AA$7:$AA$703,'2추일출'!$A$7:$A$703,'2추위원회별'!$A30,'2추일출'!$B$7:$B$703,'2추위원회별'!$C30)</f>
        <v>0</v>
      </c>
      <c r="AD30" s="91">
        <f>SUMIFS('2추일출'!$AB$7:$AB$703,'2추일출'!$A$7:$A$703,'2추위원회별'!$A30,'2추일출'!$B$7:$B$703,'2추위원회별'!$C30)</f>
        <v>0</v>
      </c>
    </row>
    <row r="31" spans="1:30" ht="16.5" customHeight="1">
      <c r="A31" t="s">
        <v>531</v>
      </c>
      <c r="B31" s="90"/>
      <c r="C31" s="90" t="s">
        <v>389</v>
      </c>
      <c r="D31" s="91">
        <f>SUMIFS('2추일입'!$G$7:$G$694,'2추일입'!$A$7:$A$694,'2추위원회별'!$A31,'2추일입'!$B$7:$B$694,'2추위원회별'!$C31)</f>
        <v>0</v>
      </c>
      <c r="E31" s="91">
        <f>SUMIFS('2추일입'!$H$7:$H$694,'2추일입'!$A$7:$A$694,'2추위원회별'!$A31,'2추일입'!$B$7:$B$694,'2추위원회별'!$C31)</f>
        <v>0</v>
      </c>
      <c r="F31" s="91">
        <f>SUMIFS('2추일입'!$H$7:$H$694,'2추일입'!$A$7:$A$694,'2추위원회별'!$A31,'2추일입'!$B$7:$B$694,'2추위원회별'!$C31)</f>
        <v>0</v>
      </c>
      <c r="G31" s="91">
        <f>SUMIFS('2추일입'!$J$7:$J$694,'2추일입'!$A$7:$A$694,'2추위원회별'!$A31,'2추일입'!$B$7:$B$694,'2추위원회별'!$C31)</f>
        <v>0</v>
      </c>
      <c r="H31" s="91">
        <f>SUMIFS('2추일입'!$K$7:$K$694,'2추일입'!$A$7:$A$694,'2추위원회별'!$A31,'2추일입'!$B$7:$B$694,'2추위원회별'!$C31)</f>
        <v>0</v>
      </c>
      <c r="I31" s="91">
        <f>SUMIFS('2추일입'!$L$7:$L$694,'2추일입'!$A$7:$A$694,'2추위원회별'!$A31,'2추일입'!$B$7:$B$694,'2추위원회별'!$C31)</f>
        <v>0</v>
      </c>
      <c r="J31" s="91">
        <f>SUMIFS('2추일입'!$V$7:$V$694,'2추일입'!$A$7:$A$694,'2추위원회별'!$A31,'2추일입'!$B$7:$B$694,'2추위원회별'!$C31)</f>
        <v>0</v>
      </c>
      <c r="K31" s="91">
        <f>SUMIFS('2추일입'!$W$7:$W$694,'2추일입'!$A$7:$A$694,'2추위원회별'!$A31,'2추일입'!$B$7:$B$694,'2추위원회별'!$C31)</f>
        <v>0</v>
      </c>
      <c r="L31" s="91">
        <f>SUMIFS('2추일입'!$M$7:$M$694,'2추일입'!$A$7:$A$694,'2추위원회별'!$A31,'2추일입'!$B$7:$B$694,'2추위원회별'!$C31)</f>
        <v>0</v>
      </c>
      <c r="M31" s="91">
        <f>SUMIFS('2추일입'!$N$7:$N$694,'2추일입'!$A$7:$A$694,'2추위원회별'!$A31,'2추일입'!$B$7:$B$694,'2추위원회별'!$C31)</f>
        <v>0</v>
      </c>
      <c r="N31" s="91">
        <f>SUMIFS('2추일입'!$O$7:$O$694,'2추일입'!$A$7:$A$694,'2추위원회별'!$A31,'2추일입'!$B$7:$B$694,'2추위원회별'!$C31)</f>
        <v>0</v>
      </c>
      <c r="O31" s="91">
        <f>SUMIFS('2추일입'!$AA$7:$AA$694,'2추일입'!$A$7:$A$694,'2추위원회별'!$A31,'2추일입'!$B$7:$B$694,'2추위원회별'!$C31)</f>
        <v>0</v>
      </c>
      <c r="P31" s="91">
        <f>SUMIFS('2추일입'!$AB$7:$AB$694,'2추일입'!$A$7:$A$694,'2추위원회별'!$A31,'2추일입'!$B$7:$B$694,'2추위원회별'!$C31)</f>
        <v>0</v>
      </c>
      <c r="R31" s="91">
        <f>SUMIFS('2추일출'!$G$7:$G$703,'2추일출'!$A$7:$A$703,'2추위원회별'!$A31,'2추일출'!$B$7:$B$703,'2추위원회별'!$C31)</f>
        <v>0</v>
      </c>
      <c r="S31" s="91">
        <f>SUMIFS('2추일출'!$H$7:$H$703,'2추일출'!$A$7:$A$703,'2추위원회별'!$A31,'2추일출'!$B$7:$B$703,'2추위원회별'!$C31)</f>
        <v>0</v>
      </c>
      <c r="T31" s="91">
        <f>SUMIFS('2추일출'!$H$7:$H$703,'2추일출'!$A$7:$A$703,'2추위원회별'!$A31,'2추일출'!$B$7:$B$703,'2추위원회별'!$C31)</f>
        <v>0</v>
      </c>
      <c r="U31" s="91">
        <f>SUMIFS('2추일출'!$J$7:$J$703,'2추일출'!$A$7:$A$703,'2추위원회별'!$A31,'2추일출'!$B$7:$B$703,'2추위원회별'!$C31)</f>
        <v>0</v>
      </c>
      <c r="V31" s="91">
        <f>SUMIFS('2추일출'!$K$7:$K$703,'2추일출'!$A$7:$A$703,'2추위원회별'!$A31,'2추일출'!$B$7:$B$703,'2추위원회별'!$C31)</f>
        <v>0</v>
      </c>
      <c r="W31" s="91">
        <f>SUMIFS('2추일출'!$L$7:$L$703,'2추일출'!$A$7:$A$703,'2추위원회별'!$A31,'2추일출'!$B$7:$B$703,'2추위원회별'!$C31)</f>
        <v>0</v>
      </c>
      <c r="X31" s="91">
        <f>SUMIFS('2추일출'!$V$7:$V$703,'2추일출'!$A$7:$A$703,'2추위원회별'!$A31,'2추일출'!$B$7:$B$703,'2추위원회별'!$C31)</f>
        <v>0</v>
      </c>
      <c r="Y31" s="91">
        <f>SUMIFS('2추일출'!$W$7:$W$703,'2추일출'!$A$7:$A$703,'2추위원회별'!$A31,'2추일출'!$B$7:$B$703,'2추위원회별'!$C31)</f>
        <v>0</v>
      </c>
      <c r="Z31" s="91">
        <f>SUMIFS('2추일출'!$M$7:$M$703,'2추일출'!$A$7:$A$703,'2추위원회별'!$A31,'2추일출'!$B$7:$B$703,'2추위원회별'!$C31)</f>
        <v>0</v>
      </c>
      <c r="AA31" s="91">
        <f>SUMIFS('2추일출'!$N$7:$N$703,'2추일출'!$A$7:$A$703,'2추위원회별'!$A31,'2추일출'!$B$7:$B$703,'2추위원회별'!$C31)</f>
        <v>0</v>
      </c>
      <c r="AB31" s="91">
        <f>SUMIFS('2추일출'!$O$7:$O$703,'2추일출'!$A$7:$A$703,'2추위원회별'!$A31,'2추일출'!$B$7:$B$703,'2추위원회별'!$C31)</f>
        <v>0</v>
      </c>
      <c r="AC31" s="91">
        <f>SUMIFS('2추일출'!$AA$7:$AA$703,'2추일출'!$A$7:$A$703,'2추위원회별'!$A31,'2추일출'!$B$7:$B$703,'2추위원회별'!$C31)</f>
        <v>0</v>
      </c>
      <c r="AD31" s="91">
        <f>SUMIFS('2추일출'!$AB$7:$AB$703,'2추일출'!$A$7:$A$703,'2추위원회별'!$A31,'2추일출'!$B$7:$B$703,'2추위원회별'!$C31)</f>
        <v>0</v>
      </c>
    </row>
    <row r="32" spans="1:30" ht="16.5" customHeight="1">
      <c r="B32" s="517" t="s">
        <v>11</v>
      </c>
      <c r="C32" s="518"/>
      <c r="D32" s="89">
        <f>SUM(D33:D36)</f>
        <v>36110</v>
      </c>
      <c r="E32" s="89">
        <f t="shared" ref="E32:P32" si="16">SUM(E33:E36)</f>
        <v>0</v>
      </c>
      <c r="F32" s="89">
        <f t="shared" si="16"/>
        <v>0</v>
      </c>
      <c r="G32" s="89">
        <f t="shared" si="16"/>
        <v>-36110</v>
      </c>
      <c r="H32" s="89">
        <f t="shared" si="16"/>
        <v>0</v>
      </c>
      <c r="I32" s="89">
        <f t="shared" si="16"/>
        <v>0</v>
      </c>
      <c r="J32" s="89">
        <f t="shared" si="16"/>
        <v>0</v>
      </c>
      <c r="K32" s="89">
        <f t="shared" si="16"/>
        <v>-36110</v>
      </c>
      <c r="L32" s="89">
        <f t="shared" si="16"/>
        <v>0</v>
      </c>
      <c r="M32" s="89">
        <f t="shared" si="16"/>
        <v>0</v>
      </c>
      <c r="N32" s="89">
        <f t="shared" si="16"/>
        <v>36110</v>
      </c>
      <c r="O32" s="89">
        <f t="shared" si="16"/>
        <v>0</v>
      </c>
      <c r="P32" s="89">
        <f t="shared" si="16"/>
        <v>0</v>
      </c>
      <c r="R32" s="89">
        <f>SUM(R33:R36)</f>
        <v>0</v>
      </c>
      <c r="S32" s="89">
        <f t="shared" ref="S32:AD32" si="17">SUM(S33:S36)</f>
        <v>55611000</v>
      </c>
      <c r="T32" s="89">
        <f t="shared" si="17"/>
        <v>55611000</v>
      </c>
      <c r="U32" s="89">
        <f t="shared" si="17"/>
        <v>-2941000</v>
      </c>
      <c r="V32" s="89">
        <f t="shared" si="17"/>
        <v>2941000</v>
      </c>
      <c r="W32" s="89">
        <f t="shared" si="17"/>
        <v>55611000</v>
      </c>
      <c r="X32" s="89">
        <f t="shared" si="17"/>
        <v>0</v>
      </c>
      <c r="Y32" s="89">
        <f t="shared" si="17"/>
        <v>0</v>
      </c>
      <c r="Z32" s="89">
        <f t="shared" si="17"/>
        <v>0</v>
      </c>
      <c r="AA32" s="89">
        <f t="shared" si="17"/>
        <v>0</v>
      </c>
      <c r="AB32" s="89">
        <f t="shared" si="17"/>
        <v>55611000</v>
      </c>
      <c r="AC32" s="89">
        <f t="shared" si="17"/>
        <v>0</v>
      </c>
      <c r="AD32" s="89">
        <f t="shared" si="17"/>
        <v>0</v>
      </c>
    </row>
    <row r="33" spans="1:30" ht="16.5" customHeight="1">
      <c r="A33" t="s">
        <v>532</v>
      </c>
      <c r="B33" s="90"/>
      <c r="C33" s="90" t="s">
        <v>210</v>
      </c>
      <c r="D33" s="91">
        <f>SUMIFS('2추일입'!$G$7:$G$694,'2추일입'!$A$7:$A$694,'2추위원회별'!$A33,'2추일입'!$B$7:$B$694,'2추위원회별'!$C33)</f>
        <v>0</v>
      </c>
      <c r="E33" s="91">
        <f>SUMIFS('2추일입'!$H$7:$H$694,'2추일입'!$A$7:$A$694,'2추위원회별'!$A33,'2추일입'!$B$7:$B$694,'2추위원회별'!$C33)</f>
        <v>0</v>
      </c>
      <c r="F33" s="91">
        <f>SUMIFS('2추일입'!$H$7:$H$694,'2추일입'!$A$7:$A$694,'2추위원회별'!$A33,'2추일입'!$B$7:$B$694,'2추위원회별'!$C33)</f>
        <v>0</v>
      </c>
      <c r="G33" s="91">
        <f>SUMIFS('2추일입'!$J$7:$J$694,'2추일입'!$A$7:$A$694,'2추위원회별'!$A33,'2추일입'!$B$7:$B$694,'2추위원회별'!$C33)</f>
        <v>0</v>
      </c>
      <c r="H33" s="91">
        <f>SUMIFS('2추일입'!$K$7:$K$694,'2추일입'!$A$7:$A$694,'2추위원회별'!$A33,'2추일입'!$B$7:$B$694,'2추위원회별'!$C33)</f>
        <v>0</v>
      </c>
      <c r="I33" s="91">
        <f>SUMIFS('2추일입'!$L$7:$L$694,'2추일입'!$A$7:$A$694,'2추위원회별'!$A33,'2추일입'!$B$7:$B$694,'2추위원회별'!$C33)</f>
        <v>0</v>
      </c>
      <c r="J33" s="91">
        <f>SUMIFS('2추일입'!$V$7:$V$694,'2추일입'!$A$7:$A$694,'2추위원회별'!$A33,'2추일입'!$B$7:$B$694,'2추위원회별'!$C33)</f>
        <v>0</v>
      </c>
      <c r="K33" s="91">
        <f>SUMIFS('2추일입'!$W$7:$W$694,'2추일입'!$A$7:$A$694,'2추위원회별'!$A33,'2추일입'!$B$7:$B$694,'2추위원회별'!$C33)</f>
        <v>0</v>
      </c>
      <c r="L33" s="91">
        <f>SUMIFS('2추일입'!$M$7:$M$694,'2추일입'!$A$7:$A$694,'2추위원회별'!$A33,'2추일입'!$B$7:$B$694,'2추위원회별'!$C33)</f>
        <v>0</v>
      </c>
      <c r="M33" s="91">
        <f>SUMIFS('2추일입'!$N$7:$N$694,'2추일입'!$A$7:$A$694,'2추위원회별'!$A33,'2추일입'!$B$7:$B$694,'2추위원회별'!$C33)</f>
        <v>0</v>
      </c>
      <c r="N33" s="91">
        <f>SUMIFS('2추일입'!$O$7:$O$694,'2추일입'!$A$7:$A$694,'2추위원회별'!$A33,'2추일입'!$B$7:$B$694,'2추위원회별'!$C33)</f>
        <v>0</v>
      </c>
      <c r="O33" s="91">
        <f>SUMIFS('2추일입'!$AA$7:$AA$694,'2추일입'!$A$7:$A$694,'2추위원회별'!$A33,'2추일입'!$B$7:$B$694,'2추위원회별'!$C33)</f>
        <v>0</v>
      </c>
      <c r="P33" s="91">
        <f>SUMIFS('2추일입'!$AB$7:$AB$694,'2추일입'!$A$7:$A$694,'2추위원회별'!$A33,'2추일입'!$B$7:$B$694,'2추위원회별'!$C33)</f>
        <v>0</v>
      </c>
      <c r="R33" s="91">
        <f>SUMIFS('2추일출'!$G$7:$G$703,'2추일출'!$A$7:$A$703,'2추위원회별'!$A33,'2추일출'!$B$7:$B$703,'2추위원회별'!$C33)</f>
        <v>0</v>
      </c>
      <c r="S33" s="91">
        <f>SUMIFS('2추일출'!$H$7:$H$703,'2추일출'!$A$7:$A$703,'2추위원회별'!$A33,'2추일출'!$B$7:$B$703,'2추위원회별'!$C33)</f>
        <v>0</v>
      </c>
      <c r="T33" s="91">
        <f>SUMIFS('2추일출'!$H$7:$H$703,'2추일출'!$A$7:$A$703,'2추위원회별'!$A33,'2추일출'!$B$7:$B$703,'2추위원회별'!$C33)</f>
        <v>0</v>
      </c>
      <c r="U33" s="91">
        <f>SUMIFS('2추일출'!$J$7:$J$703,'2추일출'!$A$7:$A$703,'2추위원회별'!$A33,'2추일출'!$B$7:$B$703,'2추위원회별'!$C33)</f>
        <v>0</v>
      </c>
      <c r="V33" s="91">
        <f>SUMIFS('2추일출'!$K$7:$K$703,'2추일출'!$A$7:$A$703,'2추위원회별'!$A33,'2추일출'!$B$7:$B$703,'2추위원회별'!$C33)</f>
        <v>0</v>
      </c>
      <c r="W33" s="91">
        <f>SUMIFS('2추일출'!$L$7:$L$703,'2추일출'!$A$7:$A$703,'2추위원회별'!$A33,'2추일출'!$B$7:$B$703,'2추위원회별'!$C33)</f>
        <v>0</v>
      </c>
      <c r="X33" s="91">
        <f>SUMIFS('2추일출'!$V$7:$V$703,'2추일출'!$A$7:$A$703,'2추위원회별'!$A33,'2추일출'!$B$7:$B$703,'2추위원회별'!$C33)</f>
        <v>0</v>
      </c>
      <c r="Y33" s="91">
        <f>SUMIFS('2추일출'!$W$7:$W$703,'2추일출'!$A$7:$A$703,'2추위원회별'!$A33,'2추일출'!$B$7:$B$703,'2추위원회별'!$C33)</f>
        <v>0</v>
      </c>
      <c r="Z33" s="91">
        <f>SUMIFS('2추일출'!$M$7:$M$703,'2추일출'!$A$7:$A$703,'2추위원회별'!$A33,'2추일출'!$B$7:$B$703,'2추위원회별'!$C33)</f>
        <v>0</v>
      </c>
      <c r="AA33" s="91">
        <f>SUMIFS('2추일출'!$N$7:$N$703,'2추일출'!$A$7:$A$703,'2추위원회별'!$A33,'2추일출'!$B$7:$B$703,'2추위원회별'!$C33)</f>
        <v>0</v>
      </c>
      <c r="AB33" s="91">
        <f>SUMIFS('2추일출'!$O$7:$O$703,'2추일출'!$A$7:$A$703,'2추위원회별'!$A33,'2추일출'!$B$7:$B$703,'2추위원회별'!$C33)</f>
        <v>0</v>
      </c>
      <c r="AC33" s="91">
        <f>SUMIFS('2추일출'!$AA$7:$AA$703,'2추일출'!$A$7:$A$703,'2추위원회별'!$A33,'2추일출'!$B$7:$B$703,'2추위원회별'!$C33)</f>
        <v>0</v>
      </c>
      <c r="AD33" s="91">
        <f>SUMIFS('2추일출'!$AB$7:$AB$703,'2추일출'!$A$7:$A$703,'2추위원회별'!$A33,'2추일출'!$B$7:$B$703,'2추위원회별'!$C33)</f>
        <v>0</v>
      </c>
    </row>
    <row r="34" spans="1:30" ht="16.5" customHeight="1">
      <c r="A34" t="s">
        <v>532</v>
      </c>
      <c r="B34" s="90"/>
      <c r="C34" s="90" t="s">
        <v>362</v>
      </c>
      <c r="D34" s="91">
        <f>SUMIFS('2추일입'!$G$7:$G$694,'2추일입'!$A$7:$A$694,'2추위원회별'!$A34,'2추일입'!$B$7:$B$694,'2추위원회별'!$C34)</f>
        <v>36110</v>
      </c>
      <c r="E34" s="91">
        <f>SUMIFS('2추일입'!$H$7:$H$694,'2추일입'!$A$7:$A$694,'2추위원회별'!$A34,'2추일입'!$B$7:$B$694,'2추위원회별'!$C34)</f>
        <v>0</v>
      </c>
      <c r="F34" s="91">
        <f>SUMIFS('2추일입'!$H$7:$H$694,'2추일입'!$A$7:$A$694,'2추위원회별'!$A34,'2추일입'!$B$7:$B$694,'2추위원회별'!$C34)</f>
        <v>0</v>
      </c>
      <c r="G34" s="91">
        <f>SUMIFS('2추일입'!$J$7:$J$694,'2추일입'!$A$7:$A$694,'2추위원회별'!$A34,'2추일입'!$B$7:$B$694,'2추위원회별'!$C34)</f>
        <v>-36110</v>
      </c>
      <c r="H34" s="91">
        <f>SUMIFS('2추일입'!$K$7:$K$694,'2추일입'!$A$7:$A$694,'2추위원회별'!$A34,'2추일입'!$B$7:$B$694,'2추위원회별'!$C34)</f>
        <v>0</v>
      </c>
      <c r="I34" s="91">
        <f>SUMIFS('2추일입'!$L$7:$L$694,'2추일입'!$A$7:$A$694,'2추위원회별'!$A34,'2추일입'!$B$7:$B$694,'2추위원회별'!$C34)</f>
        <v>0</v>
      </c>
      <c r="J34" s="91">
        <f>SUMIFS('2추일입'!$V$7:$V$694,'2추일입'!$A$7:$A$694,'2추위원회별'!$A34,'2추일입'!$B$7:$B$694,'2추위원회별'!$C34)</f>
        <v>0</v>
      </c>
      <c r="K34" s="91">
        <f>SUMIFS('2추일입'!$W$7:$W$694,'2추일입'!$A$7:$A$694,'2추위원회별'!$A34,'2추일입'!$B$7:$B$694,'2추위원회별'!$C34)</f>
        <v>-36110</v>
      </c>
      <c r="L34" s="91">
        <f>SUMIFS('2추일입'!$M$7:$M$694,'2추일입'!$A$7:$A$694,'2추위원회별'!$A34,'2추일입'!$B$7:$B$694,'2추위원회별'!$C34)</f>
        <v>0</v>
      </c>
      <c r="M34" s="91">
        <f>SUMIFS('2추일입'!$N$7:$N$694,'2추일입'!$A$7:$A$694,'2추위원회별'!$A34,'2추일입'!$B$7:$B$694,'2추위원회별'!$C34)</f>
        <v>0</v>
      </c>
      <c r="N34" s="91">
        <f>SUMIFS('2추일입'!$O$7:$O$694,'2추일입'!$A$7:$A$694,'2추위원회별'!$A34,'2추일입'!$B$7:$B$694,'2추위원회별'!$C34)</f>
        <v>36110</v>
      </c>
      <c r="O34" s="91">
        <f>SUMIFS('2추일입'!$AA$7:$AA$694,'2추일입'!$A$7:$A$694,'2추위원회별'!$A34,'2추일입'!$B$7:$B$694,'2추위원회별'!$C34)</f>
        <v>0</v>
      </c>
      <c r="P34" s="91">
        <f>SUMIFS('2추일입'!$AB$7:$AB$694,'2추일입'!$A$7:$A$694,'2추위원회별'!$A34,'2추일입'!$B$7:$B$694,'2추위원회별'!$C34)</f>
        <v>0</v>
      </c>
      <c r="R34" s="91">
        <f>SUMIFS('2추일출'!$G$7:$G$703,'2추일출'!$A$7:$A$703,'2추위원회별'!$A34,'2추일출'!$B$7:$B$703,'2추위원회별'!$C34)</f>
        <v>0</v>
      </c>
      <c r="S34" s="91">
        <f>SUMIFS('2추일출'!$H$7:$H$703,'2추일출'!$A$7:$A$703,'2추위원회별'!$A34,'2추일출'!$B$7:$B$703,'2추위원회별'!$C34)</f>
        <v>0</v>
      </c>
      <c r="T34" s="91">
        <f>SUMIFS('2추일출'!$H$7:$H$703,'2추일출'!$A$7:$A$703,'2추위원회별'!$A34,'2추일출'!$B$7:$B$703,'2추위원회별'!$C34)</f>
        <v>0</v>
      </c>
      <c r="U34" s="91">
        <f>SUMIFS('2추일출'!$J$7:$J$703,'2추일출'!$A$7:$A$703,'2추위원회별'!$A34,'2추일출'!$B$7:$B$703,'2추위원회별'!$C34)</f>
        <v>0</v>
      </c>
      <c r="V34" s="91">
        <f>SUMIFS('2추일출'!$K$7:$K$703,'2추일출'!$A$7:$A$703,'2추위원회별'!$A34,'2추일출'!$B$7:$B$703,'2추위원회별'!$C34)</f>
        <v>0</v>
      </c>
      <c r="W34" s="91">
        <f>SUMIFS('2추일출'!$L$7:$L$703,'2추일출'!$A$7:$A$703,'2추위원회별'!$A34,'2추일출'!$B$7:$B$703,'2추위원회별'!$C34)</f>
        <v>0</v>
      </c>
      <c r="X34" s="91">
        <f>SUMIFS('2추일출'!$V$7:$V$703,'2추일출'!$A$7:$A$703,'2추위원회별'!$A34,'2추일출'!$B$7:$B$703,'2추위원회별'!$C34)</f>
        <v>0</v>
      </c>
      <c r="Y34" s="91">
        <f>SUMIFS('2추일출'!$W$7:$W$703,'2추일출'!$A$7:$A$703,'2추위원회별'!$A34,'2추일출'!$B$7:$B$703,'2추위원회별'!$C34)</f>
        <v>0</v>
      </c>
      <c r="Z34" s="91">
        <f>SUMIFS('2추일출'!$M$7:$M$703,'2추일출'!$A$7:$A$703,'2추위원회별'!$A34,'2추일출'!$B$7:$B$703,'2추위원회별'!$C34)</f>
        <v>0</v>
      </c>
      <c r="AA34" s="91">
        <f>SUMIFS('2추일출'!$N$7:$N$703,'2추일출'!$A$7:$A$703,'2추위원회별'!$A34,'2추일출'!$B$7:$B$703,'2추위원회별'!$C34)</f>
        <v>0</v>
      </c>
      <c r="AB34" s="91">
        <f>SUMIFS('2추일출'!$O$7:$O$703,'2추일출'!$A$7:$A$703,'2추위원회별'!$A34,'2추일출'!$B$7:$B$703,'2추위원회별'!$C34)</f>
        <v>0</v>
      </c>
      <c r="AC34" s="91">
        <f>SUMIFS('2추일출'!$AA$7:$AA$703,'2추일출'!$A$7:$A$703,'2추위원회별'!$A34,'2추일출'!$B$7:$B$703,'2추위원회별'!$C34)</f>
        <v>0</v>
      </c>
      <c r="AD34" s="91">
        <f>SUMIFS('2추일출'!$AB$7:$AB$703,'2추일출'!$A$7:$A$703,'2추위원회별'!$A34,'2추일출'!$B$7:$B$703,'2추위원회별'!$C34)</f>
        <v>0</v>
      </c>
    </row>
    <row r="35" spans="1:30" ht="16.5" customHeight="1">
      <c r="A35" t="s">
        <v>11</v>
      </c>
      <c r="B35" s="90"/>
      <c r="C35" s="90" t="s">
        <v>372</v>
      </c>
      <c r="D35" s="91">
        <f>SUMIFS('2추일입'!$G$7:$G$694,'2추일입'!$A$7:$A$694,'2추위원회별'!$A35,'2추일입'!$B$7:$B$694,'2추위원회별'!$C35)</f>
        <v>0</v>
      </c>
      <c r="E35" s="91">
        <f>SUMIFS('2추일입'!$H$7:$H$694,'2추일입'!$A$7:$A$694,'2추위원회별'!$A35,'2추일입'!$B$7:$B$694,'2추위원회별'!$C35)</f>
        <v>0</v>
      </c>
      <c r="F35" s="91">
        <f>SUMIFS('2추일입'!$H$7:$H$694,'2추일입'!$A$7:$A$694,'2추위원회별'!$A35,'2추일입'!$B$7:$B$694,'2추위원회별'!$C35)</f>
        <v>0</v>
      </c>
      <c r="G35" s="91">
        <f>SUMIFS('2추일입'!$J$7:$J$694,'2추일입'!$A$7:$A$694,'2추위원회별'!$A35,'2추일입'!$B$7:$B$694,'2추위원회별'!$C35)</f>
        <v>0</v>
      </c>
      <c r="H35" s="91">
        <f>SUMIFS('2추일입'!$K$7:$K$694,'2추일입'!$A$7:$A$694,'2추위원회별'!$A35,'2추일입'!$B$7:$B$694,'2추위원회별'!$C35)</f>
        <v>0</v>
      </c>
      <c r="I35" s="91">
        <f>SUMIFS('2추일입'!$L$7:$L$694,'2추일입'!$A$7:$A$694,'2추위원회별'!$A35,'2추일입'!$B$7:$B$694,'2추위원회별'!$C35)</f>
        <v>0</v>
      </c>
      <c r="J35" s="91">
        <f>SUMIFS('2추일입'!$V$7:$V$694,'2추일입'!$A$7:$A$694,'2추위원회별'!$A35,'2추일입'!$B$7:$B$694,'2추위원회별'!$C35)</f>
        <v>0</v>
      </c>
      <c r="K35" s="91">
        <f>SUMIFS('2추일입'!$W$7:$W$694,'2추일입'!$A$7:$A$694,'2추위원회별'!$A35,'2추일입'!$B$7:$B$694,'2추위원회별'!$C35)</f>
        <v>0</v>
      </c>
      <c r="L35" s="91">
        <f>SUMIFS('2추일입'!$M$7:$M$694,'2추일입'!$A$7:$A$694,'2추위원회별'!$A35,'2추일입'!$B$7:$B$694,'2추위원회별'!$C35)</f>
        <v>0</v>
      </c>
      <c r="M35" s="91">
        <f>SUMIFS('2추일입'!$N$7:$N$694,'2추일입'!$A$7:$A$694,'2추위원회별'!$A35,'2추일입'!$B$7:$B$694,'2추위원회별'!$C35)</f>
        <v>0</v>
      </c>
      <c r="N35" s="91">
        <f>SUMIFS('2추일입'!$O$7:$O$694,'2추일입'!$A$7:$A$694,'2추위원회별'!$A35,'2추일입'!$B$7:$B$694,'2추위원회별'!$C35)</f>
        <v>0</v>
      </c>
      <c r="O35" s="91">
        <f>SUMIFS('2추일입'!$AA$7:$AA$694,'2추일입'!$A$7:$A$694,'2추위원회별'!$A35,'2추일입'!$B$7:$B$694,'2추위원회별'!$C35)</f>
        <v>0</v>
      </c>
      <c r="P35" s="91">
        <f>SUMIFS('2추일입'!$AB$7:$AB$694,'2추일입'!$A$7:$A$694,'2추위원회별'!$A35,'2추일입'!$B$7:$B$694,'2추위원회별'!$C35)</f>
        <v>0</v>
      </c>
      <c r="R35" s="91">
        <f>SUMIFS('2추일출'!$G$7:$G$703,'2추일출'!$A$7:$A$703,'2추위원회별'!$A35,'2추일출'!$B$7:$B$703,'2추위원회별'!$C35)</f>
        <v>0</v>
      </c>
      <c r="S35" s="91">
        <f>SUMIFS('2추일출'!$H$7:$H$703,'2추일출'!$A$7:$A$703,'2추위원회별'!$A35,'2추일출'!$B$7:$B$703,'2추위원회별'!$C35)</f>
        <v>55611000</v>
      </c>
      <c r="T35" s="91">
        <f>SUMIFS('2추일출'!$H$7:$H$703,'2추일출'!$A$7:$A$703,'2추위원회별'!$A35,'2추일출'!$B$7:$B$703,'2추위원회별'!$C35)</f>
        <v>55611000</v>
      </c>
      <c r="U35" s="91">
        <f>SUMIFS('2추일출'!$J$7:$J$703,'2추일출'!$A$7:$A$703,'2추위원회별'!$A35,'2추일출'!$B$7:$B$703,'2추위원회별'!$C35)</f>
        <v>-2941000</v>
      </c>
      <c r="V35" s="91">
        <f>SUMIFS('2추일출'!$K$7:$K$703,'2추일출'!$A$7:$A$703,'2추위원회별'!$A35,'2추일출'!$B$7:$B$703,'2추위원회별'!$C35)</f>
        <v>2941000</v>
      </c>
      <c r="W35" s="91">
        <f>SUMIFS('2추일출'!$L$7:$L$703,'2추일출'!$A$7:$A$703,'2추위원회별'!$A35,'2추일출'!$B$7:$B$703,'2추위원회별'!$C35)</f>
        <v>55611000</v>
      </c>
      <c r="X35" s="91">
        <f>SUMIFS('2추일출'!$V$7:$V$703,'2추일출'!$A$7:$A$703,'2추위원회별'!$A35,'2추일출'!$B$7:$B$703,'2추위원회별'!$C35)</f>
        <v>0</v>
      </c>
      <c r="Y35" s="91">
        <f>SUMIFS('2추일출'!$W$7:$W$703,'2추일출'!$A$7:$A$703,'2추위원회별'!$A35,'2추일출'!$B$7:$B$703,'2추위원회별'!$C35)</f>
        <v>0</v>
      </c>
      <c r="Z35" s="91">
        <f>SUMIFS('2추일출'!$M$7:$M$703,'2추일출'!$A$7:$A$703,'2추위원회별'!$A35,'2추일출'!$B$7:$B$703,'2추위원회별'!$C35)</f>
        <v>0</v>
      </c>
      <c r="AA35" s="91">
        <f>SUMIFS('2추일출'!$N$7:$N$703,'2추일출'!$A$7:$A$703,'2추위원회별'!$A35,'2추일출'!$B$7:$B$703,'2추위원회별'!$C35)</f>
        <v>0</v>
      </c>
      <c r="AB35" s="91">
        <f>SUMIFS('2추일출'!$O$7:$O$703,'2추일출'!$A$7:$A$703,'2추위원회별'!$A35,'2추일출'!$B$7:$B$703,'2추위원회별'!$C35)</f>
        <v>55611000</v>
      </c>
      <c r="AC35" s="91">
        <f>SUMIFS('2추일출'!$AA$7:$AA$703,'2추일출'!$A$7:$A$703,'2추위원회별'!$A35,'2추일출'!$B$7:$B$703,'2추위원회별'!$C35)</f>
        <v>0</v>
      </c>
      <c r="AD35" s="91">
        <f>SUMIFS('2추일출'!$AB$7:$AB$703,'2추일출'!$A$7:$A$703,'2추위원회별'!$A35,'2추일출'!$B$7:$B$703,'2추위원회별'!$C35)</f>
        <v>0</v>
      </c>
    </row>
    <row r="36" spans="1:30" ht="16.5" customHeight="1">
      <c r="A36" t="s">
        <v>532</v>
      </c>
      <c r="B36" s="90"/>
      <c r="C36" s="90" t="s">
        <v>398</v>
      </c>
      <c r="D36" s="91">
        <f>SUMIFS('2추일입'!$G$7:$G$694,'2추일입'!$A$7:$A$694,'2추위원회별'!$A36,'2추일입'!$B$7:$B$694,'2추위원회별'!$C36)</f>
        <v>0</v>
      </c>
      <c r="E36" s="91">
        <f>SUMIFS('2추일입'!$H$7:$H$694,'2추일입'!$A$7:$A$694,'2추위원회별'!$A36,'2추일입'!$B$7:$B$694,'2추위원회별'!$C36)</f>
        <v>0</v>
      </c>
      <c r="F36" s="91">
        <f>SUMIFS('2추일입'!$H$7:$H$694,'2추일입'!$A$7:$A$694,'2추위원회별'!$A36,'2추일입'!$B$7:$B$694,'2추위원회별'!$C36)</f>
        <v>0</v>
      </c>
      <c r="G36" s="91">
        <f>SUMIFS('2추일입'!$J$7:$J$694,'2추일입'!$A$7:$A$694,'2추위원회별'!$A36,'2추일입'!$B$7:$B$694,'2추위원회별'!$C36)</f>
        <v>0</v>
      </c>
      <c r="H36" s="91">
        <f>SUMIFS('2추일입'!$K$7:$K$694,'2추일입'!$A$7:$A$694,'2추위원회별'!$A36,'2추일입'!$B$7:$B$694,'2추위원회별'!$C36)</f>
        <v>0</v>
      </c>
      <c r="I36" s="91">
        <f>SUMIFS('2추일입'!$L$7:$L$694,'2추일입'!$A$7:$A$694,'2추위원회별'!$A36,'2추일입'!$B$7:$B$694,'2추위원회별'!$C36)</f>
        <v>0</v>
      </c>
      <c r="J36" s="91">
        <f>SUMIFS('2추일입'!$V$7:$V$694,'2추일입'!$A$7:$A$694,'2추위원회별'!$A36,'2추일입'!$B$7:$B$694,'2추위원회별'!$C36)</f>
        <v>0</v>
      </c>
      <c r="K36" s="91">
        <f>SUMIFS('2추일입'!$W$7:$W$694,'2추일입'!$A$7:$A$694,'2추위원회별'!$A36,'2추일입'!$B$7:$B$694,'2추위원회별'!$C36)</f>
        <v>0</v>
      </c>
      <c r="L36" s="91">
        <f>SUMIFS('2추일입'!$M$7:$M$694,'2추일입'!$A$7:$A$694,'2추위원회별'!$A36,'2추일입'!$B$7:$B$694,'2추위원회별'!$C36)</f>
        <v>0</v>
      </c>
      <c r="M36" s="91">
        <f>SUMIFS('2추일입'!$N$7:$N$694,'2추일입'!$A$7:$A$694,'2추위원회별'!$A36,'2추일입'!$B$7:$B$694,'2추위원회별'!$C36)</f>
        <v>0</v>
      </c>
      <c r="N36" s="91">
        <f>SUMIFS('2추일입'!$O$7:$O$694,'2추일입'!$A$7:$A$694,'2추위원회별'!$A36,'2추일입'!$B$7:$B$694,'2추위원회별'!$C36)</f>
        <v>0</v>
      </c>
      <c r="O36" s="91">
        <f>SUMIFS('2추일입'!$AA$7:$AA$694,'2추일입'!$A$7:$A$694,'2추위원회별'!$A36,'2추일입'!$B$7:$B$694,'2추위원회별'!$C36)</f>
        <v>0</v>
      </c>
      <c r="P36" s="91">
        <f>SUMIFS('2추일입'!$AB$7:$AB$694,'2추일입'!$A$7:$A$694,'2추위원회별'!$A36,'2추일입'!$B$7:$B$694,'2추위원회별'!$C36)</f>
        <v>0</v>
      </c>
      <c r="R36" s="91">
        <f>SUMIFS('2추일출'!$G$7:$G$703,'2추일출'!$A$7:$A$703,'2추위원회별'!$A36,'2추일출'!$B$7:$B$703,'2추위원회별'!$C36)</f>
        <v>0</v>
      </c>
      <c r="S36" s="91">
        <f>SUMIFS('2추일출'!$H$7:$H$703,'2추일출'!$A$7:$A$703,'2추위원회별'!$A36,'2추일출'!$B$7:$B$703,'2추위원회별'!$C36)</f>
        <v>0</v>
      </c>
      <c r="T36" s="91">
        <f>SUMIFS('2추일출'!$H$7:$H$703,'2추일출'!$A$7:$A$703,'2추위원회별'!$A36,'2추일출'!$B$7:$B$703,'2추위원회별'!$C36)</f>
        <v>0</v>
      </c>
      <c r="U36" s="91">
        <f>SUMIFS('2추일출'!$J$7:$J$703,'2추일출'!$A$7:$A$703,'2추위원회별'!$A36,'2추일출'!$B$7:$B$703,'2추위원회별'!$C36)</f>
        <v>0</v>
      </c>
      <c r="V36" s="91">
        <f>SUMIFS('2추일출'!$K$7:$K$703,'2추일출'!$A$7:$A$703,'2추위원회별'!$A36,'2추일출'!$B$7:$B$703,'2추위원회별'!$C36)</f>
        <v>0</v>
      </c>
      <c r="W36" s="91">
        <f>SUMIFS('2추일출'!$L$7:$L$703,'2추일출'!$A$7:$A$703,'2추위원회별'!$A36,'2추일출'!$B$7:$B$703,'2추위원회별'!$C36)</f>
        <v>0</v>
      </c>
      <c r="X36" s="91">
        <f>SUMIFS('2추일출'!$V$7:$V$703,'2추일출'!$A$7:$A$703,'2추위원회별'!$A36,'2추일출'!$B$7:$B$703,'2추위원회별'!$C36)</f>
        <v>0</v>
      </c>
      <c r="Y36" s="91">
        <f>SUMIFS('2추일출'!$W$7:$W$703,'2추일출'!$A$7:$A$703,'2추위원회별'!$A36,'2추일출'!$B$7:$B$703,'2추위원회별'!$C36)</f>
        <v>0</v>
      </c>
      <c r="Z36" s="91">
        <f>SUMIFS('2추일출'!$M$7:$M$703,'2추일출'!$A$7:$A$703,'2추위원회별'!$A36,'2추일출'!$B$7:$B$703,'2추위원회별'!$C36)</f>
        <v>0</v>
      </c>
      <c r="AA36" s="91">
        <f>SUMIFS('2추일출'!$N$7:$N$703,'2추일출'!$A$7:$A$703,'2추위원회별'!$A36,'2추일출'!$B$7:$B$703,'2추위원회별'!$C36)</f>
        <v>0</v>
      </c>
      <c r="AB36" s="91">
        <f>SUMIFS('2추일출'!$O$7:$O$703,'2추일출'!$A$7:$A$703,'2추위원회별'!$A36,'2추일출'!$B$7:$B$703,'2추위원회별'!$C36)</f>
        <v>0</v>
      </c>
      <c r="AC36" s="91">
        <f>SUMIFS('2추일출'!$AA$7:$AA$703,'2추일출'!$A$7:$A$703,'2추위원회별'!$A36,'2추일출'!$B$7:$B$703,'2추위원회별'!$C36)</f>
        <v>0</v>
      </c>
      <c r="AD36" s="91">
        <f>SUMIFS('2추일출'!$AB$7:$AB$703,'2추일출'!$A$7:$A$703,'2추위원회별'!$A36,'2추일출'!$B$7:$B$703,'2추위원회별'!$C36)</f>
        <v>0</v>
      </c>
    </row>
    <row r="37" spans="1:30" ht="16.5" customHeight="1">
      <c r="B37" s="517" t="s">
        <v>12</v>
      </c>
      <c r="C37" s="518"/>
      <c r="D37" s="89">
        <f>SUM(D38:D42)</f>
        <v>172374190</v>
      </c>
      <c r="E37" s="89">
        <f t="shared" ref="E37:P37" si="18">SUM(E38:E42)</f>
        <v>355839021</v>
      </c>
      <c r="F37" s="89">
        <f t="shared" si="18"/>
        <v>355839021</v>
      </c>
      <c r="G37" s="89">
        <f t="shared" si="18"/>
        <v>-38679750</v>
      </c>
      <c r="H37" s="89">
        <f t="shared" si="18"/>
        <v>118478</v>
      </c>
      <c r="I37" s="89">
        <f t="shared" si="18"/>
        <v>321860918</v>
      </c>
      <c r="J37" s="89">
        <f t="shared" si="18"/>
        <v>-38679750</v>
      </c>
      <c r="K37" s="89">
        <f t="shared" si="18"/>
        <v>118478</v>
      </c>
      <c r="L37" s="89">
        <f t="shared" si="18"/>
        <v>0</v>
      </c>
      <c r="M37" s="89">
        <f t="shared" si="18"/>
        <v>0</v>
      </c>
      <c r="N37" s="89">
        <f t="shared" si="18"/>
        <v>360422190</v>
      </c>
      <c r="O37" s="89">
        <f t="shared" si="18"/>
        <v>0</v>
      </c>
      <c r="P37" s="89">
        <f t="shared" si="18"/>
        <v>0</v>
      </c>
      <c r="R37" s="89">
        <f>SUM(R38:R42)</f>
        <v>171607000</v>
      </c>
      <c r="S37" s="89">
        <f t="shared" ref="S37:AD37" si="19">SUM(S38:S42)</f>
        <v>388113855</v>
      </c>
      <c r="T37" s="89">
        <f t="shared" si="19"/>
        <v>388113855</v>
      </c>
      <c r="U37" s="89">
        <f t="shared" si="19"/>
        <v>-43551350</v>
      </c>
      <c r="V37" s="89">
        <f t="shared" si="19"/>
        <v>0</v>
      </c>
      <c r="W37" s="89">
        <f t="shared" si="19"/>
        <v>349109505</v>
      </c>
      <c r="X37" s="89">
        <f t="shared" si="19"/>
        <v>-38679750</v>
      </c>
      <c r="Y37" s="89">
        <f t="shared" si="19"/>
        <v>-4871600</v>
      </c>
      <c r="Z37" s="89">
        <f t="shared" si="19"/>
        <v>0</v>
      </c>
      <c r="AA37" s="89">
        <f t="shared" si="19"/>
        <v>0</v>
      </c>
      <c r="AB37" s="89">
        <f t="shared" si="19"/>
        <v>392660855</v>
      </c>
      <c r="AC37" s="89">
        <f t="shared" si="19"/>
        <v>0</v>
      </c>
      <c r="AD37" s="89">
        <f t="shared" si="19"/>
        <v>0</v>
      </c>
    </row>
    <row r="38" spans="1:30" ht="16.5" customHeight="1">
      <c r="A38" t="s">
        <v>533</v>
      </c>
      <c r="B38" s="90"/>
      <c r="C38" s="90" t="s">
        <v>107</v>
      </c>
      <c r="D38" s="91">
        <f>SUMIFS('2추일입'!$G$7:$G$694,'2추일입'!$A$7:$A$694,'2추위원회별'!$A38,'2추일입'!$B$7:$B$694,'2추위원회별'!$C38)</f>
        <v>0</v>
      </c>
      <c r="E38" s="91">
        <f>SUMIFS('2추일입'!$H$7:$H$694,'2추일입'!$A$7:$A$694,'2추위원회별'!$A38,'2추일입'!$B$7:$B$694,'2추위원회별'!$C38)</f>
        <v>0</v>
      </c>
      <c r="F38" s="91">
        <f>SUMIFS('2추일입'!$H$7:$H$694,'2추일입'!$A$7:$A$694,'2추위원회별'!$A38,'2추일입'!$B$7:$B$694,'2추위원회별'!$C38)</f>
        <v>0</v>
      </c>
      <c r="G38" s="91">
        <f>SUMIFS('2추일입'!$J$7:$J$694,'2추일입'!$A$7:$A$694,'2추위원회별'!$A38,'2추일입'!$B$7:$B$694,'2추위원회별'!$C38)</f>
        <v>0</v>
      </c>
      <c r="H38" s="91">
        <f>SUMIFS('2추일입'!$K$7:$K$694,'2추일입'!$A$7:$A$694,'2추위원회별'!$A38,'2추일입'!$B$7:$B$694,'2추위원회별'!$C38)</f>
        <v>0</v>
      </c>
      <c r="I38" s="91">
        <f>SUMIFS('2추일입'!$L$7:$L$694,'2추일입'!$A$7:$A$694,'2추위원회별'!$A38,'2추일입'!$B$7:$B$694,'2추위원회별'!$C38)</f>
        <v>0</v>
      </c>
      <c r="J38" s="91">
        <f>SUMIFS('2추일입'!$V$7:$V$694,'2추일입'!$A$7:$A$694,'2추위원회별'!$A38,'2추일입'!$B$7:$B$694,'2추위원회별'!$C38)</f>
        <v>0</v>
      </c>
      <c r="K38" s="91">
        <f>SUMIFS('2추일입'!$W$7:$W$694,'2추일입'!$A$7:$A$694,'2추위원회별'!$A38,'2추일입'!$B$7:$B$694,'2추위원회별'!$C38)</f>
        <v>0</v>
      </c>
      <c r="L38" s="91">
        <f>SUMIFS('2추일입'!$M$7:$M$694,'2추일입'!$A$7:$A$694,'2추위원회별'!$A38,'2추일입'!$B$7:$B$694,'2추위원회별'!$C38)</f>
        <v>0</v>
      </c>
      <c r="M38" s="91">
        <f>SUMIFS('2추일입'!$N$7:$N$694,'2추일입'!$A$7:$A$694,'2추위원회별'!$A38,'2추일입'!$B$7:$B$694,'2추위원회별'!$C38)</f>
        <v>0</v>
      </c>
      <c r="N38" s="91">
        <f>SUMIFS('2추일입'!$O$7:$O$694,'2추일입'!$A$7:$A$694,'2추위원회별'!$A38,'2추일입'!$B$7:$B$694,'2추위원회별'!$C38)</f>
        <v>0</v>
      </c>
      <c r="O38" s="91">
        <f>SUMIFS('2추일입'!$AA$7:$AA$694,'2추일입'!$A$7:$A$694,'2추위원회별'!$A38,'2추일입'!$B$7:$B$694,'2추위원회별'!$C38)</f>
        <v>0</v>
      </c>
      <c r="P38" s="91">
        <f>SUMIFS('2추일입'!$AB$7:$AB$694,'2추일입'!$A$7:$A$694,'2추위원회별'!$A38,'2추일입'!$B$7:$B$694,'2추위원회별'!$C38)</f>
        <v>0</v>
      </c>
      <c r="R38" s="91">
        <f>SUMIFS('2추일출'!$G$7:$G$703,'2추일출'!$A$7:$A$703,'2추위원회별'!$A38,'2추일출'!$B$7:$B$703,'2추위원회별'!$C38)</f>
        <v>0</v>
      </c>
      <c r="S38" s="91">
        <f>SUMIFS('2추일출'!$H$7:$H$703,'2추일출'!$A$7:$A$703,'2추위원회별'!$A38,'2추일출'!$B$7:$B$703,'2추위원회별'!$C38)</f>
        <v>0</v>
      </c>
      <c r="T38" s="91">
        <f>SUMIFS('2추일출'!$H$7:$H$703,'2추일출'!$A$7:$A$703,'2추위원회별'!$A38,'2추일출'!$B$7:$B$703,'2추위원회별'!$C38)</f>
        <v>0</v>
      </c>
      <c r="U38" s="91">
        <f>SUMIFS('2추일출'!$J$7:$J$703,'2추일출'!$A$7:$A$703,'2추위원회별'!$A38,'2추일출'!$B$7:$B$703,'2추위원회별'!$C38)</f>
        <v>0</v>
      </c>
      <c r="V38" s="91">
        <f>SUMIFS('2추일출'!$K$7:$K$703,'2추일출'!$A$7:$A$703,'2추위원회별'!$A38,'2추일출'!$B$7:$B$703,'2추위원회별'!$C38)</f>
        <v>0</v>
      </c>
      <c r="W38" s="91">
        <f>SUMIFS('2추일출'!$L$7:$L$703,'2추일출'!$A$7:$A$703,'2추위원회별'!$A38,'2추일출'!$B$7:$B$703,'2추위원회별'!$C38)</f>
        <v>0</v>
      </c>
      <c r="X38" s="91">
        <f>SUMIFS('2추일출'!$V$7:$V$703,'2추일출'!$A$7:$A$703,'2추위원회별'!$A38,'2추일출'!$B$7:$B$703,'2추위원회별'!$C38)</f>
        <v>0</v>
      </c>
      <c r="Y38" s="91">
        <f>SUMIFS('2추일출'!$W$7:$W$703,'2추일출'!$A$7:$A$703,'2추위원회별'!$A38,'2추일출'!$B$7:$B$703,'2추위원회별'!$C38)</f>
        <v>0</v>
      </c>
      <c r="Z38" s="91">
        <f>SUMIFS('2추일출'!$M$7:$M$703,'2추일출'!$A$7:$A$703,'2추위원회별'!$A38,'2추일출'!$B$7:$B$703,'2추위원회별'!$C38)</f>
        <v>0</v>
      </c>
      <c r="AA38" s="91">
        <f>SUMIFS('2추일출'!$N$7:$N$703,'2추일출'!$A$7:$A$703,'2추위원회별'!$A38,'2추일출'!$B$7:$B$703,'2추위원회별'!$C38)</f>
        <v>0</v>
      </c>
      <c r="AB38" s="91">
        <f>SUMIFS('2추일출'!$O$7:$O$703,'2추일출'!$A$7:$A$703,'2추위원회별'!$A38,'2추일출'!$B$7:$B$703,'2추위원회별'!$C38)</f>
        <v>0</v>
      </c>
      <c r="AC38" s="91">
        <f>SUMIFS('2추일출'!$AA$7:$AA$703,'2추일출'!$A$7:$A$703,'2추위원회별'!$A38,'2추일출'!$B$7:$B$703,'2추위원회별'!$C38)</f>
        <v>0</v>
      </c>
      <c r="AD38" s="91">
        <f>SUMIFS('2추일출'!$AB$7:$AB$703,'2추일출'!$A$7:$A$703,'2추위원회별'!$A38,'2추일출'!$B$7:$B$703,'2추위원회별'!$C38)</f>
        <v>0</v>
      </c>
    </row>
    <row r="39" spans="1:30" ht="16.5" customHeight="1">
      <c r="A39" t="s">
        <v>533</v>
      </c>
      <c r="B39" s="90"/>
      <c r="C39" s="90" t="s">
        <v>111</v>
      </c>
      <c r="D39" s="91">
        <f>SUMIFS('2추일입'!$G$7:$G$694,'2추일입'!$A$7:$A$694,'2추위원회별'!$A39,'2추일입'!$B$7:$B$694,'2추위원회별'!$C39)</f>
        <v>0</v>
      </c>
      <c r="E39" s="91">
        <f>SUMIFS('2추일입'!$H$7:$H$694,'2추일입'!$A$7:$A$694,'2추위원회별'!$A39,'2추일입'!$B$7:$B$694,'2추위원회별'!$C39)</f>
        <v>4770000</v>
      </c>
      <c r="F39" s="91">
        <f>SUMIFS('2추일입'!$H$7:$H$694,'2추일입'!$A$7:$A$694,'2추위원회별'!$A39,'2추일입'!$B$7:$B$694,'2추위원회별'!$C39)</f>
        <v>4770000</v>
      </c>
      <c r="G39" s="91">
        <f>SUMIFS('2추일입'!$J$7:$J$694,'2추일입'!$A$7:$A$694,'2추위원회별'!$A39,'2추일입'!$B$7:$B$694,'2추위원회별'!$C39)</f>
        <v>-2070000</v>
      </c>
      <c r="H39" s="91">
        <f>SUMIFS('2추일입'!$K$7:$K$694,'2추일입'!$A$7:$A$694,'2추위원회별'!$A39,'2추일입'!$B$7:$B$694,'2추위원회별'!$C39)</f>
        <v>0</v>
      </c>
      <c r="I39" s="91">
        <f>SUMIFS('2추일입'!$L$7:$L$694,'2추일입'!$A$7:$A$694,'2추위원회별'!$A39,'2추일입'!$B$7:$B$694,'2추위원회별'!$C39)</f>
        <v>2700000</v>
      </c>
      <c r="J39" s="91">
        <f>SUMIFS('2추일입'!$V$7:$V$694,'2추일입'!$A$7:$A$694,'2추위원회별'!$A39,'2추일입'!$B$7:$B$694,'2추위원회별'!$C39)</f>
        <v>-2070000</v>
      </c>
      <c r="K39" s="91">
        <f>SUMIFS('2추일입'!$W$7:$W$694,'2추일입'!$A$7:$A$694,'2추위원회별'!$A39,'2추일입'!$B$7:$B$694,'2추위원회별'!$C39)</f>
        <v>0</v>
      </c>
      <c r="L39" s="91">
        <f>SUMIFS('2추일입'!$M$7:$M$694,'2추일입'!$A$7:$A$694,'2추위원회별'!$A39,'2추일입'!$B$7:$B$694,'2추위원회별'!$C39)</f>
        <v>0</v>
      </c>
      <c r="M39" s="91">
        <f>SUMIFS('2추일입'!$N$7:$N$694,'2추일입'!$A$7:$A$694,'2추위원회별'!$A39,'2추일입'!$B$7:$B$694,'2추위원회별'!$C39)</f>
        <v>0</v>
      </c>
      <c r="N39" s="91">
        <f>SUMIFS('2추일입'!$O$7:$O$694,'2추일입'!$A$7:$A$694,'2추위원회별'!$A39,'2추일입'!$B$7:$B$694,'2추위원회별'!$C39)</f>
        <v>4770000</v>
      </c>
      <c r="O39" s="91">
        <f>SUMIFS('2추일입'!$AA$7:$AA$694,'2추일입'!$A$7:$A$694,'2추위원회별'!$A39,'2추일입'!$B$7:$B$694,'2추위원회별'!$C39)</f>
        <v>0</v>
      </c>
      <c r="P39" s="91">
        <f>SUMIFS('2추일입'!$AB$7:$AB$694,'2추일입'!$A$7:$A$694,'2추위원회별'!$A39,'2추일입'!$B$7:$B$694,'2추위원회별'!$C39)</f>
        <v>0</v>
      </c>
      <c r="R39" s="91">
        <f>SUMIFS('2추일출'!$G$7:$G$703,'2추일출'!$A$7:$A$703,'2추위원회별'!$A39,'2추일출'!$B$7:$B$703,'2추위원회별'!$C39)</f>
        <v>0</v>
      </c>
      <c r="S39" s="91">
        <f>SUMIFS('2추일출'!$H$7:$H$703,'2추일출'!$A$7:$A$703,'2추위원회별'!$A39,'2추일출'!$B$7:$B$703,'2추위원회별'!$C39)</f>
        <v>6015000</v>
      </c>
      <c r="T39" s="91">
        <f>SUMIFS('2추일출'!$H$7:$H$703,'2추일출'!$A$7:$A$703,'2추위원회별'!$A39,'2추일출'!$B$7:$B$703,'2추위원회별'!$C39)</f>
        <v>6015000</v>
      </c>
      <c r="U39" s="91">
        <f>SUMIFS('2추일출'!$J$7:$J$703,'2추일출'!$A$7:$A$703,'2추위원회별'!$A39,'2추일출'!$B$7:$B$703,'2추위원회별'!$C39)</f>
        <v>-2220000</v>
      </c>
      <c r="V39" s="91">
        <f>SUMIFS('2추일출'!$K$7:$K$703,'2추일출'!$A$7:$A$703,'2추위원회별'!$A39,'2추일출'!$B$7:$B$703,'2추위원회별'!$C39)</f>
        <v>0</v>
      </c>
      <c r="W39" s="91">
        <f>SUMIFS('2추일출'!$L$7:$L$703,'2추일출'!$A$7:$A$703,'2추위원회별'!$A39,'2추일출'!$B$7:$B$703,'2추위원회별'!$C39)</f>
        <v>3795000</v>
      </c>
      <c r="X39" s="91">
        <f>SUMIFS('2추일출'!$V$7:$V$703,'2추일출'!$A$7:$A$703,'2추위원회별'!$A39,'2추일출'!$B$7:$B$703,'2추위원회별'!$C39)</f>
        <v>-2070000</v>
      </c>
      <c r="Y39" s="91">
        <f>SUMIFS('2추일출'!$W$7:$W$703,'2추일출'!$A$7:$A$703,'2추위원회별'!$A39,'2추일출'!$B$7:$B$703,'2추위원회별'!$C39)</f>
        <v>-150000</v>
      </c>
      <c r="Z39" s="91">
        <f>SUMIFS('2추일출'!$M$7:$M$703,'2추일출'!$A$7:$A$703,'2추위원회별'!$A39,'2추일출'!$B$7:$B$703,'2추위원회별'!$C39)</f>
        <v>0</v>
      </c>
      <c r="AA39" s="91">
        <f>SUMIFS('2추일출'!$N$7:$N$703,'2추일출'!$A$7:$A$703,'2추위원회별'!$A39,'2추일출'!$B$7:$B$703,'2추위원회별'!$C39)</f>
        <v>0</v>
      </c>
      <c r="AB39" s="91">
        <f>SUMIFS('2추일출'!$O$7:$O$703,'2추일출'!$A$7:$A$703,'2추위원회별'!$A39,'2추일출'!$B$7:$B$703,'2추위원회별'!$C39)</f>
        <v>6015000</v>
      </c>
      <c r="AC39" s="91">
        <f>SUMIFS('2추일출'!$AA$7:$AA$703,'2추일출'!$A$7:$A$703,'2추위원회별'!$A39,'2추일출'!$B$7:$B$703,'2추위원회별'!$C39)</f>
        <v>0</v>
      </c>
      <c r="AD39" s="91">
        <f>SUMIFS('2추일출'!$AB$7:$AB$703,'2추일출'!$A$7:$A$703,'2추위원회별'!$A39,'2추일출'!$B$7:$B$703,'2추위원회별'!$C39)</f>
        <v>0</v>
      </c>
    </row>
    <row r="40" spans="1:30" ht="16.5" customHeight="1">
      <c r="A40" t="s">
        <v>533</v>
      </c>
      <c r="B40" s="90"/>
      <c r="C40" s="90" t="s">
        <v>67</v>
      </c>
      <c r="D40" s="91">
        <f>SUMIFS('2추일입'!$G$7:$G$694,'2추일입'!$A$7:$A$694,'2추위원회별'!$A40,'2추일입'!$B$7:$B$694,'2추위원회별'!$C40)</f>
        <v>0</v>
      </c>
      <c r="E40" s="91">
        <f>SUMIFS('2추일입'!$H$7:$H$694,'2추일입'!$A$7:$A$694,'2추위원회별'!$A40,'2추일입'!$B$7:$B$694,'2추위원회별'!$C40)</f>
        <v>0</v>
      </c>
      <c r="F40" s="91">
        <f>SUMIFS('2추일입'!$H$7:$H$694,'2추일입'!$A$7:$A$694,'2추위원회별'!$A40,'2추일입'!$B$7:$B$694,'2추위원회별'!$C40)</f>
        <v>0</v>
      </c>
      <c r="G40" s="91">
        <f>SUMIFS('2추일입'!$J$7:$J$694,'2추일입'!$A$7:$A$694,'2추위원회별'!$A40,'2추일입'!$B$7:$B$694,'2추위원회별'!$C40)</f>
        <v>0</v>
      </c>
      <c r="H40" s="91">
        <f>SUMIFS('2추일입'!$K$7:$K$694,'2추일입'!$A$7:$A$694,'2추위원회별'!$A40,'2추일입'!$B$7:$B$694,'2추위원회별'!$C40)</f>
        <v>0</v>
      </c>
      <c r="I40" s="91">
        <f>SUMIFS('2추일입'!$L$7:$L$694,'2추일입'!$A$7:$A$694,'2추위원회별'!$A40,'2추일입'!$B$7:$B$694,'2추위원회별'!$C40)</f>
        <v>0</v>
      </c>
      <c r="J40" s="91">
        <f>SUMIFS('2추일입'!$V$7:$V$694,'2추일입'!$A$7:$A$694,'2추위원회별'!$A40,'2추일입'!$B$7:$B$694,'2추위원회별'!$C40)</f>
        <v>0</v>
      </c>
      <c r="K40" s="91">
        <f>SUMIFS('2추일입'!$W$7:$W$694,'2추일입'!$A$7:$A$694,'2추위원회별'!$A40,'2추일입'!$B$7:$B$694,'2추위원회별'!$C40)</f>
        <v>0</v>
      </c>
      <c r="L40" s="91">
        <f>SUMIFS('2추일입'!$M$7:$M$694,'2추일입'!$A$7:$A$694,'2추위원회별'!$A40,'2추일입'!$B$7:$B$694,'2추위원회별'!$C40)</f>
        <v>0</v>
      </c>
      <c r="M40" s="91">
        <f>SUMIFS('2추일입'!$N$7:$N$694,'2추일입'!$A$7:$A$694,'2추위원회별'!$A40,'2추일입'!$B$7:$B$694,'2추위원회별'!$C40)</f>
        <v>0</v>
      </c>
      <c r="N40" s="91">
        <f>SUMIFS('2추일입'!$O$7:$O$694,'2추일입'!$A$7:$A$694,'2추위원회별'!$A40,'2추일입'!$B$7:$B$694,'2추위원회별'!$C40)</f>
        <v>0</v>
      </c>
      <c r="O40" s="91">
        <f>SUMIFS('2추일입'!$AA$7:$AA$694,'2추일입'!$A$7:$A$694,'2추위원회별'!$A40,'2추일입'!$B$7:$B$694,'2추위원회별'!$C40)</f>
        <v>0</v>
      </c>
      <c r="P40" s="91">
        <f>SUMIFS('2추일입'!$AB$7:$AB$694,'2추일입'!$A$7:$A$694,'2추위원회별'!$A40,'2추일입'!$B$7:$B$694,'2추위원회별'!$C40)</f>
        <v>0</v>
      </c>
      <c r="R40" s="91">
        <f>SUMIFS('2추일출'!$G$7:$G$703,'2추일출'!$A$7:$A$703,'2추위원회별'!$A40,'2추일출'!$B$7:$B$703,'2추위원회별'!$C40)</f>
        <v>0</v>
      </c>
      <c r="S40" s="91">
        <f>SUMIFS('2추일출'!$H$7:$H$703,'2추일출'!$A$7:$A$703,'2추위원회별'!$A40,'2추일출'!$B$7:$B$703,'2추위원회별'!$C40)</f>
        <v>0</v>
      </c>
      <c r="T40" s="91">
        <f>SUMIFS('2추일출'!$H$7:$H$703,'2추일출'!$A$7:$A$703,'2추위원회별'!$A40,'2추일출'!$B$7:$B$703,'2추위원회별'!$C40)</f>
        <v>0</v>
      </c>
      <c r="U40" s="91">
        <f>SUMIFS('2추일출'!$J$7:$J$703,'2추일출'!$A$7:$A$703,'2추위원회별'!$A40,'2추일출'!$B$7:$B$703,'2추위원회별'!$C40)</f>
        <v>0</v>
      </c>
      <c r="V40" s="91">
        <f>SUMIFS('2추일출'!$K$7:$K$703,'2추일출'!$A$7:$A$703,'2추위원회별'!$A40,'2추일출'!$B$7:$B$703,'2추위원회별'!$C40)</f>
        <v>0</v>
      </c>
      <c r="W40" s="91">
        <f>SUMIFS('2추일출'!$L$7:$L$703,'2추일출'!$A$7:$A$703,'2추위원회별'!$A40,'2추일출'!$B$7:$B$703,'2추위원회별'!$C40)</f>
        <v>0</v>
      </c>
      <c r="X40" s="91">
        <f>SUMIFS('2추일출'!$V$7:$V$703,'2추일출'!$A$7:$A$703,'2추위원회별'!$A40,'2추일출'!$B$7:$B$703,'2추위원회별'!$C40)</f>
        <v>0</v>
      </c>
      <c r="Y40" s="91">
        <f>SUMIFS('2추일출'!$W$7:$W$703,'2추일출'!$A$7:$A$703,'2추위원회별'!$A40,'2추일출'!$B$7:$B$703,'2추위원회별'!$C40)</f>
        <v>0</v>
      </c>
      <c r="Z40" s="91">
        <f>SUMIFS('2추일출'!$M$7:$M$703,'2추일출'!$A$7:$A$703,'2추위원회별'!$A40,'2추일출'!$B$7:$B$703,'2추위원회별'!$C40)</f>
        <v>0</v>
      </c>
      <c r="AA40" s="91">
        <f>SUMIFS('2추일출'!$N$7:$N$703,'2추일출'!$A$7:$A$703,'2추위원회별'!$A40,'2추일출'!$B$7:$B$703,'2추위원회별'!$C40)</f>
        <v>0</v>
      </c>
      <c r="AB40" s="91">
        <f>SUMIFS('2추일출'!$O$7:$O$703,'2추일출'!$A$7:$A$703,'2추위원회별'!$A40,'2추일출'!$B$7:$B$703,'2추위원회별'!$C40)</f>
        <v>0</v>
      </c>
      <c r="AC40" s="91">
        <f>SUMIFS('2추일출'!$AA$7:$AA$703,'2추일출'!$A$7:$A$703,'2추위원회별'!$A40,'2추일출'!$B$7:$B$703,'2추위원회별'!$C40)</f>
        <v>0</v>
      </c>
      <c r="AD40" s="91">
        <f>SUMIFS('2추일출'!$AB$7:$AB$703,'2추일출'!$A$7:$A$703,'2추위원회별'!$A40,'2추일출'!$B$7:$B$703,'2추위원회별'!$C40)</f>
        <v>0</v>
      </c>
    </row>
    <row r="41" spans="1:30" ht="16.5" customHeight="1">
      <c r="A41" t="s">
        <v>533</v>
      </c>
      <c r="B41" s="90"/>
      <c r="C41" s="90" t="s">
        <v>389</v>
      </c>
      <c r="D41" s="91">
        <f>SUMIFS('2추일입'!$G$7:$G$694,'2추일입'!$A$7:$A$694,'2추위원회별'!$A41,'2추일입'!$B$7:$B$694,'2추위원회별'!$C41)</f>
        <v>0</v>
      </c>
      <c r="E41" s="91">
        <f>SUMIFS('2추일입'!$H$7:$H$694,'2추일입'!$A$7:$A$694,'2추위원회별'!$A41,'2추일입'!$B$7:$B$694,'2추위원회별'!$C41)</f>
        <v>0</v>
      </c>
      <c r="F41" s="91">
        <f>SUMIFS('2추일입'!$H$7:$H$694,'2추일입'!$A$7:$A$694,'2추위원회별'!$A41,'2추일입'!$B$7:$B$694,'2추위원회별'!$C41)</f>
        <v>0</v>
      </c>
      <c r="G41" s="91">
        <f>SUMIFS('2추일입'!$J$7:$J$694,'2추일입'!$A$7:$A$694,'2추위원회별'!$A41,'2추일입'!$B$7:$B$694,'2추위원회별'!$C41)</f>
        <v>0</v>
      </c>
      <c r="H41" s="91">
        <f>SUMIFS('2추일입'!$K$7:$K$694,'2추일입'!$A$7:$A$694,'2추위원회별'!$A41,'2추일입'!$B$7:$B$694,'2추위원회별'!$C41)</f>
        <v>0</v>
      </c>
      <c r="I41" s="91">
        <f>SUMIFS('2추일입'!$L$7:$L$694,'2추일입'!$A$7:$A$694,'2추위원회별'!$A41,'2추일입'!$B$7:$B$694,'2추위원회별'!$C41)</f>
        <v>0</v>
      </c>
      <c r="J41" s="91">
        <f>SUMIFS('2추일입'!$V$7:$V$694,'2추일입'!$A$7:$A$694,'2추위원회별'!$A41,'2추일입'!$B$7:$B$694,'2추위원회별'!$C41)</f>
        <v>0</v>
      </c>
      <c r="K41" s="91">
        <f>SUMIFS('2추일입'!$W$7:$W$694,'2추일입'!$A$7:$A$694,'2추위원회별'!$A41,'2추일입'!$B$7:$B$694,'2추위원회별'!$C41)</f>
        <v>0</v>
      </c>
      <c r="L41" s="91">
        <f>SUMIFS('2추일입'!$M$7:$M$694,'2추일입'!$A$7:$A$694,'2추위원회별'!$A41,'2추일입'!$B$7:$B$694,'2추위원회별'!$C41)</f>
        <v>0</v>
      </c>
      <c r="M41" s="91">
        <f>SUMIFS('2추일입'!$N$7:$N$694,'2추일입'!$A$7:$A$694,'2추위원회별'!$A41,'2추일입'!$B$7:$B$694,'2추위원회별'!$C41)</f>
        <v>0</v>
      </c>
      <c r="N41" s="91">
        <f>SUMIFS('2추일입'!$O$7:$O$694,'2추일입'!$A$7:$A$694,'2추위원회별'!$A41,'2추일입'!$B$7:$B$694,'2추위원회별'!$C41)</f>
        <v>0</v>
      </c>
      <c r="O41" s="91">
        <f>SUMIFS('2추일입'!$AA$7:$AA$694,'2추일입'!$A$7:$A$694,'2추위원회별'!$A41,'2추일입'!$B$7:$B$694,'2추위원회별'!$C41)</f>
        <v>0</v>
      </c>
      <c r="P41" s="91">
        <f>SUMIFS('2추일입'!$AB$7:$AB$694,'2추일입'!$A$7:$A$694,'2추위원회별'!$A41,'2추일입'!$B$7:$B$694,'2추위원회별'!$C41)</f>
        <v>0</v>
      </c>
      <c r="R41" s="91">
        <f>SUMIFS('2추일출'!$G$7:$G$703,'2추일출'!$A$7:$A$703,'2추위원회별'!$A41,'2추일출'!$B$7:$B$703,'2추위원회별'!$C41)</f>
        <v>0</v>
      </c>
      <c r="S41" s="91">
        <f>SUMIFS('2추일출'!$H$7:$H$703,'2추일출'!$A$7:$A$703,'2추위원회별'!$A41,'2추일출'!$B$7:$B$703,'2추위원회별'!$C41)</f>
        <v>0</v>
      </c>
      <c r="T41" s="91">
        <f>SUMIFS('2추일출'!$H$7:$H$703,'2추일출'!$A$7:$A$703,'2추위원회별'!$A41,'2추일출'!$B$7:$B$703,'2추위원회별'!$C41)</f>
        <v>0</v>
      </c>
      <c r="U41" s="91">
        <f>SUMIFS('2추일출'!$J$7:$J$703,'2추일출'!$A$7:$A$703,'2추위원회별'!$A41,'2추일출'!$B$7:$B$703,'2추위원회별'!$C41)</f>
        <v>0</v>
      </c>
      <c r="V41" s="91">
        <f>SUMIFS('2추일출'!$K$7:$K$703,'2추일출'!$A$7:$A$703,'2추위원회별'!$A41,'2추일출'!$B$7:$B$703,'2추위원회별'!$C41)</f>
        <v>0</v>
      </c>
      <c r="W41" s="91">
        <f>SUMIFS('2추일출'!$L$7:$L$703,'2추일출'!$A$7:$A$703,'2추위원회별'!$A41,'2추일출'!$B$7:$B$703,'2추위원회별'!$C41)</f>
        <v>0</v>
      </c>
      <c r="X41" s="91">
        <f>SUMIFS('2추일출'!$V$7:$V$703,'2추일출'!$A$7:$A$703,'2추위원회별'!$A41,'2추일출'!$B$7:$B$703,'2추위원회별'!$C41)</f>
        <v>0</v>
      </c>
      <c r="Y41" s="91">
        <f>SUMIFS('2추일출'!$W$7:$W$703,'2추일출'!$A$7:$A$703,'2추위원회별'!$A41,'2추일출'!$B$7:$B$703,'2추위원회별'!$C41)</f>
        <v>0</v>
      </c>
      <c r="Z41" s="91">
        <f>SUMIFS('2추일출'!$M$7:$M$703,'2추일출'!$A$7:$A$703,'2추위원회별'!$A41,'2추일출'!$B$7:$B$703,'2추위원회별'!$C41)</f>
        <v>0</v>
      </c>
      <c r="AA41" s="91">
        <f>SUMIFS('2추일출'!$N$7:$N$703,'2추일출'!$A$7:$A$703,'2추위원회별'!$A41,'2추일출'!$B$7:$B$703,'2추위원회별'!$C41)</f>
        <v>0</v>
      </c>
      <c r="AB41" s="91">
        <f>SUMIFS('2추일출'!$O$7:$O$703,'2추일출'!$A$7:$A$703,'2추위원회별'!$A41,'2추일출'!$B$7:$B$703,'2추위원회별'!$C41)</f>
        <v>0</v>
      </c>
      <c r="AC41" s="91">
        <f>SUMIFS('2추일출'!$AA$7:$AA$703,'2추일출'!$A$7:$A$703,'2추위원회별'!$A41,'2추일출'!$B$7:$B$703,'2추위원회별'!$C41)</f>
        <v>0</v>
      </c>
      <c r="AD41" s="91">
        <f>SUMIFS('2추일출'!$AB$7:$AB$703,'2추일출'!$A$7:$A$703,'2추위원회별'!$A41,'2추일출'!$B$7:$B$703,'2추위원회별'!$C41)</f>
        <v>0</v>
      </c>
    </row>
    <row r="42" spans="1:30" ht="16.5" customHeight="1">
      <c r="A42" t="s">
        <v>533</v>
      </c>
      <c r="B42" s="90"/>
      <c r="C42" s="90" t="s">
        <v>396</v>
      </c>
      <c r="D42" s="91">
        <f>SUMIFS('2추일입'!$G$7:$G$694,'2추일입'!$A$7:$A$694,'2추위원회별'!$A42,'2추일입'!$B$7:$B$694,'2추위원회별'!$C42)</f>
        <v>172374190</v>
      </c>
      <c r="E42" s="91">
        <f>SUMIFS('2추일입'!$H$7:$H$694,'2추일입'!$A$7:$A$694,'2추위원회별'!$A42,'2추일입'!$B$7:$B$694,'2추위원회별'!$C42)</f>
        <v>351069021</v>
      </c>
      <c r="F42" s="91">
        <f>SUMIFS('2추일입'!$H$7:$H$694,'2추일입'!$A$7:$A$694,'2추위원회별'!$A42,'2추일입'!$B$7:$B$694,'2추위원회별'!$C42)</f>
        <v>351069021</v>
      </c>
      <c r="G42" s="91">
        <f>SUMIFS('2추일입'!$J$7:$J$694,'2추일입'!$A$7:$A$694,'2추위원회별'!$A42,'2추일입'!$B$7:$B$694,'2추위원회별'!$C42)</f>
        <v>-36609750</v>
      </c>
      <c r="H42" s="91">
        <f>SUMIFS('2추일입'!$K$7:$K$694,'2추일입'!$A$7:$A$694,'2추위원회별'!$A42,'2추일입'!$B$7:$B$694,'2추위원회별'!$C42)</f>
        <v>118478</v>
      </c>
      <c r="I42" s="91">
        <f>SUMIFS('2추일입'!$L$7:$L$694,'2추일입'!$A$7:$A$694,'2추위원회별'!$A42,'2추일입'!$B$7:$B$694,'2추위원회별'!$C42)</f>
        <v>319160918</v>
      </c>
      <c r="J42" s="91">
        <f>SUMIFS('2추일입'!$V$7:$V$694,'2추일입'!$A$7:$A$694,'2추위원회별'!$A42,'2추일입'!$B$7:$B$694,'2추위원회별'!$C42)</f>
        <v>-36609750</v>
      </c>
      <c r="K42" s="91">
        <f>SUMIFS('2추일입'!$W$7:$W$694,'2추일입'!$A$7:$A$694,'2추위원회별'!$A42,'2추일입'!$B$7:$B$694,'2추위원회별'!$C42)</f>
        <v>118478</v>
      </c>
      <c r="L42" s="91">
        <f>SUMIFS('2추일입'!$M$7:$M$694,'2추일입'!$A$7:$A$694,'2추위원회별'!$A42,'2추일입'!$B$7:$B$694,'2추위원회별'!$C42)</f>
        <v>0</v>
      </c>
      <c r="M42" s="91">
        <f>SUMIFS('2추일입'!$N$7:$N$694,'2추일입'!$A$7:$A$694,'2추위원회별'!$A42,'2추일입'!$B$7:$B$694,'2추위원회별'!$C42)</f>
        <v>0</v>
      </c>
      <c r="N42" s="91">
        <f>SUMIFS('2추일입'!$O$7:$O$694,'2추일입'!$A$7:$A$694,'2추위원회별'!$A42,'2추일입'!$B$7:$B$694,'2추위원회별'!$C42)</f>
        <v>355652190</v>
      </c>
      <c r="O42" s="91">
        <f>SUMIFS('2추일입'!$AA$7:$AA$694,'2추일입'!$A$7:$A$694,'2추위원회별'!$A42,'2추일입'!$B$7:$B$694,'2추위원회별'!$C42)</f>
        <v>0</v>
      </c>
      <c r="P42" s="91">
        <f>SUMIFS('2추일입'!$AB$7:$AB$694,'2추일입'!$A$7:$A$694,'2추위원회별'!$A42,'2추일입'!$B$7:$B$694,'2추위원회별'!$C42)</f>
        <v>0</v>
      </c>
      <c r="R42" s="91">
        <f>SUMIFS('2추일출'!$G$7:$G$703,'2추일출'!$A$7:$A$703,'2추위원회별'!$A42,'2추일출'!$B$7:$B$703,'2추위원회별'!$C42)</f>
        <v>171607000</v>
      </c>
      <c r="S42" s="91">
        <f>SUMIFS('2추일출'!$H$7:$H$703,'2추일출'!$A$7:$A$703,'2추위원회별'!$A42,'2추일출'!$B$7:$B$703,'2추위원회별'!$C42)</f>
        <v>382098855</v>
      </c>
      <c r="T42" s="91">
        <f>SUMIFS('2추일출'!$H$7:$H$703,'2추일출'!$A$7:$A$703,'2추위원회별'!$A42,'2추일출'!$B$7:$B$703,'2추위원회별'!$C42)</f>
        <v>382098855</v>
      </c>
      <c r="U42" s="91">
        <f>SUMIFS('2추일출'!$J$7:$J$703,'2추일출'!$A$7:$A$703,'2추위원회별'!$A42,'2추일출'!$B$7:$B$703,'2추위원회별'!$C42)</f>
        <v>-41331350</v>
      </c>
      <c r="V42" s="91">
        <f>SUMIFS('2추일출'!$K$7:$K$703,'2추일출'!$A$7:$A$703,'2추위원회별'!$A42,'2추일출'!$B$7:$B$703,'2추위원회별'!$C42)</f>
        <v>0</v>
      </c>
      <c r="W42" s="91">
        <f>SUMIFS('2추일출'!$L$7:$L$703,'2추일출'!$A$7:$A$703,'2추위원회별'!$A42,'2추일출'!$B$7:$B$703,'2추위원회별'!$C42)</f>
        <v>345314505</v>
      </c>
      <c r="X42" s="91">
        <f>SUMIFS('2추일출'!$V$7:$V$703,'2추일출'!$A$7:$A$703,'2추위원회별'!$A42,'2추일출'!$B$7:$B$703,'2추위원회별'!$C42)</f>
        <v>-36609750</v>
      </c>
      <c r="Y42" s="91">
        <f>SUMIFS('2추일출'!$W$7:$W$703,'2추일출'!$A$7:$A$703,'2추위원회별'!$A42,'2추일출'!$B$7:$B$703,'2추위원회별'!$C42)</f>
        <v>-4721600</v>
      </c>
      <c r="Z42" s="91">
        <f>SUMIFS('2추일출'!$M$7:$M$703,'2추일출'!$A$7:$A$703,'2추위원회별'!$A42,'2추일출'!$B$7:$B$703,'2추위원회별'!$C42)</f>
        <v>0</v>
      </c>
      <c r="AA42" s="91">
        <f>SUMIFS('2추일출'!$N$7:$N$703,'2추일출'!$A$7:$A$703,'2추위원회별'!$A42,'2추일출'!$B$7:$B$703,'2추위원회별'!$C42)</f>
        <v>0</v>
      </c>
      <c r="AB42" s="91">
        <f>SUMIFS('2추일출'!$O$7:$O$703,'2추일출'!$A$7:$A$703,'2추위원회별'!$A42,'2추일출'!$B$7:$B$703,'2추위원회별'!$C42)</f>
        <v>386645855</v>
      </c>
      <c r="AC42" s="91">
        <f>SUMIFS('2추일출'!$AA$7:$AA$703,'2추일출'!$A$7:$A$703,'2추위원회별'!$A42,'2추일출'!$B$7:$B$703,'2추위원회별'!$C42)</f>
        <v>0</v>
      </c>
      <c r="AD42" s="91">
        <f>SUMIFS('2추일출'!$AB$7:$AB$703,'2추일출'!$A$7:$A$703,'2추위원회별'!$A42,'2추일출'!$B$7:$B$703,'2추위원회별'!$C42)</f>
        <v>0</v>
      </c>
    </row>
    <row r="43" spans="1:30" ht="16.5" customHeight="1">
      <c r="B43" s="517" t="s">
        <v>427</v>
      </c>
      <c r="C43" s="518"/>
      <c r="D43" s="89">
        <f>SUM(D44:D46)</f>
        <v>81895276</v>
      </c>
      <c r="E43" s="89">
        <f t="shared" ref="E43:P43" si="20">SUM(E44:E46)</f>
        <v>1109195132</v>
      </c>
      <c r="F43" s="89">
        <f t="shared" si="20"/>
        <v>1109195132</v>
      </c>
      <c r="G43" s="89">
        <f t="shared" si="20"/>
        <v>-1609601</v>
      </c>
      <c r="H43" s="89">
        <f t="shared" si="20"/>
        <v>6754034</v>
      </c>
      <c r="I43" s="89">
        <f t="shared" si="20"/>
        <v>1114184515</v>
      </c>
      <c r="J43" s="89">
        <f t="shared" si="20"/>
        <v>4597507</v>
      </c>
      <c r="K43" s="89">
        <f t="shared" si="20"/>
        <v>546926</v>
      </c>
      <c r="L43" s="89">
        <f t="shared" si="20"/>
        <v>0</v>
      </c>
      <c r="M43" s="89">
        <f t="shared" si="20"/>
        <v>0</v>
      </c>
      <c r="N43" s="89">
        <f t="shared" si="20"/>
        <v>1109040082</v>
      </c>
      <c r="O43" s="89">
        <f t="shared" si="20"/>
        <v>0</v>
      </c>
      <c r="P43" s="89">
        <f t="shared" si="20"/>
        <v>0</v>
      </c>
      <c r="R43" s="89">
        <f>SUM(R44:R46)</f>
        <v>113597325</v>
      </c>
      <c r="S43" s="89">
        <f t="shared" ref="S43:AD43" si="21">SUM(S44:S46)</f>
        <v>1076038469</v>
      </c>
      <c r="T43" s="89">
        <f t="shared" si="21"/>
        <v>1076038469</v>
      </c>
      <c r="U43" s="89">
        <f t="shared" si="21"/>
        <v>-1932502</v>
      </c>
      <c r="V43" s="89">
        <f t="shared" si="21"/>
        <v>9176335</v>
      </c>
      <c r="W43" s="89">
        <f t="shared" si="21"/>
        <v>1082950219</v>
      </c>
      <c r="X43" s="89">
        <f t="shared" si="21"/>
        <v>4597507</v>
      </c>
      <c r="Y43" s="89">
        <f t="shared" si="21"/>
        <v>2646326</v>
      </c>
      <c r="Z43" s="89">
        <f t="shared" si="21"/>
        <v>0</v>
      </c>
      <c r="AA43" s="89">
        <f t="shared" si="21"/>
        <v>0</v>
      </c>
      <c r="AB43" s="89">
        <f t="shared" si="21"/>
        <v>1075706386</v>
      </c>
      <c r="AC43" s="89">
        <f t="shared" si="21"/>
        <v>0</v>
      </c>
      <c r="AD43" s="89">
        <f t="shared" si="21"/>
        <v>0</v>
      </c>
    </row>
    <row r="44" spans="1:30" ht="16.5" customHeight="1">
      <c r="A44" t="s">
        <v>534</v>
      </c>
      <c r="B44" s="90"/>
      <c r="C44" s="90" t="s">
        <v>181</v>
      </c>
      <c r="D44" s="91">
        <f>SUMIFS('2추일입'!$G$7:$G$694,'2추일입'!$A$7:$A$694,'2추위원회별'!$A44,'2추일입'!$B$7:$B$694,'2추위원회별'!$C44)</f>
        <v>4169784</v>
      </c>
      <c r="E44" s="91">
        <f>SUMIFS('2추일입'!$H$7:$H$694,'2추일입'!$A$7:$A$694,'2추위원회별'!$A44,'2추일입'!$B$7:$B$694,'2추위원회별'!$C44)</f>
        <v>4057351</v>
      </c>
      <c r="F44" s="91">
        <f>SUMIFS('2추일입'!$H$7:$H$694,'2추일입'!$A$7:$A$694,'2추위원회별'!$A44,'2추일입'!$B$7:$B$694,'2추위원회별'!$C44)</f>
        <v>4057351</v>
      </c>
      <c r="G44" s="91">
        <f>SUMIFS('2추일입'!$J$7:$J$694,'2추일입'!$A$7:$A$694,'2추위원회별'!$A44,'2추일입'!$B$7:$B$694,'2추위원회별'!$C44)</f>
        <v>-412</v>
      </c>
      <c r="H44" s="91">
        <f>SUMIFS('2추일입'!$K$7:$K$694,'2추일입'!$A$7:$A$694,'2추위원회별'!$A44,'2추일입'!$B$7:$B$694,'2추위원회별'!$C44)</f>
        <v>47527</v>
      </c>
      <c r="I44" s="91">
        <f>SUMIFS('2추일입'!$L$7:$L$694,'2추일입'!$A$7:$A$694,'2추위원회별'!$A44,'2추일입'!$B$7:$B$694,'2추위원회별'!$C44)</f>
        <v>4216899</v>
      </c>
      <c r="J44" s="91">
        <f>SUMIFS('2추일입'!$V$7:$V$694,'2추일입'!$A$7:$A$694,'2추위원회별'!$A44,'2추일입'!$B$7:$B$694,'2추위원회별'!$C44)</f>
        <v>0</v>
      </c>
      <c r="K44" s="91">
        <f>SUMIFS('2추일입'!$W$7:$W$694,'2추일입'!$A$7:$A$694,'2추위원회별'!$A44,'2추일입'!$B$7:$B$694,'2추위원회별'!$C44)</f>
        <v>47115</v>
      </c>
      <c r="L44" s="91">
        <f>SUMIFS('2추일입'!$M$7:$M$694,'2추일입'!$A$7:$A$694,'2추위원회별'!$A44,'2추일입'!$B$7:$B$694,'2추위원회별'!$C44)</f>
        <v>0</v>
      </c>
      <c r="M44" s="91">
        <f>SUMIFS('2추일입'!$N$7:$N$694,'2추일입'!$A$7:$A$694,'2추위원회별'!$A44,'2추일입'!$B$7:$B$694,'2추위원회별'!$C44)</f>
        <v>0</v>
      </c>
      <c r="N44" s="91">
        <f>SUMIFS('2추일입'!$O$7:$O$694,'2추일입'!$A$7:$A$694,'2추위원회별'!$A44,'2추일입'!$B$7:$B$694,'2추위원회별'!$C44)</f>
        <v>4169784</v>
      </c>
      <c r="O44" s="91">
        <f>SUMIFS('2추일입'!$AA$7:$AA$694,'2추일입'!$A$7:$A$694,'2추위원회별'!$A44,'2추일입'!$B$7:$B$694,'2추위원회별'!$C44)</f>
        <v>0</v>
      </c>
      <c r="P44" s="91">
        <f>SUMIFS('2추일입'!$AB$7:$AB$694,'2추일입'!$A$7:$A$694,'2추위원회별'!$A44,'2추일입'!$B$7:$B$694,'2추위원회별'!$C44)</f>
        <v>0</v>
      </c>
      <c r="R44" s="91">
        <f>SUMIFS('2추일출'!$G$7:$G$703,'2추일출'!$A$7:$A$703,'2추위원회별'!$A44,'2추일출'!$B$7:$B$703,'2추위원회별'!$C44)</f>
        <v>0</v>
      </c>
      <c r="S44" s="91">
        <f>SUMIFS('2추일출'!$H$7:$H$703,'2추일출'!$A$7:$A$703,'2추위원회별'!$A44,'2추일출'!$B$7:$B$703,'2추위원회별'!$C44)</f>
        <v>0</v>
      </c>
      <c r="T44" s="91">
        <f>SUMIFS('2추일출'!$H$7:$H$703,'2추일출'!$A$7:$A$703,'2추위원회별'!$A44,'2추일출'!$B$7:$B$703,'2추위원회별'!$C44)</f>
        <v>0</v>
      </c>
      <c r="U44" s="91">
        <f>SUMIFS('2추일출'!$J$7:$J$703,'2추일출'!$A$7:$A$703,'2추위원회별'!$A44,'2추일출'!$B$7:$B$703,'2추위원회별'!$C44)</f>
        <v>0</v>
      </c>
      <c r="V44" s="91">
        <f>SUMIFS('2추일출'!$K$7:$K$703,'2추일출'!$A$7:$A$703,'2추위원회별'!$A44,'2추일출'!$B$7:$B$703,'2추위원회별'!$C44)</f>
        <v>0</v>
      </c>
      <c r="W44" s="91">
        <f>SUMIFS('2추일출'!$L$7:$L$703,'2추일출'!$A$7:$A$703,'2추위원회별'!$A44,'2추일출'!$B$7:$B$703,'2추위원회별'!$C44)</f>
        <v>0</v>
      </c>
      <c r="X44" s="91">
        <f>SUMIFS('2추일출'!$V$7:$V$703,'2추일출'!$A$7:$A$703,'2추위원회별'!$A44,'2추일출'!$B$7:$B$703,'2추위원회별'!$C44)</f>
        <v>0</v>
      </c>
      <c r="Y44" s="91">
        <f>SUMIFS('2추일출'!$W$7:$W$703,'2추일출'!$A$7:$A$703,'2추위원회별'!$A44,'2추일출'!$B$7:$B$703,'2추위원회별'!$C44)</f>
        <v>0</v>
      </c>
      <c r="Z44" s="91">
        <f>SUMIFS('2추일출'!$M$7:$M$703,'2추일출'!$A$7:$A$703,'2추위원회별'!$A44,'2추일출'!$B$7:$B$703,'2추위원회별'!$C44)</f>
        <v>0</v>
      </c>
      <c r="AA44" s="91">
        <f>SUMIFS('2추일출'!$N$7:$N$703,'2추일출'!$A$7:$A$703,'2추위원회별'!$A44,'2추일출'!$B$7:$B$703,'2추위원회별'!$C44)</f>
        <v>0</v>
      </c>
      <c r="AB44" s="91">
        <f>SUMIFS('2추일출'!$O$7:$O$703,'2추일출'!$A$7:$A$703,'2추위원회별'!$A44,'2추일출'!$B$7:$B$703,'2추위원회별'!$C44)</f>
        <v>0</v>
      </c>
      <c r="AC44" s="91">
        <f>SUMIFS('2추일출'!$AA$7:$AA$703,'2추일출'!$A$7:$A$703,'2추위원회별'!$A44,'2추일출'!$B$7:$B$703,'2추위원회별'!$C44)</f>
        <v>0</v>
      </c>
      <c r="AD44" s="91">
        <f>SUMIFS('2추일출'!$AB$7:$AB$703,'2추일출'!$A$7:$A$703,'2추위원회별'!$A44,'2추일출'!$B$7:$B$703,'2추위원회별'!$C44)</f>
        <v>0</v>
      </c>
    </row>
    <row r="45" spans="1:30" ht="16.5" customHeight="1">
      <c r="A45" t="s">
        <v>534</v>
      </c>
      <c r="B45" s="90"/>
      <c r="C45" s="90" t="s">
        <v>112</v>
      </c>
      <c r="D45" s="91">
        <f>SUMIFS('2추일입'!$G$7:$G$694,'2추일입'!$A$7:$A$694,'2추위원회별'!$A45,'2추일입'!$B$7:$B$694,'2추위원회별'!$C45)</f>
        <v>77725492</v>
      </c>
      <c r="E45" s="91">
        <f>SUMIFS('2추일입'!$H$7:$H$694,'2추일입'!$A$7:$A$694,'2추위원회별'!$A45,'2추일입'!$B$7:$B$694,'2추위원회별'!$C45)</f>
        <v>1105137781</v>
      </c>
      <c r="F45" s="91">
        <f>SUMIFS('2추일입'!$H$7:$H$694,'2추일입'!$A$7:$A$694,'2추위원회별'!$A45,'2추일입'!$B$7:$B$694,'2추위원회별'!$C45)</f>
        <v>1105137781</v>
      </c>
      <c r="G45" s="91">
        <f>SUMIFS('2추일입'!$J$7:$J$694,'2추일입'!$A$7:$A$694,'2추위원회별'!$A45,'2추일입'!$B$7:$B$694,'2추위원회별'!$C45)</f>
        <v>-1609189</v>
      </c>
      <c r="H45" s="91">
        <f>SUMIFS('2추일입'!$K$7:$K$694,'2추일입'!$A$7:$A$694,'2추위원회별'!$A45,'2추일입'!$B$7:$B$694,'2추위원회별'!$C45)</f>
        <v>6706507</v>
      </c>
      <c r="I45" s="91">
        <f>SUMIFS('2추일입'!$L$7:$L$694,'2추일입'!$A$7:$A$694,'2추위원회별'!$A45,'2추일입'!$B$7:$B$694,'2추위원회별'!$C45)</f>
        <v>1109967616</v>
      </c>
      <c r="J45" s="91">
        <f>SUMIFS('2추일입'!$V$7:$V$694,'2추일입'!$A$7:$A$694,'2추위원회별'!$A45,'2추일입'!$B$7:$B$694,'2추위원회별'!$C45)</f>
        <v>4597507</v>
      </c>
      <c r="K45" s="91">
        <f>SUMIFS('2추일입'!$W$7:$W$694,'2추일입'!$A$7:$A$694,'2추위원회별'!$A45,'2추일입'!$B$7:$B$694,'2추위원회별'!$C45)</f>
        <v>499811</v>
      </c>
      <c r="L45" s="91">
        <f>SUMIFS('2추일입'!$M$7:$M$694,'2추일입'!$A$7:$A$694,'2추위원회별'!$A45,'2추일입'!$B$7:$B$694,'2추위원회별'!$C45)</f>
        <v>0</v>
      </c>
      <c r="M45" s="91">
        <f>SUMIFS('2추일입'!$N$7:$N$694,'2추일입'!$A$7:$A$694,'2추위원회별'!$A45,'2추일입'!$B$7:$B$694,'2추위원회별'!$C45)</f>
        <v>0</v>
      </c>
      <c r="N45" s="91">
        <f>SUMIFS('2추일입'!$O$7:$O$694,'2추일입'!$A$7:$A$694,'2추위원회별'!$A45,'2추일입'!$B$7:$B$694,'2추위원회별'!$C45)</f>
        <v>1104870298</v>
      </c>
      <c r="O45" s="91">
        <f>SUMIFS('2추일입'!$AA$7:$AA$694,'2추일입'!$A$7:$A$694,'2추위원회별'!$A45,'2추일입'!$B$7:$B$694,'2추위원회별'!$C45)</f>
        <v>0</v>
      </c>
      <c r="P45" s="91">
        <f>SUMIFS('2추일입'!$AB$7:$AB$694,'2추일입'!$A$7:$A$694,'2추위원회별'!$A45,'2추일입'!$B$7:$B$694,'2추위원회별'!$C45)</f>
        <v>0</v>
      </c>
      <c r="R45" s="91">
        <f>SUMIFS('2추일출'!$G$7:$G$703,'2추일출'!$A$7:$A$703,'2추위원회별'!$A45,'2추일출'!$B$7:$B$703,'2추위원회별'!$C45)</f>
        <v>82549138</v>
      </c>
      <c r="S45" s="91">
        <f>SUMIFS('2추일출'!$H$7:$H$703,'2추일출'!$A$7:$A$703,'2추위원회별'!$A45,'2추일출'!$B$7:$B$703,'2추위원회별'!$C45)</f>
        <v>1026335322</v>
      </c>
      <c r="T45" s="91">
        <f>SUMIFS('2추일출'!$H$7:$H$703,'2추일출'!$A$7:$A$703,'2추위원회별'!$A45,'2추일출'!$B$7:$B$703,'2추위원회별'!$C45)</f>
        <v>1026335322</v>
      </c>
      <c r="U45" s="91">
        <f>SUMIFS('2추일출'!$J$7:$J$703,'2추일출'!$A$7:$A$703,'2추위원회별'!$A45,'2추일출'!$B$7:$B$703,'2추위원회별'!$C45)</f>
        <v>-1929342</v>
      </c>
      <c r="V45" s="91">
        <f>SUMIFS('2추일출'!$K$7:$K$703,'2추일출'!$A$7:$A$703,'2추위원회별'!$A45,'2추일출'!$B$7:$B$703,'2추위원회별'!$C45)</f>
        <v>5609773</v>
      </c>
      <c r="W45" s="91">
        <f>SUMIFS('2추일출'!$L$7:$L$703,'2추일출'!$A$7:$A$703,'2추위원회별'!$A45,'2추일출'!$B$7:$B$703,'2추위원회별'!$C45)</f>
        <v>1029878903</v>
      </c>
      <c r="X45" s="91">
        <f>SUMIFS('2추일출'!$V$7:$V$703,'2추일출'!$A$7:$A$703,'2추위원회별'!$A45,'2추일출'!$B$7:$B$703,'2추위원회별'!$C45)</f>
        <v>2189744</v>
      </c>
      <c r="Y45" s="91">
        <f>SUMIFS('2추일출'!$W$7:$W$703,'2추일출'!$A$7:$A$703,'2추위원회별'!$A45,'2추일출'!$B$7:$B$703,'2추위원회별'!$C45)</f>
        <v>1490687</v>
      </c>
      <c r="Z45" s="91">
        <f>SUMIFS('2추일출'!$M$7:$M$703,'2추일출'!$A$7:$A$703,'2추위원회별'!$A45,'2추일출'!$B$7:$B$703,'2추위원회별'!$C45)</f>
        <v>0</v>
      </c>
      <c r="AA45" s="91">
        <f>SUMIFS('2추일출'!$N$7:$N$703,'2추일출'!$A$7:$A$703,'2추위원회별'!$A45,'2추일출'!$B$7:$B$703,'2추위원회별'!$C45)</f>
        <v>0</v>
      </c>
      <c r="AB45" s="91">
        <f>SUMIFS('2추일출'!$O$7:$O$703,'2추일출'!$A$7:$A$703,'2추위원회별'!$A45,'2추일출'!$B$7:$B$703,'2추위원회별'!$C45)</f>
        <v>1026198472</v>
      </c>
      <c r="AC45" s="91">
        <f>SUMIFS('2추일출'!$AA$7:$AA$703,'2추일출'!$A$7:$A$703,'2추위원회별'!$A45,'2추일출'!$B$7:$B$703,'2추위원회별'!$C45)</f>
        <v>0</v>
      </c>
      <c r="AD45" s="91">
        <f>SUMIFS('2추일출'!$AB$7:$AB$703,'2추일출'!$A$7:$A$703,'2추위원회별'!$A45,'2추일출'!$B$7:$B$703,'2추위원회별'!$C45)</f>
        <v>0</v>
      </c>
    </row>
    <row r="46" spans="1:30" ht="16.5" customHeight="1">
      <c r="A46" t="s">
        <v>534</v>
      </c>
      <c r="B46" s="94"/>
      <c r="C46" s="94" t="s">
        <v>70</v>
      </c>
      <c r="D46" s="100">
        <f>SUMIFS('2추일입'!$G$7:$G$694,'2추일입'!$A$7:$A$694,'2추위원회별'!$A46,'2추일입'!$B$7:$B$694,'2추위원회별'!$C46)</f>
        <v>0</v>
      </c>
      <c r="E46" s="100">
        <f>SUMIFS('2추일입'!$H$7:$H$694,'2추일입'!$A$7:$A$694,'2추위원회별'!$A46,'2추일입'!$B$7:$B$694,'2추위원회별'!$C46)</f>
        <v>0</v>
      </c>
      <c r="F46" s="100">
        <f>SUMIFS('2추일입'!$H$7:$H$694,'2추일입'!$A$7:$A$694,'2추위원회별'!$A46,'2추일입'!$B$7:$B$694,'2추위원회별'!$C46)</f>
        <v>0</v>
      </c>
      <c r="G46" s="100">
        <f>SUMIFS('2추일입'!$J$7:$J$694,'2추일입'!$A$7:$A$694,'2추위원회별'!$A46,'2추일입'!$B$7:$B$694,'2추위원회별'!$C46)</f>
        <v>0</v>
      </c>
      <c r="H46" s="100">
        <f>SUMIFS('2추일입'!$K$7:$K$694,'2추일입'!$A$7:$A$694,'2추위원회별'!$A46,'2추일입'!$B$7:$B$694,'2추위원회별'!$C46)</f>
        <v>0</v>
      </c>
      <c r="I46" s="100">
        <f>SUMIFS('2추일입'!$L$7:$L$694,'2추일입'!$A$7:$A$694,'2추위원회별'!$A46,'2추일입'!$B$7:$B$694,'2추위원회별'!$C46)</f>
        <v>0</v>
      </c>
      <c r="J46" s="100">
        <f>SUMIFS('2추일입'!$V$7:$V$694,'2추일입'!$A$7:$A$694,'2추위원회별'!$A46,'2추일입'!$B$7:$B$694,'2추위원회별'!$C46)</f>
        <v>0</v>
      </c>
      <c r="K46" s="100">
        <f>SUMIFS('2추일입'!$W$7:$W$694,'2추일입'!$A$7:$A$694,'2추위원회별'!$A46,'2추일입'!$B$7:$B$694,'2추위원회별'!$C46)</f>
        <v>0</v>
      </c>
      <c r="L46" s="100">
        <f>SUMIFS('2추일입'!$M$7:$M$694,'2추일입'!$A$7:$A$694,'2추위원회별'!$A46,'2추일입'!$B$7:$B$694,'2추위원회별'!$C46)</f>
        <v>0</v>
      </c>
      <c r="M46" s="100">
        <f>SUMIFS('2추일입'!$N$7:$N$694,'2추일입'!$A$7:$A$694,'2추위원회별'!$A46,'2추일입'!$B$7:$B$694,'2추위원회별'!$C46)</f>
        <v>0</v>
      </c>
      <c r="N46" s="100">
        <f>SUMIFS('2추일입'!$O$7:$O$694,'2추일입'!$A$7:$A$694,'2추위원회별'!$A46,'2추일입'!$B$7:$B$694,'2추위원회별'!$C46)</f>
        <v>0</v>
      </c>
      <c r="O46" s="100">
        <f>SUMIFS('2추일입'!$AA$7:$AA$694,'2추일입'!$A$7:$A$694,'2추위원회별'!$A46,'2추일입'!$B$7:$B$694,'2추위원회별'!$C46)</f>
        <v>0</v>
      </c>
      <c r="P46" s="100">
        <f>SUMIFS('2추일입'!$AB$7:$AB$694,'2추일입'!$A$7:$A$694,'2추위원회별'!$A46,'2추일입'!$B$7:$B$694,'2추위원회별'!$C46)</f>
        <v>0</v>
      </c>
      <c r="R46" s="100">
        <f>SUMIFS('2추일출'!$G$7:$G$703,'2추일출'!$A$7:$A$703,'2추위원회별'!$A46,'2추일출'!$B$7:$B$703,'2추위원회별'!$C46)</f>
        <v>31048187</v>
      </c>
      <c r="S46" s="100">
        <f>SUMIFS('2추일출'!$H$7:$H$703,'2추일출'!$A$7:$A$703,'2추위원회별'!$A46,'2추일출'!$B$7:$B$703,'2추위원회별'!$C46)</f>
        <v>49703147</v>
      </c>
      <c r="T46" s="100">
        <f>SUMIFS('2추일출'!$H$7:$H$703,'2추일출'!$A$7:$A$703,'2추위원회별'!$A46,'2추일출'!$B$7:$B$703,'2추위원회별'!$C46)</f>
        <v>49703147</v>
      </c>
      <c r="U46" s="100">
        <f>SUMIFS('2추일출'!$J$7:$J$703,'2추일출'!$A$7:$A$703,'2추위원회별'!$A46,'2추일출'!$B$7:$B$703,'2추위원회별'!$C46)</f>
        <v>-3160</v>
      </c>
      <c r="V46" s="100">
        <f>SUMIFS('2추일출'!$K$7:$K$703,'2추일출'!$A$7:$A$703,'2추위원회별'!$A46,'2추일출'!$B$7:$B$703,'2추위원회별'!$C46)</f>
        <v>3566562</v>
      </c>
      <c r="W46" s="100">
        <f>SUMIFS('2추일출'!$L$7:$L$703,'2추일출'!$A$7:$A$703,'2추위원회별'!$A46,'2추일출'!$B$7:$B$703,'2추위원회별'!$C46)</f>
        <v>53071316</v>
      </c>
      <c r="X46" s="100">
        <f>SUMIFS('2추일출'!$V$7:$V$703,'2추일출'!$A$7:$A$703,'2추위원회별'!$A46,'2추일출'!$B$7:$B$703,'2추위원회별'!$C46)</f>
        <v>2407763</v>
      </c>
      <c r="Y46" s="100">
        <f>SUMIFS('2추일출'!$W$7:$W$703,'2추일출'!$A$7:$A$703,'2추위원회별'!$A46,'2추일출'!$B$7:$B$703,'2추위원회별'!$C46)</f>
        <v>1155639</v>
      </c>
      <c r="Z46" s="100">
        <f>SUMIFS('2추일출'!$M$7:$M$703,'2추일출'!$A$7:$A$703,'2추위원회별'!$A46,'2추일출'!$B$7:$B$703,'2추위원회별'!$C46)</f>
        <v>0</v>
      </c>
      <c r="AA46" s="100">
        <f>SUMIFS('2추일출'!$N$7:$N$703,'2추일출'!$A$7:$A$703,'2추위원회별'!$A46,'2추일출'!$B$7:$B$703,'2추위원회별'!$C46)</f>
        <v>0</v>
      </c>
      <c r="AB46" s="100">
        <f>SUMIFS('2추일출'!$O$7:$O$703,'2추일출'!$A$7:$A$703,'2추위원회별'!$A46,'2추일출'!$B$7:$B$703,'2추위원회별'!$C46)</f>
        <v>49507914</v>
      </c>
      <c r="AC46" s="100">
        <f>SUMIFS('2추일출'!$AA$7:$AA$703,'2추일출'!$A$7:$A$703,'2추위원회별'!$A46,'2추일출'!$B$7:$B$703,'2추위원회별'!$C46)</f>
        <v>0</v>
      </c>
      <c r="AD46" s="100">
        <f>SUMIFS('2추일출'!$AB$7:$AB$703,'2추일출'!$A$7:$A$703,'2추위원회별'!$A46,'2추일출'!$B$7:$B$703,'2추위원회별'!$C46)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74"/>
  <sheetViews>
    <sheetView showGridLines="0" zoomScale="80" zoomScaleNormal="80" zoomScaleSheetLayoutView="80" workbookViewId="0">
      <pane xSplit="4" ySplit="6" topLeftCell="E7" activePane="bottomRight" state="frozen"/>
      <selection sqref="A1:F1"/>
      <selection pane="topRight" sqref="A1:F1"/>
      <selection pane="bottomLeft" sqref="A1:F1"/>
      <selection pane="bottomRight" sqref="A1:Q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40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38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550" t="s">
        <v>553</v>
      </c>
      <c r="B1" s="550"/>
      <c r="C1" s="550"/>
      <c r="D1" s="550"/>
      <c r="E1" s="550"/>
      <c r="F1" s="550"/>
      <c r="G1" s="551"/>
      <c r="H1" s="551"/>
      <c r="I1" s="551"/>
      <c r="J1" s="550"/>
      <c r="K1" s="550"/>
      <c r="L1" s="550"/>
      <c r="M1" s="550"/>
      <c r="N1" s="550"/>
      <c r="O1" s="550"/>
      <c r="P1" s="550"/>
      <c r="Q1" s="550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COUNTA(J7:J72)</f>
        <v>21</v>
      </c>
      <c r="K3" s="67">
        <f>COUNTA(K7:K72)</f>
        <v>34</v>
      </c>
      <c r="L3" s="68"/>
      <c r="M3" s="67">
        <f>COUNTA(M7:M72)</f>
        <v>0</v>
      </c>
      <c r="N3" s="67">
        <f>COUNTA(N7:N72)</f>
        <v>0</v>
      </c>
      <c r="O3" s="25"/>
      <c r="P3" s="30"/>
      <c r="Q3" s="62" t="s">
        <v>9</v>
      </c>
      <c r="V3" s="27" t="str">
        <f>IF(V6='2추일출'!$V$6,"OK","@@")</f>
        <v>OK</v>
      </c>
      <c r="W3" s="38">
        <f>SUM(V6:W6)</f>
        <v>-44217332</v>
      </c>
      <c r="X3" s="27" t="str">
        <f>IF(COUNTIF(X6:X965,"@@")&gt;0,"@@","OK")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IF(COUNTIF(AC6:AC965,"@@")&gt;0,"@@","OK")</f>
        <v>OK</v>
      </c>
      <c r="AE3" s="63"/>
    </row>
    <row r="4" spans="1:31" ht="30" customHeight="1">
      <c r="A4" s="552" t="s">
        <v>547</v>
      </c>
      <c r="B4" s="552" t="s">
        <v>133</v>
      </c>
      <c r="C4" s="552" t="s">
        <v>4</v>
      </c>
      <c r="D4" s="554" t="s">
        <v>134</v>
      </c>
      <c r="E4" s="555" t="s">
        <v>5</v>
      </c>
      <c r="F4" s="552" t="s">
        <v>548</v>
      </c>
      <c r="G4" s="555" t="s">
        <v>129</v>
      </c>
      <c r="H4" s="555" t="s">
        <v>127</v>
      </c>
      <c r="I4" s="555" t="s">
        <v>130</v>
      </c>
      <c r="J4" s="521" t="s">
        <v>131</v>
      </c>
      <c r="K4" s="522"/>
      <c r="L4" s="523" t="s">
        <v>80</v>
      </c>
      <c r="M4" s="541" t="s">
        <v>132</v>
      </c>
      <c r="N4" s="540"/>
      <c r="O4" s="538" t="s">
        <v>128</v>
      </c>
      <c r="P4" s="544" t="s">
        <v>136</v>
      </c>
      <c r="Q4" s="545" t="s">
        <v>126</v>
      </c>
      <c r="S4" s="542" t="s">
        <v>546</v>
      </c>
      <c r="U4" s="546" t="s">
        <v>6</v>
      </c>
      <c r="V4" s="537" t="s">
        <v>8</v>
      </c>
      <c r="W4" s="522"/>
      <c r="X4" s="522"/>
      <c r="Z4" s="548" t="s">
        <v>6</v>
      </c>
      <c r="AA4" s="540" t="s">
        <v>79</v>
      </c>
      <c r="AB4" s="540"/>
      <c r="AC4" s="540"/>
      <c r="AE4" s="542" t="s">
        <v>137</v>
      </c>
    </row>
    <row r="5" spans="1:31" ht="18" customHeight="1">
      <c r="A5" s="553"/>
      <c r="B5" s="553"/>
      <c r="C5" s="553"/>
      <c r="D5" s="553"/>
      <c r="E5" s="555"/>
      <c r="F5" s="553"/>
      <c r="G5" s="545"/>
      <c r="H5" s="545"/>
      <c r="I5" s="545"/>
      <c r="J5" s="66" t="s">
        <v>0</v>
      </c>
      <c r="K5" s="66" t="s">
        <v>1</v>
      </c>
      <c r="L5" s="524"/>
      <c r="M5" s="65" t="s">
        <v>0</v>
      </c>
      <c r="N5" s="65" t="s">
        <v>1</v>
      </c>
      <c r="O5" s="539"/>
      <c r="P5" s="544"/>
      <c r="Q5" s="545"/>
      <c r="S5" s="543"/>
      <c r="U5" s="547"/>
      <c r="V5" s="66" t="s">
        <v>3</v>
      </c>
      <c r="W5" s="66" t="s">
        <v>2</v>
      </c>
      <c r="X5" s="66" t="s">
        <v>77</v>
      </c>
      <c r="Z5" s="549"/>
      <c r="AA5" s="65" t="s">
        <v>3</v>
      </c>
      <c r="AB5" s="65" t="s">
        <v>2</v>
      </c>
      <c r="AC5" s="65" t="s">
        <v>77</v>
      </c>
      <c r="AE5" s="543"/>
    </row>
    <row r="6" spans="1:31" ht="47.25" customHeight="1">
      <c r="A6" s="180" t="s">
        <v>577</v>
      </c>
      <c r="B6" s="180" t="s">
        <v>577</v>
      </c>
      <c r="C6" s="13"/>
      <c r="D6" s="180" t="s">
        <v>571</v>
      </c>
      <c r="E6" s="14"/>
      <c r="F6" s="14" t="s">
        <v>578</v>
      </c>
      <c r="G6" s="19">
        <f t="shared" ref="G6:O6" si="0">SUBTOTAL(9,G7:G877)</f>
        <v>1573168496</v>
      </c>
      <c r="H6" s="19">
        <f t="shared" si="0"/>
        <v>2991124203</v>
      </c>
      <c r="I6" s="19">
        <f t="shared" si="0"/>
        <v>37519692</v>
      </c>
      <c r="J6" s="19">
        <f t="shared" si="0"/>
        <v>-56319273</v>
      </c>
      <c r="K6" s="19">
        <f t="shared" si="0"/>
        <v>12101941</v>
      </c>
      <c r="L6" s="19">
        <f t="shared" si="0"/>
        <v>2984426563</v>
      </c>
      <c r="M6" s="19">
        <f t="shared" si="0"/>
        <v>0</v>
      </c>
      <c r="N6" s="19">
        <f t="shared" si="0"/>
        <v>0</v>
      </c>
      <c r="O6" s="19">
        <f t="shared" si="0"/>
        <v>3028643895</v>
      </c>
      <c r="P6" s="37"/>
      <c r="Q6" s="28"/>
      <c r="S6" s="217"/>
      <c r="U6" s="23"/>
      <c r="V6" s="19">
        <f>SUBTOTAL(9,V7:V877)</f>
        <v>-44663777</v>
      </c>
      <c r="W6" s="19">
        <f>SUBTOTAL(9,W7:W877)</f>
        <v>446445</v>
      </c>
      <c r="X6" s="29" t="str">
        <f>IF((J6+K6)=(V6+W6),"OK","검토")</f>
        <v>OK</v>
      </c>
      <c r="Z6" s="53"/>
      <c r="AA6" s="19">
        <f>SUBTOTAL(9,AA7:AA877)</f>
        <v>0</v>
      </c>
      <c r="AB6" s="19">
        <f>SUBTOTAL(9,AB7:AB877)</f>
        <v>0</v>
      </c>
      <c r="AC6" s="29" t="str">
        <f>IF((M6+N6)=(AA6+AB6),"OK","검토")</f>
        <v>OK</v>
      </c>
      <c r="AE6" s="37"/>
    </row>
    <row r="7" spans="1:31" ht="40.5" customHeight="1">
      <c r="A7" s="354" t="str">
        <f>IFERROR(VLOOKUP('2추일입'!$C7,구분표!$A$2:$C$1001,2,FALSE),"")</f>
        <v>안전행정위원회</v>
      </c>
      <c r="B7" s="354" t="str">
        <f>IFERROR(VLOOKUP('2추일입'!$C7,구분표!$A$2:$C$1001,3,FALSE),"")</f>
        <v>재난안전본부</v>
      </c>
      <c r="C7" s="356" t="s">
        <v>234</v>
      </c>
      <c r="D7" s="357" t="s">
        <v>589</v>
      </c>
      <c r="E7" s="357">
        <v>59</v>
      </c>
      <c r="F7" s="356" t="s">
        <v>896</v>
      </c>
      <c r="G7" s="181"/>
      <c r="H7" s="181">
        <v>9265000</v>
      </c>
      <c r="I7" s="69" t="str">
        <f>IF(SUMPRODUCT(COUNTIF($D7,{"*본예산*","*1회추경*","*신규*"})),"-",G7-H7)</f>
        <v>-</v>
      </c>
      <c r="J7" s="181">
        <v>-1200000</v>
      </c>
      <c r="K7" s="181"/>
      <c r="L7" s="69">
        <f t="shared" ref="L7:L38" si="1">IF(G7=0,H7+J7+K7,G7+J7+K7)</f>
        <v>8065000</v>
      </c>
      <c r="M7" s="181"/>
      <c r="N7" s="181"/>
      <c r="O7" s="69">
        <f t="shared" ref="O7:O38" si="2">IF(G7=0,H7+M7+N7,G7+M7+N7)</f>
        <v>9265000</v>
      </c>
      <c r="P7" s="70" t="str">
        <f t="shared" ref="P7:P38" si="3">IF(J7-M7&lt;0,"동의필요","-")</f>
        <v>동의필요</v>
      </c>
      <c r="Q7" s="358"/>
      <c r="R7" s="274"/>
      <c r="S7" s="314"/>
      <c r="T7" s="274"/>
      <c r="U7" s="277" t="s">
        <v>658</v>
      </c>
      <c r="V7" s="181">
        <f t="shared" ref="V7:V38" si="4">IF($U7&lt;&gt;"도비",IF($S7="국도비","직접입력",SUM($J7:$K7)),)</f>
        <v>-1200000</v>
      </c>
      <c r="W7" s="181">
        <f t="shared" ref="W7:W38" si="5">IF($U7="도비",SUM($J7:$K7),IF($S7="국도비","직접입력",SUM($J7:$K7)-$V7))</f>
        <v>0</v>
      </c>
      <c r="X7" s="276" t="str">
        <f t="shared" ref="X7:X38" si="6">IF($S7="국도비","ok",IF(($J7+$K7)=($V7+$W7),"ok","검토"))</f>
        <v>ok</v>
      </c>
      <c r="Y7" s="274"/>
      <c r="Z7" s="275" t="str">
        <f t="shared" ref="Z7:Z38" si="7">$U7</f>
        <v>국비</v>
      </c>
      <c r="AA7" s="184">
        <f t="shared" ref="AA7:AA38" si="8">IF($Z7&lt;&gt;"도비",IF($S7="국도비","직접입력",SUM($M7:$N7)),)</f>
        <v>0</v>
      </c>
      <c r="AB7" s="184">
        <f t="shared" ref="AB7:AB38" si="9">IF($Z7="도비",SUM($M7:$N7),IF($S7="국도비","직접입력",SUM($M7:$N7)-$AA7))</f>
        <v>0</v>
      </c>
      <c r="AC7" s="276" t="str">
        <f t="shared" ref="AC7:AC38" si="10">IF($S7="국도비","ok",IF(($M7+$N7)=($AA7+$AB7),"ok","검토"))</f>
        <v>ok</v>
      </c>
      <c r="AD7" s="274"/>
      <c r="AE7" s="71" t="str">
        <f t="array" ref="AE7">IFERROR(IF($C7="","",INDEX(구분표!$I$2:$I$1001,MATCH(1,(구분표!$B$2:$B$1001='2추일입'!$A7)*(구분표!$C$2:$C$1001='2추일입'!$B7)*(구분표!$A$2:$A$1001='2추일입'!$C7),0))),"@@")</f>
        <v>0909</v>
      </c>
    </row>
    <row r="8" spans="1:31" ht="40.5" customHeight="1">
      <c r="A8" s="289" t="str">
        <f>IFERROR(VLOOKUP('2추일입'!$C8,구분표!$A$2:$C$1001,2,FALSE),"")</f>
        <v>문화체육관광위원회</v>
      </c>
      <c r="B8" s="289" t="str">
        <f>IFERROR(VLOOKUP('2추일입'!$C8,구분표!$A$2:$C$1001,3,FALSE),"")</f>
        <v>문화체육관광국</v>
      </c>
      <c r="C8" s="298" t="s">
        <v>198</v>
      </c>
      <c r="D8" s="297" t="s">
        <v>794</v>
      </c>
      <c r="E8" s="297">
        <v>316</v>
      </c>
      <c r="F8" s="298" t="s">
        <v>1256</v>
      </c>
      <c r="G8" s="188">
        <v>550000</v>
      </c>
      <c r="H8" s="188">
        <v>0</v>
      </c>
      <c r="I8" s="73">
        <f>IF(SUMPRODUCT(COUNTIF($D8,{"*본예산*","*1회추경*","*신규*"})),"-",G8-H8)</f>
        <v>550000</v>
      </c>
      <c r="J8" s="184">
        <v>-200000</v>
      </c>
      <c r="K8" s="184"/>
      <c r="L8" s="73">
        <f t="shared" si="1"/>
        <v>350000</v>
      </c>
      <c r="M8" s="184"/>
      <c r="N8" s="184"/>
      <c r="O8" s="73">
        <f t="shared" si="2"/>
        <v>550000</v>
      </c>
      <c r="P8" s="74" t="str">
        <f t="shared" si="3"/>
        <v>동의필요</v>
      </c>
      <c r="Q8" s="307" t="s">
        <v>1257</v>
      </c>
      <c r="R8" s="75"/>
      <c r="S8" s="206"/>
      <c r="T8" s="75"/>
      <c r="U8" s="78" t="s">
        <v>659</v>
      </c>
      <c r="V8" s="184">
        <f t="shared" si="4"/>
        <v>-200000</v>
      </c>
      <c r="W8" s="184">
        <f t="shared" si="5"/>
        <v>0</v>
      </c>
      <c r="X8" s="77" t="str">
        <f t="shared" si="6"/>
        <v>ok</v>
      </c>
      <c r="Y8" s="75"/>
      <c r="Z8" s="76" t="str">
        <f t="shared" si="7"/>
        <v>기금</v>
      </c>
      <c r="AA8" s="184">
        <f t="shared" si="8"/>
        <v>0</v>
      </c>
      <c r="AB8" s="184">
        <f t="shared" si="9"/>
        <v>0</v>
      </c>
      <c r="AC8" s="77" t="str">
        <f t="shared" si="10"/>
        <v>ok</v>
      </c>
      <c r="AD8" s="75"/>
      <c r="AE8" s="79" t="str">
        <f t="array" ref="AE8">IFERROR(IF($C8="","",INDEX(구분표!$I$2:$I$1001,MATCH(1,(구분표!$B$2:$B$1001='2추일입'!$A8)*(구분표!$C$2:$C$1001='2추일입'!$B8)*(구분표!$A$2:$A$1001='2추일입'!$C8),0))),"@@")</f>
        <v>1506</v>
      </c>
    </row>
    <row r="9" spans="1:31" ht="40.5" customHeight="1">
      <c r="A9" s="289" t="str">
        <f>IFERROR(VLOOKUP('2추일입'!$C9,구분표!$A$2:$C$1001,2,FALSE),"")</f>
        <v>문화체육관광위원회</v>
      </c>
      <c r="B9" s="289" t="str">
        <f>IFERROR(VLOOKUP('2추일입'!$C9,구분표!$A$2:$C$1001,3,FALSE),"")</f>
        <v>문화체육관광국</v>
      </c>
      <c r="C9" s="298" t="s">
        <v>198</v>
      </c>
      <c r="D9" s="297" t="s">
        <v>802</v>
      </c>
      <c r="E9" s="297">
        <v>62</v>
      </c>
      <c r="F9" s="298" t="s">
        <v>1258</v>
      </c>
      <c r="G9" s="188"/>
      <c r="H9" s="188">
        <v>285700</v>
      </c>
      <c r="I9" s="73" t="str">
        <f>IF(SUMPRODUCT(COUNTIF($D9,{"*본예산*","*1회추경*","*신규*"})),"-",G9-H9)</f>
        <v>-</v>
      </c>
      <c r="J9" s="184"/>
      <c r="K9" s="184">
        <v>18000</v>
      </c>
      <c r="L9" s="73">
        <f t="shared" si="1"/>
        <v>303700</v>
      </c>
      <c r="M9" s="184"/>
      <c r="N9" s="184"/>
      <c r="O9" s="73">
        <f t="shared" si="2"/>
        <v>285700</v>
      </c>
      <c r="P9" s="74" t="str">
        <f t="shared" si="3"/>
        <v>-</v>
      </c>
      <c r="Q9" s="307" t="s">
        <v>1257</v>
      </c>
      <c r="R9" s="75"/>
      <c r="S9" s="206"/>
      <c r="T9" s="75"/>
      <c r="U9" s="78" t="s">
        <v>659</v>
      </c>
      <c r="V9" s="184">
        <f t="shared" si="4"/>
        <v>18000</v>
      </c>
      <c r="W9" s="184">
        <f t="shared" si="5"/>
        <v>0</v>
      </c>
      <c r="X9" s="77" t="str">
        <f t="shared" si="6"/>
        <v>ok</v>
      </c>
      <c r="Y9" s="75"/>
      <c r="Z9" s="76" t="str">
        <f t="shared" si="7"/>
        <v>기금</v>
      </c>
      <c r="AA9" s="184">
        <f t="shared" si="8"/>
        <v>0</v>
      </c>
      <c r="AB9" s="184">
        <f t="shared" si="9"/>
        <v>0</v>
      </c>
      <c r="AC9" s="77" t="str">
        <f t="shared" si="10"/>
        <v>ok</v>
      </c>
      <c r="AD9" s="75"/>
      <c r="AE9" s="79" t="str">
        <f t="array" ref="AE9">IFERROR(IF($C9="","",INDEX(구분표!$I$2:$I$1001,MATCH(1,(구분표!$B$2:$B$1001='2추일입'!$A9)*(구분표!$C$2:$C$1001='2추일입'!$B9)*(구분표!$A$2:$A$1001='2추일입'!$C9),0))),"@@")</f>
        <v>1506</v>
      </c>
    </row>
    <row r="10" spans="1:31" ht="40.5" customHeight="1">
      <c r="A10" s="278" t="str">
        <f>IFERROR(VLOOKUP('2추일입'!$C10,구분표!$A$2:$C$1001,2,FALSE),"")</f>
        <v>보건복지위원회</v>
      </c>
      <c r="B10" s="278" t="str">
        <f>IFERROR(VLOOKUP('2추일입'!$C10,구분표!$A$2:$C$1001,3,FALSE),"")</f>
        <v>보건복지국</v>
      </c>
      <c r="C10" s="295" t="s">
        <v>283</v>
      </c>
      <c r="D10" s="296" t="s">
        <v>794</v>
      </c>
      <c r="E10" s="296">
        <v>357</v>
      </c>
      <c r="F10" s="295" t="s">
        <v>795</v>
      </c>
      <c r="G10" s="184">
        <v>393026000</v>
      </c>
      <c r="H10" s="184">
        <v>383092000</v>
      </c>
      <c r="I10" s="73">
        <f>IF(SUMPRODUCT(COUNTIF($D10,{"*본예산*","*1회추경*","*신규*"})),"-",G10-H10)</f>
        <v>9934000</v>
      </c>
      <c r="J10" s="184">
        <v>-2400000</v>
      </c>
      <c r="K10" s="184"/>
      <c r="L10" s="73">
        <f t="shared" si="1"/>
        <v>390626000</v>
      </c>
      <c r="M10" s="184"/>
      <c r="N10" s="184"/>
      <c r="O10" s="73">
        <f t="shared" si="2"/>
        <v>393026000</v>
      </c>
      <c r="P10" s="74" t="str">
        <f t="shared" si="3"/>
        <v>동의필요</v>
      </c>
      <c r="Q10" s="306" t="s">
        <v>1748</v>
      </c>
      <c r="R10" s="279"/>
      <c r="S10" s="315"/>
      <c r="T10" s="279"/>
      <c r="U10" s="282" t="s">
        <v>658</v>
      </c>
      <c r="V10" s="184">
        <f t="shared" si="4"/>
        <v>-2400000</v>
      </c>
      <c r="W10" s="184">
        <f t="shared" si="5"/>
        <v>0</v>
      </c>
      <c r="X10" s="281" t="str">
        <f t="shared" si="6"/>
        <v>ok</v>
      </c>
      <c r="Y10" s="279"/>
      <c r="Z10" s="280" t="str">
        <f t="shared" si="7"/>
        <v>국비</v>
      </c>
      <c r="AA10" s="184">
        <f t="shared" si="8"/>
        <v>0</v>
      </c>
      <c r="AB10" s="184">
        <f t="shared" si="9"/>
        <v>0</v>
      </c>
      <c r="AC10" s="281" t="str">
        <f t="shared" si="10"/>
        <v>ok</v>
      </c>
      <c r="AD10" s="279"/>
      <c r="AE10" s="79" t="str">
        <f t="array" ref="AE10">IFERROR(IF($C10="","",INDEX(구분표!$I$2:$I$1001,MATCH(1,(구분표!$B$2:$B$1001='2추일입'!$A10)*(구분표!$C$2:$C$1001='2추일입'!$B10)*(구분표!$A$2:$A$1001='2추일입'!$C10),0))),"@@")</f>
        <v>1901</v>
      </c>
    </row>
    <row r="11" spans="1:31" ht="40.5" customHeight="1">
      <c r="A11" s="72" t="str">
        <f>IFERROR(VLOOKUP('2추일입'!$C11,구분표!$A$2:$C$1001,2,FALSE),"")</f>
        <v>보건복지위원회</v>
      </c>
      <c r="B11" s="72" t="str">
        <f>IFERROR(VLOOKUP('2추일입'!$C11,구분표!$A$2:$C$1001,3,FALSE),"")</f>
        <v>보건복지국</v>
      </c>
      <c r="C11" s="182" t="s">
        <v>283</v>
      </c>
      <c r="D11" s="183" t="s">
        <v>589</v>
      </c>
      <c r="E11" s="183">
        <v>53</v>
      </c>
      <c r="F11" s="295" t="s">
        <v>796</v>
      </c>
      <c r="G11" s="184"/>
      <c r="H11" s="184">
        <v>107824000</v>
      </c>
      <c r="I11" s="73" t="str">
        <f>IF(SUMPRODUCT(COUNTIF($D11,{"*본예산*","*1회추경*","*신규*"})),"-",G11-H11)</f>
        <v>-</v>
      </c>
      <c r="J11" s="184">
        <v>-7334848</v>
      </c>
      <c r="K11" s="184"/>
      <c r="L11" s="73">
        <f t="shared" si="1"/>
        <v>100489152</v>
      </c>
      <c r="M11" s="184"/>
      <c r="N11" s="184"/>
      <c r="O11" s="73">
        <f t="shared" si="2"/>
        <v>107824000</v>
      </c>
      <c r="P11" s="74" t="str">
        <f t="shared" si="3"/>
        <v>동의필요</v>
      </c>
      <c r="Q11" s="306" t="s">
        <v>1748</v>
      </c>
      <c r="R11" s="75"/>
      <c r="S11" s="206"/>
      <c r="T11" s="75"/>
      <c r="U11" s="78" t="s">
        <v>658</v>
      </c>
      <c r="V11" s="184">
        <f t="shared" si="4"/>
        <v>-7334848</v>
      </c>
      <c r="W11" s="184">
        <f t="shared" si="5"/>
        <v>0</v>
      </c>
      <c r="X11" s="77" t="str">
        <f t="shared" si="6"/>
        <v>ok</v>
      </c>
      <c r="Y11" s="75"/>
      <c r="Z11" s="76" t="str">
        <f t="shared" si="7"/>
        <v>국비</v>
      </c>
      <c r="AA11" s="184">
        <f t="shared" si="8"/>
        <v>0</v>
      </c>
      <c r="AB11" s="184">
        <f t="shared" si="9"/>
        <v>0</v>
      </c>
      <c r="AC11" s="77" t="str">
        <f t="shared" si="10"/>
        <v>ok</v>
      </c>
      <c r="AD11" s="75"/>
      <c r="AE11" s="79" t="str">
        <f t="array" ref="AE11">IFERROR(IF($C11="","",INDEX(구분표!$I$2:$I$1001,MATCH(1,(구분표!$B$2:$B$1001='2추일입'!$A11)*(구분표!$C$2:$C$1001='2추일입'!$B11)*(구분표!$A$2:$A$1001='2추일입'!$C11),0))),"@@")</f>
        <v>1901</v>
      </c>
    </row>
    <row r="12" spans="1:31" ht="40.5" customHeight="1">
      <c r="A12" s="72" t="str">
        <f>IFERROR(VLOOKUP('2추일입'!$C12,구분표!$A$2:$C$1001,2,FALSE),"")</f>
        <v>보건복지위원회</v>
      </c>
      <c r="B12" s="72" t="str">
        <f>IFERROR(VLOOKUP('2추일입'!$C12,구분표!$A$2:$C$1001,3,FALSE),"")</f>
        <v>보건복지국</v>
      </c>
      <c r="C12" s="182" t="s">
        <v>283</v>
      </c>
      <c r="D12" s="183" t="s">
        <v>593</v>
      </c>
      <c r="E12" s="183" t="s">
        <v>656</v>
      </c>
      <c r="F12" s="295" t="s">
        <v>797</v>
      </c>
      <c r="G12" s="184"/>
      <c r="H12" s="184"/>
      <c r="I12" s="73" t="str">
        <f>IF(SUMPRODUCT(COUNTIF($D12,{"*본예산*","*1회추경*","*신규*"})),"-",G12-H12)</f>
        <v>-</v>
      </c>
      <c r="J12" s="184"/>
      <c r="K12" s="184">
        <v>1000</v>
      </c>
      <c r="L12" s="73">
        <f t="shared" si="1"/>
        <v>1000</v>
      </c>
      <c r="M12" s="184"/>
      <c r="N12" s="184"/>
      <c r="O12" s="73">
        <f t="shared" si="2"/>
        <v>0</v>
      </c>
      <c r="P12" s="74" t="str">
        <f t="shared" si="3"/>
        <v>-</v>
      </c>
      <c r="Q12" s="198" t="s">
        <v>1749</v>
      </c>
      <c r="R12" s="75"/>
      <c r="S12" s="206"/>
      <c r="T12" s="75"/>
      <c r="U12" s="78" t="s">
        <v>658</v>
      </c>
      <c r="V12" s="184">
        <f t="shared" si="4"/>
        <v>1000</v>
      </c>
      <c r="W12" s="184">
        <f t="shared" si="5"/>
        <v>0</v>
      </c>
      <c r="X12" s="77" t="str">
        <f t="shared" si="6"/>
        <v>ok</v>
      </c>
      <c r="Y12" s="75"/>
      <c r="Z12" s="76" t="str">
        <f t="shared" si="7"/>
        <v>국비</v>
      </c>
      <c r="AA12" s="184">
        <f t="shared" si="8"/>
        <v>0</v>
      </c>
      <c r="AB12" s="184">
        <f t="shared" si="9"/>
        <v>0</v>
      </c>
      <c r="AC12" s="77" t="str">
        <f t="shared" si="10"/>
        <v>ok</v>
      </c>
      <c r="AD12" s="75"/>
      <c r="AE12" s="79" t="str">
        <f t="array" ref="AE12">IFERROR(IF($C12="","",INDEX(구분표!$I$2:$I$1001,MATCH(1,(구분표!$B$2:$B$1001='2추일입'!$A12)*(구분표!$C$2:$C$1001='2추일입'!$B12)*(구분표!$A$2:$A$1001='2추일입'!$C12),0))),"@@")</f>
        <v>1901</v>
      </c>
    </row>
    <row r="13" spans="1:31" ht="40.5" customHeight="1">
      <c r="A13" s="288" t="str">
        <f>IFERROR(VLOOKUP('2추일입'!$C13,구분표!$A$2:$C$1001,2,FALSE),"")</f>
        <v>보건복지위원회</v>
      </c>
      <c r="B13" s="72" t="str">
        <f>IFERROR(VLOOKUP('2추일입'!$C13,구분표!$A$2:$C$1001,3,FALSE),"")</f>
        <v>보건복지국</v>
      </c>
      <c r="C13" s="182" t="s">
        <v>287</v>
      </c>
      <c r="D13" s="183" t="s">
        <v>794</v>
      </c>
      <c r="E13" s="183">
        <v>358</v>
      </c>
      <c r="F13" s="295" t="s">
        <v>798</v>
      </c>
      <c r="G13" s="184">
        <v>824715072</v>
      </c>
      <c r="H13" s="184">
        <v>801904820</v>
      </c>
      <c r="I13" s="73">
        <f>IF(SUMPRODUCT(COUNTIF($D13,{"*본예산*","*1회추경*","*신규*"})),"-",G13-H13)</f>
        <v>22810252</v>
      </c>
      <c r="J13" s="184">
        <v>-3155252</v>
      </c>
      <c r="K13" s="184"/>
      <c r="L13" s="73">
        <f t="shared" si="1"/>
        <v>821559820</v>
      </c>
      <c r="M13" s="184"/>
      <c r="N13" s="184"/>
      <c r="O13" s="73">
        <f t="shared" si="2"/>
        <v>824715072</v>
      </c>
      <c r="P13" s="74" t="str">
        <f t="shared" si="3"/>
        <v>동의필요</v>
      </c>
      <c r="Q13" s="198" t="s">
        <v>1750</v>
      </c>
      <c r="R13" s="75"/>
      <c r="S13" s="206"/>
      <c r="T13" s="75"/>
      <c r="U13" s="78" t="s">
        <v>658</v>
      </c>
      <c r="V13" s="184">
        <f t="shared" si="4"/>
        <v>-3155252</v>
      </c>
      <c r="W13" s="184">
        <f t="shared" si="5"/>
        <v>0</v>
      </c>
      <c r="X13" s="77" t="str">
        <f t="shared" si="6"/>
        <v>ok</v>
      </c>
      <c r="Y13" s="75"/>
      <c r="Z13" s="76" t="str">
        <f t="shared" si="7"/>
        <v>국비</v>
      </c>
      <c r="AA13" s="184">
        <f t="shared" si="8"/>
        <v>0</v>
      </c>
      <c r="AB13" s="184">
        <f t="shared" si="9"/>
        <v>0</v>
      </c>
      <c r="AC13" s="77" t="str">
        <f t="shared" si="10"/>
        <v>ok</v>
      </c>
      <c r="AD13" s="75"/>
      <c r="AE13" s="79" t="str">
        <f t="array" ref="AE13">IFERROR(IF($C13="","",INDEX(구분표!$I$2:$I$1001,MATCH(1,(구분표!$B$2:$B$1001='2추일입'!$A13)*(구분표!$C$2:$C$1001='2추일입'!$B13)*(구분표!$A$2:$A$1001='2추일입'!$C13),0))),"@@")</f>
        <v>1903</v>
      </c>
    </row>
    <row r="14" spans="1:31" ht="40.5" customHeight="1">
      <c r="A14" s="278" t="str">
        <f>IFERROR(VLOOKUP('2추일입'!$C14,구분표!$A$2:$C$1001,2,FALSE),"")</f>
        <v>보건복지위원회</v>
      </c>
      <c r="B14" s="278" t="str">
        <f>IFERROR(VLOOKUP('2추일입'!$C14,구분표!$A$2:$C$1001,3,FALSE),"")</f>
        <v>보건복지국</v>
      </c>
      <c r="C14" s="295" t="s">
        <v>287</v>
      </c>
      <c r="D14" s="183" t="s">
        <v>794</v>
      </c>
      <c r="E14" s="296">
        <v>358</v>
      </c>
      <c r="F14" s="295" t="s">
        <v>799</v>
      </c>
      <c r="G14" s="184">
        <v>908679</v>
      </c>
      <c r="H14" s="184">
        <v>877971</v>
      </c>
      <c r="I14" s="73">
        <f>IF(SUMPRODUCT(COUNTIF($D14,{"*본예산*","*1회추경*","*신규*"})),"-",G14-H14)</f>
        <v>30708</v>
      </c>
      <c r="J14" s="184"/>
      <c r="K14" s="184">
        <v>2725</v>
      </c>
      <c r="L14" s="73">
        <f t="shared" si="1"/>
        <v>911404</v>
      </c>
      <c r="M14" s="184"/>
      <c r="N14" s="184"/>
      <c r="O14" s="73">
        <f t="shared" si="2"/>
        <v>908679</v>
      </c>
      <c r="P14" s="74" t="str">
        <f t="shared" si="3"/>
        <v>-</v>
      </c>
      <c r="Q14" s="198" t="s">
        <v>814</v>
      </c>
      <c r="R14" s="75"/>
      <c r="S14" s="206"/>
      <c r="T14" s="75"/>
      <c r="U14" s="78" t="s">
        <v>658</v>
      </c>
      <c r="V14" s="184">
        <f t="shared" si="4"/>
        <v>2725</v>
      </c>
      <c r="W14" s="184">
        <f t="shared" si="5"/>
        <v>0</v>
      </c>
      <c r="X14" s="77" t="str">
        <f t="shared" si="6"/>
        <v>ok</v>
      </c>
      <c r="Y14" s="75"/>
      <c r="Z14" s="76" t="str">
        <f t="shared" si="7"/>
        <v>국비</v>
      </c>
      <c r="AA14" s="184">
        <f t="shared" si="8"/>
        <v>0</v>
      </c>
      <c r="AB14" s="184">
        <f t="shared" si="9"/>
        <v>0</v>
      </c>
      <c r="AC14" s="77" t="str">
        <f t="shared" si="10"/>
        <v>ok</v>
      </c>
      <c r="AD14" s="75"/>
      <c r="AE14" s="79" t="str">
        <f t="array" ref="AE14">IFERROR(IF($C14="","",INDEX(구분표!$I$2:$I$1001,MATCH(1,(구분표!$B$2:$B$1001='2추일입'!$A14)*(구분표!$C$2:$C$1001='2추일입'!$B14)*(구분표!$A$2:$A$1001='2추일입'!$C14),0))),"@@")</f>
        <v>1903</v>
      </c>
    </row>
    <row r="15" spans="1:31" ht="40.5" customHeight="1">
      <c r="A15" s="72" t="str">
        <f>IFERROR(VLOOKUP('2추일입'!$C15,구분표!$A$2:$C$1001,2,FALSE),"")</f>
        <v>보건복지위원회</v>
      </c>
      <c r="B15" s="72" t="str">
        <f>IFERROR(VLOOKUP('2추일입'!$C15,구분표!$A$2:$C$1001,3,FALSE),"")</f>
        <v>보건복지국</v>
      </c>
      <c r="C15" s="182" t="s">
        <v>84</v>
      </c>
      <c r="D15" s="183" t="s">
        <v>794</v>
      </c>
      <c r="E15" s="183">
        <v>358</v>
      </c>
      <c r="F15" s="295" t="s">
        <v>800</v>
      </c>
      <c r="G15" s="184">
        <v>8140000</v>
      </c>
      <c r="H15" s="184">
        <v>8267000</v>
      </c>
      <c r="I15" s="73">
        <f>IF(SUMPRODUCT(COUNTIF($D15,{"*본예산*","*1회추경*","*신규*"})),"-",G15-H15)</f>
        <v>-127000</v>
      </c>
      <c r="J15" s="184"/>
      <c r="K15" s="184">
        <v>190000</v>
      </c>
      <c r="L15" s="73">
        <f t="shared" si="1"/>
        <v>8330000</v>
      </c>
      <c r="M15" s="184"/>
      <c r="N15" s="184"/>
      <c r="O15" s="73">
        <f t="shared" si="2"/>
        <v>8140000</v>
      </c>
      <c r="P15" s="74" t="str">
        <f t="shared" si="3"/>
        <v>-</v>
      </c>
      <c r="Q15" s="198" t="s">
        <v>1751</v>
      </c>
      <c r="R15" s="75"/>
      <c r="S15" s="206"/>
      <c r="T15" s="75"/>
      <c r="U15" s="78" t="s">
        <v>658</v>
      </c>
      <c r="V15" s="184">
        <f t="shared" si="4"/>
        <v>190000</v>
      </c>
      <c r="W15" s="184">
        <f t="shared" si="5"/>
        <v>0</v>
      </c>
      <c r="X15" s="77" t="str">
        <f t="shared" si="6"/>
        <v>ok</v>
      </c>
      <c r="Y15" s="75"/>
      <c r="Z15" s="76" t="str">
        <f t="shared" si="7"/>
        <v>국비</v>
      </c>
      <c r="AA15" s="184">
        <f t="shared" si="8"/>
        <v>0</v>
      </c>
      <c r="AB15" s="184">
        <f t="shared" si="9"/>
        <v>0</v>
      </c>
      <c r="AC15" s="77" t="str">
        <f t="shared" si="10"/>
        <v>ok</v>
      </c>
      <c r="AD15" s="75"/>
      <c r="AE15" s="79" t="str">
        <f t="array" ref="AE15">IFERROR(IF($C15="","",INDEX(구분표!$I$2:$I$1001,MATCH(1,(구분표!$B$2:$B$1001='2추일입'!$A15)*(구분표!$C$2:$C$1001='2추일입'!$B15)*(구분표!$A$2:$A$1001='2추일입'!$C15),0))),"@@")</f>
        <v>1904</v>
      </c>
    </row>
    <row r="16" spans="1:31" ht="40.5" customHeight="1">
      <c r="A16" s="278" t="str">
        <f>IFERROR(VLOOKUP('2추일입'!$C16,구분표!$A$2:$C$1001,2,FALSE),"")</f>
        <v>보건복지위원회</v>
      </c>
      <c r="B16" s="72" t="str">
        <f>IFERROR(VLOOKUP('2추일입'!$C16,구분표!$A$2:$C$1001,3,FALSE),"")</f>
        <v>보건복지국</v>
      </c>
      <c r="C16" s="182" t="s">
        <v>84</v>
      </c>
      <c r="D16" s="183" t="s">
        <v>794</v>
      </c>
      <c r="E16" s="183">
        <v>358</v>
      </c>
      <c r="F16" s="295" t="s">
        <v>801</v>
      </c>
      <c r="G16" s="184">
        <v>74399802</v>
      </c>
      <c r="H16" s="184">
        <v>79777093</v>
      </c>
      <c r="I16" s="73">
        <f>IF(SUMPRODUCT(COUNTIF($D16,{"*본예산*","*1회추경*","*신규*"})),"-",G16-H16)</f>
        <v>-5377291</v>
      </c>
      <c r="J16" s="184"/>
      <c r="K16" s="184">
        <v>1106706</v>
      </c>
      <c r="L16" s="73">
        <f t="shared" si="1"/>
        <v>75506508</v>
      </c>
      <c r="M16" s="184"/>
      <c r="N16" s="184"/>
      <c r="O16" s="73">
        <f t="shared" si="2"/>
        <v>74399802</v>
      </c>
      <c r="P16" s="74" t="str">
        <f t="shared" si="3"/>
        <v>-</v>
      </c>
      <c r="Q16" s="198" t="s">
        <v>1752</v>
      </c>
      <c r="R16" s="75"/>
      <c r="S16" s="206"/>
      <c r="T16" s="75"/>
      <c r="U16" s="78" t="s">
        <v>658</v>
      </c>
      <c r="V16" s="184">
        <f t="shared" si="4"/>
        <v>1106706</v>
      </c>
      <c r="W16" s="184">
        <f t="shared" si="5"/>
        <v>0</v>
      </c>
      <c r="X16" s="77" t="str">
        <f t="shared" si="6"/>
        <v>ok</v>
      </c>
      <c r="Y16" s="75"/>
      <c r="Z16" s="76" t="str">
        <f t="shared" si="7"/>
        <v>국비</v>
      </c>
      <c r="AA16" s="184">
        <f t="shared" si="8"/>
        <v>0</v>
      </c>
      <c r="AB16" s="184">
        <f t="shared" si="9"/>
        <v>0</v>
      </c>
      <c r="AC16" s="77" t="str">
        <f t="shared" si="10"/>
        <v>ok</v>
      </c>
      <c r="AD16" s="75"/>
      <c r="AE16" s="79" t="str">
        <f t="array" ref="AE16">IFERROR(IF($C16="","",INDEX(구분표!$I$2:$I$1001,MATCH(1,(구분표!$B$2:$B$1001='2추일입'!$A16)*(구분표!$C$2:$C$1001='2추일입'!$B16)*(구분표!$A$2:$A$1001='2추일입'!$C16),0))),"@@")</f>
        <v>1904</v>
      </c>
    </row>
    <row r="17" spans="1:31" ht="40.5" customHeight="1">
      <c r="A17" s="289" t="str">
        <f>IFERROR(VLOOKUP('2추일입'!$C17,구분표!$A$2:$C$1001,2,FALSE),"")</f>
        <v>보건복지위원회</v>
      </c>
      <c r="B17" s="289" t="str">
        <f>IFERROR(VLOOKUP('2추일입'!$C17,구분표!$A$2:$C$1001,3,FALSE),"")</f>
        <v>보건복지국</v>
      </c>
      <c r="C17" s="298" t="s">
        <v>84</v>
      </c>
      <c r="D17" s="296" t="s">
        <v>802</v>
      </c>
      <c r="E17" s="185">
        <v>56</v>
      </c>
      <c r="F17" s="298" t="s">
        <v>803</v>
      </c>
      <c r="G17" s="184"/>
      <c r="H17" s="187">
        <v>82984061</v>
      </c>
      <c r="I17" s="73" t="str">
        <f>IF(SUMPRODUCT(COUNTIF($D17,{"*본예산*","*1회추경*","*신규*"})),"-",G17-H17)</f>
        <v>-</v>
      </c>
      <c r="J17" s="184"/>
      <c r="K17" s="184">
        <v>570590</v>
      </c>
      <c r="L17" s="73">
        <f t="shared" si="1"/>
        <v>83554651</v>
      </c>
      <c r="M17" s="184"/>
      <c r="N17" s="184"/>
      <c r="O17" s="73">
        <f t="shared" si="2"/>
        <v>82984061</v>
      </c>
      <c r="P17" s="74" t="str">
        <f t="shared" si="3"/>
        <v>-</v>
      </c>
      <c r="Q17" s="306" t="s">
        <v>1753</v>
      </c>
      <c r="R17" s="75"/>
      <c r="S17" s="206"/>
      <c r="T17" s="75"/>
      <c r="U17" s="78" t="s">
        <v>658</v>
      </c>
      <c r="V17" s="184">
        <f t="shared" si="4"/>
        <v>570590</v>
      </c>
      <c r="W17" s="184">
        <f t="shared" si="5"/>
        <v>0</v>
      </c>
      <c r="X17" s="77" t="str">
        <f t="shared" si="6"/>
        <v>ok</v>
      </c>
      <c r="Y17" s="75"/>
      <c r="Z17" s="76" t="str">
        <f t="shared" si="7"/>
        <v>국비</v>
      </c>
      <c r="AA17" s="184">
        <f t="shared" si="8"/>
        <v>0</v>
      </c>
      <c r="AB17" s="184">
        <f t="shared" si="9"/>
        <v>0</v>
      </c>
      <c r="AC17" s="77" t="str">
        <f t="shared" si="10"/>
        <v>ok</v>
      </c>
      <c r="AD17" s="75"/>
      <c r="AE17" s="79" t="str">
        <f t="array" ref="AE17">IFERROR(IF($C17="","",INDEX(구분표!$I$2:$I$1001,MATCH(1,(구분표!$B$2:$B$1001='2추일입'!$A17)*(구분표!$C$2:$C$1001='2추일입'!$B17)*(구분표!$A$2:$A$1001='2추일입'!$C17),0))),"@@")</f>
        <v>1904</v>
      </c>
    </row>
    <row r="18" spans="1:31" ht="40.5" customHeight="1">
      <c r="A18" s="278" t="str">
        <f>IFERROR(VLOOKUP('2추일입'!$C18,구분표!$A$2:$C$1001,2,FALSE),"")</f>
        <v>보건복지위원회</v>
      </c>
      <c r="B18" s="278" t="str">
        <f>IFERROR(VLOOKUP('2추일입'!$C18,구분표!$A$2:$C$1001,3,FALSE),"")</f>
        <v>보건복지국</v>
      </c>
      <c r="C18" s="295" t="s">
        <v>84</v>
      </c>
      <c r="D18" s="183" t="s">
        <v>802</v>
      </c>
      <c r="E18" s="296">
        <v>56</v>
      </c>
      <c r="F18" s="295" t="s">
        <v>804</v>
      </c>
      <c r="G18" s="184"/>
      <c r="H18" s="184">
        <v>137400</v>
      </c>
      <c r="I18" s="73" t="str">
        <f>IF(SUMPRODUCT(COUNTIF($D18,{"*본예산*","*1회추경*","*신규*"})),"-",G18-H18)</f>
        <v>-</v>
      </c>
      <c r="J18" s="184"/>
      <c r="K18" s="184">
        <v>40810</v>
      </c>
      <c r="L18" s="73">
        <f t="shared" si="1"/>
        <v>178210</v>
      </c>
      <c r="M18" s="184"/>
      <c r="N18" s="184"/>
      <c r="O18" s="73">
        <f t="shared" si="2"/>
        <v>137400</v>
      </c>
      <c r="P18" s="74" t="str">
        <f t="shared" si="3"/>
        <v>-</v>
      </c>
      <c r="Q18" s="306" t="s">
        <v>1754</v>
      </c>
      <c r="R18" s="75"/>
      <c r="S18" s="206"/>
      <c r="T18" s="75"/>
      <c r="U18" s="78" t="s">
        <v>658</v>
      </c>
      <c r="V18" s="184">
        <f t="shared" si="4"/>
        <v>40810</v>
      </c>
      <c r="W18" s="184">
        <f t="shared" si="5"/>
        <v>0</v>
      </c>
      <c r="X18" s="77" t="str">
        <f t="shared" si="6"/>
        <v>ok</v>
      </c>
      <c r="Y18" s="75"/>
      <c r="Z18" s="76" t="str">
        <f t="shared" si="7"/>
        <v>국비</v>
      </c>
      <c r="AA18" s="184">
        <f t="shared" si="8"/>
        <v>0</v>
      </c>
      <c r="AB18" s="184">
        <f t="shared" si="9"/>
        <v>0</v>
      </c>
      <c r="AC18" s="77" t="str">
        <f t="shared" si="10"/>
        <v>ok</v>
      </c>
      <c r="AD18" s="75"/>
      <c r="AE18" s="79" t="str">
        <f t="array" ref="AE18">IFERROR(IF($C18="","",INDEX(구분표!$I$2:$I$1001,MATCH(1,(구분표!$B$2:$B$1001='2추일입'!$A18)*(구분표!$C$2:$C$1001='2추일입'!$B18)*(구분표!$A$2:$A$1001='2추일입'!$C18),0))),"@@")</f>
        <v>1904</v>
      </c>
    </row>
    <row r="19" spans="1:31" ht="40.5" customHeight="1">
      <c r="A19" s="278" t="str">
        <f>IFERROR(VLOOKUP('2추일입'!$C19,구분표!$A$2:$C$1001,2,FALSE),"")</f>
        <v>보건복지위원회</v>
      </c>
      <c r="B19" s="278" t="str">
        <f>IFERROR(VLOOKUP('2추일입'!$C19,구분표!$A$2:$C$1001,3,FALSE),"")</f>
        <v>보건복지국</v>
      </c>
      <c r="C19" s="295" t="s">
        <v>288</v>
      </c>
      <c r="D19" s="183" t="s">
        <v>794</v>
      </c>
      <c r="E19" s="296">
        <v>359</v>
      </c>
      <c r="F19" s="295" t="s">
        <v>805</v>
      </c>
      <c r="G19" s="184">
        <v>5821000</v>
      </c>
      <c r="H19" s="184">
        <v>5851000</v>
      </c>
      <c r="I19" s="73">
        <f>IF(SUMPRODUCT(COUNTIF($D19,{"*본예산*","*1회추경*","*신규*"})),"-",G19-H19)</f>
        <v>-30000</v>
      </c>
      <c r="J19" s="184"/>
      <c r="K19" s="184">
        <v>150000</v>
      </c>
      <c r="L19" s="73">
        <f t="shared" si="1"/>
        <v>5971000</v>
      </c>
      <c r="M19" s="184"/>
      <c r="N19" s="184"/>
      <c r="O19" s="73">
        <f t="shared" si="2"/>
        <v>5821000</v>
      </c>
      <c r="P19" s="74" t="str">
        <f t="shared" si="3"/>
        <v>-</v>
      </c>
      <c r="Q19" s="306" t="s">
        <v>816</v>
      </c>
      <c r="R19" s="75"/>
      <c r="S19" s="206"/>
      <c r="T19" s="75"/>
      <c r="U19" s="78" t="s">
        <v>659</v>
      </c>
      <c r="V19" s="184">
        <f t="shared" si="4"/>
        <v>150000</v>
      </c>
      <c r="W19" s="184">
        <f t="shared" si="5"/>
        <v>0</v>
      </c>
      <c r="X19" s="77" t="str">
        <f t="shared" si="6"/>
        <v>ok</v>
      </c>
      <c r="Y19" s="75"/>
      <c r="Z19" s="76" t="str">
        <f t="shared" si="7"/>
        <v>기금</v>
      </c>
      <c r="AA19" s="184">
        <f t="shared" si="8"/>
        <v>0</v>
      </c>
      <c r="AB19" s="184">
        <f t="shared" si="9"/>
        <v>0</v>
      </c>
      <c r="AC19" s="77" t="str">
        <f t="shared" si="10"/>
        <v>ok</v>
      </c>
      <c r="AD19" s="75"/>
      <c r="AE19" s="79" t="str">
        <f t="array" ref="AE19">IFERROR(IF($C19="","",INDEX(구분표!$I$2:$I$1001,MATCH(1,(구분표!$B$2:$B$1001='2추일입'!$A19)*(구분표!$C$2:$C$1001='2추일입'!$B19)*(구분표!$A$2:$A$1001='2추일입'!$C19),0))),"@@")</f>
        <v>1905</v>
      </c>
    </row>
    <row r="20" spans="1:31" ht="40.5" customHeight="1">
      <c r="A20" s="278" t="str">
        <f>IFERROR(VLOOKUP('2추일입'!$C20,구분표!$A$2:$C$1001,2,FALSE),"")</f>
        <v>보건복지위원회</v>
      </c>
      <c r="B20" s="278" t="str">
        <f>IFERROR(VLOOKUP('2추일입'!$C20,구분표!$A$2:$C$1001,3,FALSE),"")</f>
        <v>보건복지국</v>
      </c>
      <c r="C20" s="295" t="s">
        <v>288</v>
      </c>
      <c r="D20" s="297" t="s">
        <v>589</v>
      </c>
      <c r="E20" s="297">
        <v>67</v>
      </c>
      <c r="F20" s="295" t="s">
        <v>806</v>
      </c>
      <c r="G20" s="184"/>
      <c r="H20" s="184">
        <v>209000</v>
      </c>
      <c r="I20" s="73" t="str">
        <f>IF(SUMPRODUCT(COUNTIF($D20,{"*본예산*","*1회추경*","*신규*"})),"-",G20-H20)</f>
        <v>-</v>
      </c>
      <c r="J20" s="184"/>
      <c r="K20" s="184">
        <v>295000</v>
      </c>
      <c r="L20" s="73">
        <f t="shared" si="1"/>
        <v>504000</v>
      </c>
      <c r="M20" s="184"/>
      <c r="N20" s="184"/>
      <c r="O20" s="73">
        <f t="shared" si="2"/>
        <v>209000</v>
      </c>
      <c r="P20" s="74" t="str">
        <f t="shared" si="3"/>
        <v>-</v>
      </c>
      <c r="Q20" s="199" t="s">
        <v>1755</v>
      </c>
      <c r="R20" s="75"/>
      <c r="S20" s="206"/>
      <c r="T20" s="75"/>
      <c r="U20" s="78" t="s">
        <v>659</v>
      </c>
      <c r="V20" s="184">
        <f t="shared" si="4"/>
        <v>295000</v>
      </c>
      <c r="W20" s="184">
        <f t="shared" si="5"/>
        <v>0</v>
      </c>
      <c r="X20" s="77" t="str">
        <f t="shared" si="6"/>
        <v>ok</v>
      </c>
      <c r="Y20" s="75"/>
      <c r="Z20" s="76" t="str">
        <f t="shared" si="7"/>
        <v>기금</v>
      </c>
      <c r="AA20" s="184">
        <f t="shared" si="8"/>
        <v>0</v>
      </c>
      <c r="AB20" s="184">
        <f t="shared" si="9"/>
        <v>0</v>
      </c>
      <c r="AC20" s="77" t="str">
        <f t="shared" si="10"/>
        <v>ok</v>
      </c>
      <c r="AD20" s="75"/>
      <c r="AE20" s="79" t="str">
        <f t="array" ref="AE20">IFERROR(IF($C20="","",INDEX(구분표!$I$2:$I$1001,MATCH(1,(구분표!$B$2:$B$1001='2추일입'!$A20)*(구분표!$C$2:$C$1001='2추일입'!$B20)*(구분표!$A$2:$A$1001='2추일입'!$C20),0))),"@@")</f>
        <v>1905</v>
      </c>
    </row>
    <row r="21" spans="1:31" ht="40.5" customHeight="1">
      <c r="A21" s="87" t="str">
        <f>IFERROR(VLOOKUP('2추일입'!$C21,구분표!$A$2:$C$1001,2,FALSE),"")</f>
        <v>보건복지위원회</v>
      </c>
      <c r="B21" s="87" t="str">
        <f>IFERROR(VLOOKUP('2추일입'!$C21,구분표!$A$2:$C$1001,3,FALSE),"")</f>
        <v>보건복지국</v>
      </c>
      <c r="C21" s="186" t="s">
        <v>288</v>
      </c>
      <c r="D21" s="296" t="s">
        <v>802</v>
      </c>
      <c r="E21" s="185">
        <v>63</v>
      </c>
      <c r="F21" s="298" t="s">
        <v>807</v>
      </c>
      <c r="G21" s="184"/>
      <c r="H21" s="184">
        <v>43075</v>
      </c>
      <c r="I21" s="73" t="str">
        <f>IF(SUMPRODUCT(COUNTIF($D21,{"*본예산*","*1회추경*","*신규*"})),"-",G21-H21)</f>
        <v>-</v>
      </c>
      <c r="J21" s="184"/>
      <c r="K21" s="184">
        <v>12947</v>
      </c>
      <c r="L21" s="73">
        <f t="shared" si="1"/>
        <v>56022</v>
      </c>
      <c r="M21" s="184"/>
      <c r="N21" s="184"/>
      <c r="O21" s="73">
        <f t="shared" si="2"/>
        <v>43075</v>
      </c>
      <c r="P21" s="74" t="str">
        <f t="shared" si="3"/>
        <v>-</v>
      </c>
      <c r="Q21" s="199" t="s">
        <v>1756</v>
      </c>
      <c r="R21" s="75"/>
      <c r="S21" s="206"/>
      <c r="T21" s="75"/>
      <c r="U21" s="78" t="s">
        <v>659</v>
      </c>
      <c r="V21" s="184">
        <f t="shared" si="4"/>
        <v>12947</v>
      </c>
      <c r="W21" s="184">
        <f t="shared" si="5"/>
        <v>0</v>
      </c>
      <c r="X21" s="77" t="str">
        <f t="shared" si="6"/>
        <v>ok</v>
      </c>
      <c r="Y21" s="75"/>
      <c r="Z21" s="76" t="str">
        <f t="shared" si="7"/>
        <v>기금</v>
      </c>
      <c r="AA21" s="184">
        <f t="shared" si="8"/>
        <v>0</v>
      </c>
      <c r="AB21" s="184">
        <f t="shared" si="9"/>
        <v>0</v>
      </c>
      <c r="AC21" s="77" t="str">
        <f t="shared" si="10"/>
        <v>ok</v>
      </c>
      <c r="AD21" s="75"/>
      <c r="AE21" s="79" t="str">
        <f t="array" ref="AE21">IFERROR(IF($C21="","",INDEX(구분표!$I$2:$I$1001,MATCH(1,(구분표!$B$2:$B$1001='2추일입'!$A21)*(구분표!$C$2:$C$1001='2추일입'!$B21)*(구분표!$A$2:$A$1001='2추일입'!$C21),0))),"@@")</f>
        <v>1905</v>
      </c>
    </row>
    <row r="22" spans="1:31" ht="40.5" customHeight="1">
      <c r="A22" s="87" t="str">
        <f>IFERROR(VLOOKUP('2추일입'!$C22,구분표!$A$2:$C$1001,2,FALSE),"")</f>
        <v>보건복지위원회</v>
      </c>
      <c r="B22" s="87" t="str">
        <f>IFERROR(VLOOKUP('2추일입'!$C22,구분표!$A$2:$C$1001,3,FALSE),"")</f>
        <v>보건복지국</v>
      </c>
      <c r="C22" s="186" t="s">
        <v>288</v>
      </c>
      <c r="D22" s="296" t="s">
        <v>589</v>
      </c>
      <c r="E22" s="185">
        <v>67</v>
      </c>
      <c r="F22" s="298" t="s">
        <v>808</v>
      </c>
      <c r="G22" s="184"/>
      <c r="H22" s="184">
        <v>722301</v>
      </c>
      <c r="I22" s="73" t="str">
        <f>IF(SUMPRODUCT(COUNTIF($D22,{"*본예산*","*1회추경*","*신규*"})),"-",G22-H22)</f>
        <v>-</v>
      </c>
      <c r="J22" s="184"/>
      <c r="K22" s="184">
        <v>1928</v>
      </c>
      <c r="L22" s="73">
        <f t="shared" si="1"/>
        <v>724229</v>
      </c>
      <c r="M22" s="184"/>
      <c r="N22" s="184"/>
      <c r="O22" s="73">
        <f t="shared" si="2"/>
        <v>722301</v>
      </c>
      <c r="P22" s="74" t="str">
        <f t="shared" si="3"/>
        <v>-</v>
      </c>
      <c r="Q22" s="199" t="s">
        <v>1757</v>
      </c>
      <c r="R22" s="75"/>
      <c r="S22" s="206"/>
      <c r="T22" s="75"/>
      <c r="U22" s="78" t="s">
        <v>659</v>
      </c>
      <c r="V22" s="184">
        <f t="shared" si="4"/>
        <v>1928</v>
      </c>
      <c r="W22" s="184">
        <f t="shared" si="5"/>
        <v>0</v>
      </c>
      <c r="X22" s="77" t="str">
        <f t="shared" si="6"/>
        <v>ok</v>
      </c>
      <c r="Y22" s="75"/>
      <c r="Z22" s="76" t="str">
        <f t="shared" si="7"/>
        <v>기금</v>
      </c>
      <c r="AA22" s="184">
        <f t="shared" si="8"/>
        <v>0</v>
      </c>
      <c r="AB22" s="184">
        <f t="shared" si="9"/>
        <v>0</v>
      </c>
      <c r="AC22" s="77" t="str">
        <f t="shared" si="10"/>
        <v>ok</v>
      </c>
      <c r="AD22" s="75"/>
      <c r="AE22" s="79" t="str">
        <f t="array" ref="AE22">IFERROR(IF($C22="","",INDEX(구분표!$I$2:$I$1001,MATCH(1,(구분표!$B$2:$B$1001='2추일입'!$A22)*(구분표!$C$2:$C$1001='2추일입'!$B22)*(구분표!$A$2:$A$1001='2추일입'!$C22),0))),"@@")</f>
        <v>1905</v>
      </c>
    </row>
    <row r="23" spans="1:31" ht="67.5">
      <c r="A23" s="87" t="str">
        <f>IFERROR(VLOOKUP('2추일입'!$C23,구분표!$A$2:$C$1001,2,FALSE),"")</f>
        <v>보건복지위원회</v>
      </c>
      <c r="B23" s="87" t="str">
        <f>IFERROR(VLOOKUP('2추일입'!$C23,구분표!$A$2:$C$1001,3,FALSE),"")</f>
        <v>보건복지국</v>
      </c>
      <c r="C23" s="186" t="s">
        <v>289</v>
      </c>
      <c r="D23" s="296" t="s">
        <v>794</v>
      </c>
      <c r="E23" s="296">
        <v>359</v>
      </c>
      <c r="F23" s="298" t="s">
        <v>809</v>
      </c>
      <c r="G23" s="184">
        <v>561434</v>
      </c>
      <c r="H23" s="184">
        <v>553547</v>
      </c>
      <c r="I23" s="73">
        <f>IF(SUMPRODUCT(COUNTIF($D23,{"*본예산*","*1회추경*","*신규*"})),"-",G23-H23)</f>
        <v>7887</v>
      </c>
      <c r="J23" s="184"/>
      <c r="K23" s="184">
        <v>550</v>
      </c>
      <c r="L23" s="73">
        <f t="shared" si="1"/>
        <v>561984</v>
      </c>
      <c r="M23" s="184"/>
      <c r="N23" s="184"/>
      <c r="O23" s="73">
        <f t="shared" si="2"/>
        <v>561434</v>
      </c>
      <c r="P23" s="74" t="str">
        <f t="shared" si="3"/>
        <v>-</v>
      </c>
      <c r="Q23" s="199" t="s">
        <v>1758</v>
      </c>
      <c r="R23" s="75"/>
      <c r="S23" s="206"/>
      <c r="T23" s="75"/>
      <c r="U23" s="78" t="s">
        <v>594</v>
      </c>
      <c r="V23" s="184">
        <f t="shared" si="4"/>
        <v>0</v>
      </c>
      <c r="W23" s="184">
        <f t="shared" si="5"/>
        <v>550</v>
      </c>
      <c r="X23" s="77" t="str">
        <f t="shared" si="6"/>
        <v>ok</v>
      </c>
      <c r="Y23" s="75"/>
      <c r="Z23" s="76" t="str">
        <f t="shared" si="7"/>
        <v>도비</v>
      </c>
      <c r="AA23" s="184">
        <f t="shared" si="8"/>
        <v>0</v>
      </c>
      <c r="AB23" s="184">
        <f t="shared" si="9"/>
        <v>0</v>
      </c>
      <c r="AC23" s="77" t="str">
        <f t="shared" si="10"/>
        <v>ok</v>
      </c>
      <c r="AD23" s="75"/>
      <c r="AE23" s="79" t="str">
        <f t="array" ref="AE23">IFERROR(IF($C23="","",INDEX(구분표!$I$2:$I$1001,MATCH(1,(구분표!$B$2:$B$1001='2추일입'!$A23)*(구분표!$C$2:$C$1001='2추일입'!$B23)*(구분표!$A$2:$A$1001='2추일입'!$C23),0))),"@@")</f>
        <v>1906</v>
      </c>
    </row>
    <row r="24" spans="1:31" ht="40.5" customHeight="1">
      <c r="A24" s="289" t="str">
        <f>IFERROR(VLOOKUP('2추일입'!$C24,구분표!$A$2:$C$1001,2,FALSE),"")</f>
        <v>보건복지위원회</v>
      </c>
      <c r="B24" s="289" t="str">
        <f>IFERROR(VLOOKUP('2추일입'!$C24,구분표!$A$2:$C$1001,3,FALSE),"")</f>
        <v>보건복지국</v>
      </c>
      <c r="C24" s="298" t="s">
        <v>289</v>
      </c>
      <c r="D24" s="297" t="s">
        <v>802</v>
      </c>
      <c r="E24" s="297">
        <v>63</v>
      </c>
      <c r="F24" s="298" t="s">
        <v>810</v>
      </c>
      <c r="G24" s="184"/>
      <c r="H24" s="184">
        <v>4389000</v>
      </c>
      <c r="I24" s="73" t="str">
        <f>IF(SUMPRODUCT(COUNTIF($D24,{"*본예산*","*1회추경*","*신규*"})),"-",G24-H24)</f>
        <v>-</v>
      </c>
      <c r="J24" s="184"/>
      <c r="K24" s="184">
        <v>829179</v>
      </c>
      <c r="L24" s="73">
        <f t="shared" si="1"/>
        <v>5218179</v>
      </c>
      <c r="M24" s="184"/>
      <c r="N24" s="184"/>
      <c r="O24" s="73">
        <f t="shared" si="2"/>
        <v>4389000</v>
      </c>
      <c r="P24" s="74" t="str">
        <f t="shared" si="3"/>
        <v>-</v>
      </c>
      <c r="Q24" s="307" t="s">
        <v>817</v>
      </c>
      <c r="R24" s="279"/>
      <c r="S24" s="315"/>
      <c r="T24" s="279"/>
      <c r="U24" s="282" t="s">
        <v>659</v>
      </c>
      <c r="V24" s="184">
        <f t="shared" si="4"/>
        <v>829179</v>
      </c>
      <c r="W24" s="184">
        <f t="shared" si="5"/>
        <v>0</v>
      </c>
      <c r="X24" s="281" t="str">
        <f t="shared" si="6"/>
        <v>ok</v>
      </c>
      <c r="Y24" s="279"/>
      <c r="Z24" s="280" t="str">
        <f t="shared" si="7"/>
        <v>기금</v>
      </c>
      <c r="AA24" s="184">
        <f t="shared" si="8"/>
        <v>0</v>
      </c>
      <c r="AB24" s="184">
        <f t="shared" si="9"/>
        <v>0</v>
      </c>
      <c r="AC24" s="281" t="str">
        <f t="shared" si="10"/>
        <v>ok</v>
      </c>
      <c r="AD24" s="279"/>
      <c r="AE24" s="79" t="str">
        <f t="array" ref="AE24">IFERROR(IF($C24="","",INDEX(구분표!$I$2:$I$1001,MATCH(1,(구분표!$B$2:$B$1001='2추일입'!$A24)*(구분표!$C$2:$C$1001='2추일입'!$B24)*(구분표!$A$2:$A$1001='2추일입'!$C24),0))),"@@")</f>
        <v>1906</v>
      </c>
    </row>
    <row r="25" spans="1:31" ht="40.5" customHeight="1">
      <c r="A25" s="87" t="str">
        <f>IFERROR(VLOOKUP('2추일입'!$C25,구분표!$A$2:$C$1001,2,FALSE),"")</f>
        <v>보건복지위원회</v>
      </c>
      <c r="B25" s="87" t="str">
        <f>IFERROR(VLOOKUP('2추일입'!$C25,구분표!$A$2:$C$1001,3,FALSE),"")</f>
        <v>보건복지국</v>
      </c>
      <c r="C25" s="186" t="s">
        <v>289</v>
      </c>
      <c r="D25" s="185" t="s">
        <v>802</v>
      </c>
      <c r="E25" s="185">
        <v>63</v>
      </c>
      <c r="F25" s="298" t="s">
        <v>811</v>
      </c>
      <c r="G25" s="184"/>
      <c r="H25" s="184">
        <v>5289429</v>
      </c>
      <c r="I25" s="73" t="str">
        <f>IF(SUMPRODUCT(COUNTIF($D25,{"*본예산*","*1회추경*","*신규*"})),"-",G25-H25)</f>
        <v>-</v>
      </c>
      <c r="J25" s="184"/>
      <c r="K25" s="184">
        <v>605569</v>
      </c>
      <c r="L25" s="73">
        <f t="shared" si="1"/>
        <v>5894998</v>
      </c>
      <c r="M25" s="184"/>
      <c r="N25" s="184"/>
      <c r="O25" s="73">
        <f t="shared" si="2"/>
        <v>5289429</v>
      </c>
      <c r="P25" s="74" t="str">
        <f t="shared" si="3"/>
        <v>-</v>
      </c>
      <c r="Q25" s="199" t="s">
        <v>818</v>
      </c>
      <c r="R25" s="75"/>
      <c r="S25" s="206"/>
      <c r="T25" s="75"/>
      <c r="U25" s="78" t="s">
        <v>659</v>
      </c>
      <c r="V25" s="184">
        <f t="shared" si="4"/>
        <v>605569</v>
      </c>
      <c r="W25" s="184">
        <f t="shared" si="5"/>
        <v>0</v>
      </c>
      <c r="X25" s="77" t="str">
        <f t="shared" si="6"/>
        <v>ok</v>
      </c>
      <c r="Y25" s="75"/>
      <c r="Z25" s="76" t="str">
        <f t="shared" si="7"/>
        <v>기금</v>
      </c>
      <c r="AA25" s="184">
        <f t="shared" si="8"/>
        <v>0</v>
      </c>
      <c r="AB25" s="184">
        <f t="shared" si="9"/>
        <v>0</v>
      </c>
      <c r="AC25" s="77" t="str">
        <f t="shared" si="10"/>
        <v>ok</v>
      </c>
      <c r="AD25" s="75"/>
      <c r="AE25" s="79" t="str">
        <f t="array" ref="AE25">IFERROR(IF($C25="","",INDEX(구분표!$I$2:$I$1001,MATCH(1,(구분표!$B$2:$B$1001='2추일입'!$A25)*(구분표!$C$2:$C$1001='2추일입'!$B25)*(구분표!$A$2:$A$1001='2추일입'!$C25),0))),"@@")</f>
        <v>1906</v>
      </c>
    </row>
    <row r="26" spans="1:31" ht="40.5" customHeight="1">
      <c r="A26" s="87" t="str">
        <f>IFERROR(VLOOKUP('2추일입'!$C26,구분표!$A$2:$C$1001,2,FALSE),"")</f>
        <v>보건복지위원회</v>
      </c>
      <c r="B26" s="87" t="str">
        <f>IFERROR(VLOOKUP('2추일입'!$C26,구분표!$A$2:$C$1001,3,FALSE),"")</f>
        <v>복지여성실</v>
      </c>
      <c r="C26" s="186" t="s">
        <v>313</v>
      </c>
      <c r="D26" s="185" t="s">
        <v>593</v>
      </c>
      <c r="E26" s="185" t="s">
        <v>656</v>
      </c>
      <c r="F26" s="298" t="s">
        <v>812</v>
      </c>
      <c r="G26" s="184"/>
      <c r="H26" s="184"/>
      <c r="I26" s="73" t="str">
        <f>IF(SUMPRODUCT(COUNTIF($D26,{"*본예산*","*1회추경*","*신규*"})),"-",G26-H26)</f>
        <v>-</v>
      </c>
      <c r="J26" s="184"/>
      <c r="K26" s="184">
        <v>4200</v>
      </c>
      <c r="L26" s="73">
        <f t="shared" si="1"/>
        <v>4200</v>
      </c>
      <c r="M26" s="184"/>
      <c r="N26" s="184"/>
      <c r="O26" s="73">
        <f t="shared" si="2"/>
        <v>0</v>
      </c>
      <c r="P26" s="74" t="str">
        <f t="shared" si="3"/>
        <v>-</v>
      </c>
      <c r="Q26" s="199"/>
      <c r="R26" s="75"/>
      <c r="S26" s="206"/>
      <c r="T26" s="75"/>
      <c r="U26" s="78" t="s">
        <v>594</v>
      </c>
      <c r="V26" s="184">
        <f t="shared" si="4"/>
        <v>0</v>
      </c>
      <c r="W26" s="184">
        <f t="shared" si="5"/>
        <v>4200</v>
      </c>
      <c r="X26" s="77" t="str">
        <f t="shared" si="6"/>
        <v>ok</v>
      </c>
      <c r="Y26" s="75"/>
      <c r="Z26" s="76" t="str">
        <f t="shared" si="7"/>
        <v>도비</v>
      </c>
      <c r="AA26" s="184">
        <f t="shared" si="8"/>
        <v>0</v>
      </c>
      <c r="AB26" s="184">
        <f t="shared" si="9"/>
        <v>0</v>
      </c>
      <c r="AC26" s="77" t="str">
        <f t="shared" si="10"/>
        <v>ok</v>
      </c>
      <c r="AD26" s="75"/>
      <c r="AE26" s="79" t="str">
        <f t="array" ref="AE26">IFERROR(IF($C26="","",INDEX(구분표!$I$2:$I$1001,MATCH(1,(구분표!$B$2:$B$1001='2추일입'!$A26)*(구분표!$C$2:$C$1001='2추일입'!$B26)*(구분표!$A$2:$A$1001='2추일입'!$C26),0))),"@@")</f>
        <v>2002</v>
      </c>
    </row>
    <row r="27" spans="1:31" ht="40.5" customHeight="1">
      <c r="A27" s="87" t="str">
        <f>IFERROR(VLOOKUP('2추일입'!$C27,구분표!$A$2:$C$1001,2,FALSE),"")</f>
        <v>건설교통위원회</v>
      </c>
      <c r="B27" s="87" t="str">
        <f>IFERROR(VLOOKUP('2추일입'!$C27,구분표!$A$2:$C$1001,3,FALSE),"")</f>
        <v>교통국</v>
      </c>
      <c r="C27" s="186" t="s">
        <v>367</v>
      </c>
      <c r="D27" s="185" t="s">
        <v>794</v>
      </c>
      <c r="E27" s="185">
        <v>397</v>
      </c>
      <c r="F27" s="298" t="s">
        <v>1209</v>
      </c>
      <c r="G27" s="184">
        <v>36110</v>
      </c>
      <c r="H27" s="184">
        <v>0</v>
      </c>
      <c r="I27" s="73">
        <f>IF(SUMPRODUCT(COUNTIF($D27,{"*본예산*","*1회추경*","*신규*"})),"-",G27-H27)</f>
        <v>36110</v>
      </c>
      <c r="J27" s="184">
        <v>-36110</v>
      </c>
      <c r="K27" s="184"/>
      <c r="L27" s="73">
        <f t="shared" si="1"/>
        <v>0</v>
      </c>
      <c r="M27" s="184"/>
      <c r="N27" s="184"/>
      <c r="O27" s="73">
        <f t="shared" si="2"/>
        <v>36110</v>
      </c>
      <c r="P27" s="74" t="str">
        <f t="shared" si="3"/>
        <v>동의필요</v>
      </c>
      <c r="Q27" s="199" t="s">
        <v>1210</v>
      </c>
      <c r="R27" s="75"/>
      <c r="S27" s="206"/>
      <c r="T27" s="75"/>
      <c r="U27" s="78" t="s">
        <v>594</v>
      </c>
      <c r="V27" s="184">
        <f t="shared" si="4"/>
        <v>0</v>
      </c>
      <c r="W27" s="184">
        <f t="shared" si="5"/>
        <v>-36110</v>
      </c>
      <c r="X27" s="77" t="str">
        <f t="shared" si="6"/>
        <v>ok</v>
      </c>
      <c r="Y27" s="75"/>
      <c r="Z27" s="76" t="str">
        <f t="shared" si="7"/>
        <v>도비</v>
      </c>
      <c r="AA27" s="184">
        <f t="shared" si="8"/>
        <v>0</v>
      </c>
      <c r="AB27" s="184">
        <f t="shared" si="9"/>
        <v>0</v>
      </c>
      <c r="AC27" s="77" t="str">
        <f t="shared" si="10"/>
        <v>ok</v>
      </c>
      <c r="AD27" s="75"/>
      <c r="AE27" s="79" t="str">
        <f t="array" ref="AE27">IFERROR(IF($C27="","",INDEX(구분표!$I$2:$I$1001,MATCH(1,(구분표!$B$2:$B$1001='2추일입'!$A27)*(구분표!$C$2:$C$1001='2추일입'!$B27)*(구분표!$A$2:$A$1001='2추일입'!$C27),0))),"@@")</f>
        <v>2303</v>
      </c>
    </row>
    <row r="28" spans="1:31" ht="40.5" customHeight="1">
      <c r="A28" s="87" t="str">
        <f>IFERROR(VLOOKUP('2추일입'!$C28,구분표!$A$2:$C$1001,2,FALSE),"")</f>
        <v>도시환경위원회</v>
      </c>
      <c r="B28" s="87" t="str">
        <f>IFERROR(VLOOKUP('2추일입'!$C28,구분표!$A$2:$C$1001,3,FALSE),"")</f>
        <v>환경국</v>
      </c>
      <c r="C28" s="186" t="s">
        <v>291</v>
      </c>
      <c r="D28" s="185" t="s">
        <v>802</v>
      </c>
      <c r="E28" s="185">
        <v>57</v>
      </c>
      <c r="F28" s="298" t="s">
        <v>1277</v>
      </c>
      <c r="G28" s="184"/>
      <c r="H28" s="184">
        <v>3100000</v>
      </c>
      <c r="I28" s="73" t="str">
        <f>IF(SUMPRODUCT(COUNTIF($D28,{"*본예산*","*1회추경*","*신규*"})),"-",G28-H28)</f>
        <v>-</v>
      </c>
      <c r="J28" s="184">
        <v>-400000</v>
      </c>
      <c r="K28" s="184"/>
      <c r="L28" s="73">
        <f t="shared" si="1"/>
        <v>2700000</v>
      </c>
      <c r="M28" s="184"/>
      <c r="N28" s="184"/>
      <c r="O28" s="73">
        <f t="shared" si="2"/>
        <v>3100000</v>
      </c>
      <c r="P28" s="74" t="str">
        <f t="shared" si="3"/>
        <v>동의필요</v>
      </c>
      <c r="Q28" s="309" t="s">
        <v>1288</v>
      </c>
      <c r="R28" s="75"/>
      <c r="S28" s="206"/>
      <c r="T28" s="75"/>
      <c r="U28" s="78" t="s">
        <v>658</v>
      </c>
      <c r="V28" s="184">
        <f t="shared" si="4"/>
        <v>-400000</v>
      </c>
      <c r="W28" s="184">
        <f t="shared" si="5"/>
        <v>0</v>
      </c>
      <c r="X28" s="77" t="str">
        <f t="shared" si="6"/>
        <v>ok</v>
      </c>
      <c r="Y28" s="75"/>
      <c r="Z28" s="76" t="str">
        <f t="shared" si="7"/>
        <v>국비</v>
      </c>
      <c r="AA28" s="184">
        <f t="shared" si="8"/>
        <v>0</v>
      </c>
      <c r="AB28" s="184">
        <f t="shared" si="9"/>
        <v>0</v>
      </c>
      <c r="AC28" s="77" t="str">
        <f t="shared" si="10"/>
        <v>ok</v>
      </c>
      <c r="AD28" s="75"/>
      <c r="AE28" s="79" t="str">
        <f t="array" ref="AE28">IFERROR(IF($C28="","",INDEX(구분표!$I$2:$I$1001,MATCH(1,(구분표!$B$2:$B$1001='2추일입'!$A28)*(구분표!$C$2:$C$1001='2추일입'!$B28)*(구분표!$A$2:$A$1001='2추일입'!$C28),0))),"@@")</f>
        <v>2701</v>
      </c>
    </row>
    <row r="29" spans="1:31" ht="40.5" customHeight="1">
      <c r="A29" s="87" t="str">
        <f>IFERROR(VLOOKUP('2추일입'!$C29,구분표!$A$2:$C$1001,2,FALSE),"")</f>
        <v>도시환경위원회</v>
      </c>
      <c r="B29" s="87" t="str">
        <f>IFERROR(VLOOKUP('2추일입'!$C29,구분표!$A$2:$C$1001,3,FALSE),"")</f>
        <v>환경국</v>
      </c>
      <c r="C29" s="186" t="s">
        <v>295</v>
      </c>
      <c r="D29" s="185" t="s">
        <v>802</v>
      </c>
      <c r="E29" s="185">
        <v>57</v>
      </c>
      <c r="F29" s="298" t="s">
        <v>1278</v>
      </c>
      <c r="G29" s="184"/>
      <c r="H29" s="187">
        <v>1670000</v>
      </c>
      <c r="I29" s="73" t="str">
        <f>IF(SUMPRODUCT(COUNTIF($D29,{"*본예산*","*1회추경*","*신규*"})),"-",G29-H29)</f>
        <v>-</v>
      </c>
      <c r="J29" s="184">
        <v>-1670000</v>
      </c>
      <c r="K29" s="184"/>
      <c r="L29" s="73">
        <f t="shared" si="1"/>
        <v>0</v>
      </c>
      <c r="M29" s="184"/>
      <c r="N29" s="184"/>
      <c r="O29" s="73">
        <f t="shared" si="2"/>
        <v>1670000</v>
      </c>
      <c r="P29" s="74" t="str">
        <f t="shared" si="3"/>
        <v>동의필요</v>
      </c>
      <c r="Q29" s="307" t="s">
        <v>1289</v>
      </c>
      <c r="R29" s="75"/>
      <c r="S29" s="206"/>
      <c r="T29" s="75"/>
      <c r="U29" s="78" t="s">
        <v>658</v>
      </c>
      <c r="V29" s="184">
        <f t="shared" si="4"/>
        <v>-1670000</v>
      </c>
      <c r="W29" s="184">
        <f t="shared" si="5"/>
        <v>0</v>
      </c>
      <c r="X29" s="77" t="str">
        <f t="shared" si="6"/>
        <v>ok</v>
      </c>
      <c r="Y29" s="75"/>
      <c r="Z29" s="76" t="str">
        <f t="shared" si="7"/>
        <v>국비</v>
      </c>
      <c r="AA29" s="184">
        <f t="shared" si="8"/>
        <v>0</v>
      </c>
      <c r="AB29" s="184">
        <f t="shared" si="9"/>
        <v>0</v>
      </c>
      <c r="AC29" s="77" t="str">
        <f t="shared" si="10"/>
        <v>ok</v>
      </c>
      <c r="AD29" s="75"/>
      <c r="AE29" s="79" t="str">
        <f t="array" ref="AE29">IFERROR(IF($C29="","",INDEX(구분표!$I$2:$I$1001,MATCH(1,(구분표!$B$2:$B$1001='2추일입'!$A29)*(구분표!$C$2:$C$1001='2추일입'!$B29)*(구분표!$A$2:$A$1001='2추일입'!$C29),0))),"@@")</f>
        <v>2704</v>
      </c>
    </row>
    <row r="30" spans="1:31" ht="40.5" customHeight="1">
      <c r="A30" s="87" t="str">
        <f>IFERROR(VLOOKUP('2추일입'!$C30,구분표!$A$2:$C$1001,2,FALSE),"")</f>
        <v>도시환경위원회</v>
      </c>
      <c r="B30" s="87" t="str">
        <f>IFERROR(VLOOKUP('2추일입'!$C30,구분표!$A$2:$C$1001,3,FALSE),"")</f>
        <v>수자원본부</v>
      </c>
      <c r="C30" s="186" t="s">
        <v>396</v>
      </c>
      <c r="D30" s="185" t="s">
        <v>802</v>
      </c>
      <c r="E30" s="185">
        <v>60</v>
      </c>
      <c r="F30" s="298" t="s">
        <v>1279</v>
      </c>
      <c r="G30" s="184"/>
      <c r="H30" s="184">
        <v>82902000</v>
      </c>
      <c r="I30" s="73" t="str">
        <f>IF(SUMPRODUCT(COUNTIF($D30,{"*본예산*","*1회추경*","*신규*"})),"-",G30-H30)</f>
        <v>-</v>
      </c>
      <c r="J30" s="184">
        <v>-16728000</v>
      </c>
      <c r="K30" s="184"/>
      <c r="L30" s="73">
        <f t="shared" si="1"/>
        <v>66174000</v>
      </c>
      <c r="M30" s="184"/>
      <c r="N30" s="184"/>
      <c r="O30" s="73">
        <f t="shared" si="2"/>
        <v>82902000</v>
      </c>
      <c r="P30" s="74" t="str">
        <f t="shared" si="3"/>
        <v>동의필요</v>
      </c>
      <c r="Q30" s="307" t="s">
        <v>1290</v>
      </c>
      <c r="R30" s="75"/>
      <c r="S30" s="206"/>
      <c r="T30" s="75"/>
      <c r="U30" s="78" t="s">
        <v>658</v>
      </c>
      <c r="V30" s="184">
        <f t="shared" si="4"/>
        <v>-16728000</v>
      </c>
      <c r="W30" s="184">
        <f t="shared" si="5"/>
        <v>0</v>
      </c>
      <c r="X30" s="77" t="str">
        <f t="shared" si="6"/>
        <v>ok</v>
      </c>
      <c r="Y30" s="75"/>
      <c r="Z30" s="76" t="str">
        <f t="shared" si="7"/>
        <v>국비</v>
      </c>
      <c r="AA30" s="184">
        <f t="shared" si="8"/>
        <v>0</v>
      </c>
      <c r="AB30" s="184">
        <f t="shared" si="9"/>
        <v>0</v>
      </c>
      <c r="AC30" s="77" t="str">
        <f t="shared" si="10"/>
        <v>ok</v>
      </c>
      <c r="AD30" s="75"/>
      <c r="AE30" s="79" t="str">
        <f t="array" ref="AE30">IFERROR(IF($C30="","",INDEX(구분표!$I$2:$I$1001,MATCH(1,(구분표!$B$2:$B$1001='2추일입'!$A30)*(구분표!$C$2:$C$1001='2추일입'!$B30)*(구분표!$A$2:$A$1001='2추일입'!$C30),0))),"@@")</f>
        <v>3001</v>
      </c>
    </row>
    <row r="31" spans="1:31" ht="40.5" customHeight="1">
      <c r="A31" s="87" t="str">
        <f>IFERROR(VLOOKUP('2추일입'!$C31,구분표!$A$2:$C$1001,2,FALSE),"")</f>
        <v>도시환경위원회</v>
      </c>
      <c r="B31" s="87" t="str">
        <f>IFERROR(VLOOKUP('2추일입'!$C31,구분표!$A$2:$C$1001,3,FALSE),"")</f>
        <v>수자원본부</v>
      </c>
      <c r="C31" s="186" t="s">
        <v>396</v>
      </c>
      <c r="D31" s="185" t="s">
        <v>802</v>
      </c>
      <c r="E31" s="185">
        <v>60</v>
      </c>
      <c r="F31" s="298" t="s">
        <v>1280</v>
      </c>
      <c r="G31" s="184"/>
      <c r="H31" s="184">
        <v>10946000</v>
      </c>
      <c r="I31" s="73" t="str">
        <f>IF(SUMPRODUCT(COUNTIF($D31,{"*본예산*","*1회추경*","*신규*"})),"-",G31-H31)</f>
        <v>-</v>
      </c>
      <c r="J31" s="184">
        <v>-220000</v>
      </c>
      <c r="K31" s="184"/>
      <c r="L31" s="73">
        <f t="shared" si="1"/>
        <v>10726000</v>
      </c>
      <c r="M31" s="184"/>
      <c r="N31" s="184"/>
      <c r="O31" s="73">
        <f t="shared" si="2"/>
        <v>10946000</v>
      </c>
      <c r="P31" s="74" t="str">
        <f t="shared" si="3"/>
        <v>동의필요</v>
      </c>
      <c r="Q31" s="307" t="s">
        <v>1290</v>
      </c>
      <c r="R31" s="75"/>
      <c r="S31" s="206"/>
      <c r="T31" s="75"/>
      <c r="U31" s="78" t="s">
        <v>658</v>
      </c>
      <c r="V31" s="184">
        <f t="shared" si="4"/>
        <v>-220000</v>
      </c>
      <c r="W31" s="184">
        <f t="shared" si="5"/>
        <v>0</v>
      </c>
      <c r="X31" s="77" t="str">
        <f t="shared" si="6"/>
        <v>ok</v>
      </c>
      <c r="Y31" s="75"/>
      <c r="Z31" s="76" t="str">
        <f t="shared" si="7"/>
        <v>국비</v>
      </c>
      <c r="AA31" s="184">
        <f t="shared" si="8"/>
        <v>0</v>
      </c>
      <c r="AB31" s="184">
        <f t="shared" si="9"/>
        <v>0</v>
      </c>
      <c r="AC31" s="77" t="str">
        <f t="shared" si="10"/>
        <v>ok</v>
      </c>
      <c r="AD31" s="75"/>
      <c r="AE31" s="79" t="str">
        <f t="array" ref="AE31">IFERROR(IF($C31="","",INDEX(구분표!$I$2:$I$1001,MATCH(1,(구분표!$B$2:$B$1001='2추일입'!$A31)*(구분표!$C$2:$C$1001='2추일입'!$B31)*(구분표!$A$2:$A$1001='2추일입'!$C31),0))),"@@")</f>
        <v>3001</v>
      </c>
    </row>
    <row r="32" spans="1:31" ht="40.5" customHeight="1">
      <c r="A32" s="87" t="str">
        <f>IFERROR(VLOOKUP('2추일입'!$C32,구분표!$A$2:$C$1001,2,FALSE),"")</f>
        <v>도시환경위원회</v>
      </c>
      <c r="B32" s="87" t="str">
        <f>IFERROR(VLOOKUP('2추일입'!$C32,구분표!$A$2:$C$1001,3,FALSE),"")</f>
        <v>수자원본부</v>
      </c>
      <c r="C32" s="186" t="s">
        <v>396</v>
      </c>
      <c r="D32" s="185" t="s">
        <v>794</v>
      </c>
      <c r="E32" s="185">
        <v>441</v>
      </c>
      <c r="F32" s="298" t="s">
        <v>1281</v>
      </c>
      <c r="G32" s="187">
        <v>5983000</v>
      </c>
      <c r="H32" s="187">
        <v>6210000</v>
      </c>
      <c r="I32" s="73">
        <f>IF(SUMPRODUCT(COUNTIF($D32,{"*본예산*","*1회추경*","*신규*"})),"-",G32-H32)</f>
        <v>-227000</v>
      </c>
      <c r="J32" s="184">
        <v>-79000</v>
      </c>
      <c r="K32" s="184"/>
      <c r="L32" s="73">
        <f t="shared" si="1"/>
        <v>5904000</v>
      </c>
      <c r="M32" s="184"/>
      <c r="N32" s="184"/>
      <c r="O32" s="73">
        <f t="shared" si="2"/>
        <v>5983000</v>
      </c>
      <c r="P32" s="74" t="str">
        <f t="shared" si="3"/>
        <v>동의필요</v>
      </c>
      <c r="Q32" s="199" t="s">
        <v>1291</v>
      </c>
      <c r="R32" s="75"/>
      <c r="S32" s="206"/>
      <c r="T32" s="75"/>
      <c r="U32" s="78" t="s">
        <v>658</v>
      </c>
      <c r="V32" s="184">
        <f t="shared" si="4"/>
        <v>-79000</v>
      </c>
      <c r="W32" s="184">
        <f t="shared" si="5"/>
        <v>0</v>
      </c>
      <c r="X32" s="77" t="str">
        <f t="shared" si="6"/>
        <v>ok</v>
      </c>
      <c r="Y32" s="75"/>
      <c r="Z32" s="76" t="str">
        <f t="shared" si="7"/>
        <v>국비</v>
      </c>
      <c r="AA32" s="184">
        <f t="shared" si="8"/>
        <v>0</v>
      </c>
      <c r="AB32" s="184">
        <f t="shared" si="9"/>
        <v>0</v>
      </c>
      <c r="AC32" s="77" t="str">
        <f t="shared" si="10"/>
        <v>ok</v>
      </c>
      <c r="AD32" s="75"/>
      <c r="AE32" s="79" t="str">
        <f t="array" ref="AE32">IFERROR(IF($C32="","",INDEX(구분표!$I$2:$I$1001,MATCH(1,(구분표!$B$2:$B$1001='2추일입'!$A32)*(구분표!$C$2:$C$1001='2추일입'!$B32)*(구분표!$A$2:$A$1001='2추일입'!$C32),0))),"@@")</f>
        <v>3001</v>
      </c>
    </row>
    <row r="33" spans="1:31" ht="40.5" customHeight="1">
      <c r="A33" s="87" t="str">
        <f>IFERROR(VLOOKUP('2추일입'!$C33,구분표!$A$2:$C$1001,2,FALSE),"")</f>
        <v>도시환경위원회</v>
      </c>
      <c r="B33" s="87" t="str">
        <f>IFERROR(VLOOKUP('2추일입'!$C33,구분표!$A$2:$C$1001,3,FALSE),"")</f>
        <v>수자원본부</v>
      </c>
      <c r="C33" s="186" t="s">
        <v>396</v>
      </c>
      <c r="D33" s="185" t="s">
        <v>794</v>
      </c>
      <c r="E33" s="185">
        <v>441</v>
      </c>
      <c r="F33" s="298" t="s">
        <v>1282</v>
      </c>
      <c r="G33" s="184">
        <v>165624000</v>
      </c>
      <c r="H33" s="184">
        <v>160850000</v>
      </c>
      <c r="I33" s="73">
        <f>IF(SUMPRODUCT(COUNTIF($D33,{"*본예산*","*1회추경*","*신규*"})),"-",G33-H33)</f>
        <v>4774000</v>
      </c>
      <c r="J33" s="184">
        <v>-11174000</v>
      </c>
      <c r="K33" s="184"/>
      <c r="L33" s="73">
        <f t="shared" si="1"/>
        <v>154450000</v>
      </c>
      <c r="M33" s="184"/>
      <c r="N33" s="184"/>
      <c r="O33" s="73">
        <f t="shared" si="2"/>
        <v>165624000</v>
      </c>
      <c r="P33" s="74" t="str">
        <f t="shared" si="3"/>
        <v>동의필요</v>
      </c>
      <c r="Q33" s="199" t="s">
        <v>1291</v>
      </c>
      <c r="R33" s="75"/>
      <c r="S33" s="206"/>
      <c r="T33" s="75"/>
      <c r="U33" s="78" t="s">
        <v>658</v>
      </c>
      <c r="V33" s="184">
        <f t="shared" si="4"/>
        <v>-11174000</v>
      </c>
      <c r="W33" s="184">
        <f t="shared" si="5"/>
        <v>0</v>
      </c>
      <c r="X33" s="77" t="str">
        <f t="shared" si="6"/>
        <v>ok</v>
      </c>
      <c r="Y33" s="75"/>
      <c r="Z33" s="76" t="str">
        <f t="shared" si="7"/>
        <v>국비</v>
      </c>
      <c r="AA33" s="184">
        <f t="shared" si="8"/>
        <v>0</v>
      </c>
      <c r="AB33" s="184">
        <f t="shared" si="9"/>
        <v>0</v>
      </c>
      <c r="AC33" s="77" t="str">
        <f t="shared" si="10"/>
        <v>ok</v>
      </c>
      <c r="AD33" s="75"/>
      <c r="AE33" s="79" t="str">
        <f t="array" ref="AE33">IFERROR(IF($C33="","",INDEX(구분표!$I$2:$I$1001,MATCH(1,(구분표!$B$2:$B$1001='2추일입'!$A33)*(구분표!$C$2:$C$1001='2추일입'!$B33)*(구분표!$A$2:$A$1001='2추일입'!$C33),0))),"@@")</f>
        <v>3001</v>
      </c>
    </row>
    <row r="34" spans="1:31" ht="40.5" customHeight="1">
      <c r="A34" s="87" t="str">
        <f>IFERROR(VLOOKUP('2추일입'!$C34,구분표!$A$2:$C$1001,2,FALSE),"")</f>
        <v>도시환경위원회</v>
      </c>
      <c r="B34" s="87" t="str">
        <f>IFERROR(VLOOKUP('2추일입'!$C34,구분표!$A$2:$C$1001,3,FALSE),"")</f>
        <v>수자원본부</v>
      </c>
      <c r="C34" s="186" t="s">
        <v>396</v>
      </c>
      <c r="D34" s="185" t="s">
        <v>802</v>
      </c>
      <c r="E34" s="185">
        <v>60</v>
      </c>
      <c r="F34" s="298" t="s">
        <v>1283</v>
      </c>
      <c r="G34" s="187"/>
      <c r="H34" s="184">
        <v>34332000</v>
      </c>
      <c r="I34" s="73" t="str">
        <f>IF(SUMPRODUCT(COUNTIF($D34,{"*본예산*","*1회추경*","*신규*"})),"-",G34-H34)</f>
        <v>-</v>
      </c>
      <c r="J34" s="184">
        <v>-3000000</v>
      </c>
      <c r="K34" s="184"/>
      <c r="L34" s="73">
        <f t="shared" si="1"/>
        <v>31332000</v>
      </c>
      <c r="M34" s="184"/>
      <c r="N34" s="184"/>
      <c r="O34" s="73">
        <f t="shared" si="2"/>
        <v>34332000</v>
      </c>
      <c r="P34" s="74" t="str">
        <f t="shared" si="3"/>
        <v>동의필요</v>
      </c>
      <c r="Q34" s="199" t="s">
        <v>1290</v>
      </c>
      <c r="R34" s="75"/>
      <c r="S34" s="206"/>
      <c r="T34" s="75"/>
      <c r="U34" s="78" t="s">
        <v>658</v>
      </c>
      <c r="V34" s="184">
        <f t="shared" si="4"/>
        <v>-3000000</v>
      </c>
      <c r="W34" s="184">
        <f t="shared" si="5"/>
        <v>0</v>
      </c>
      <c r="X34" s="77" t="str">
        <f t="shared" si="6"/>
        <v>ok</v>
      </c>
      <c r="Y34" s="75"/>
      <c r="Z34" s="76" t="str">
        <f t="shared" si="7"/>
        <v>국비</v>
      </c>
      <c r="AA34" s="184">
        <f t="shared" si="8"/>
        <v>0</v>
      </c>
      <c r="AB34" s="184">
        <f t="shared" si="9"/>
        <v>0</v>
      </c>
      <c r="AC34" s="77" t="str">
        <f t="shared" si="10"/>
        <v>ok</v>
      </c>
      <c r="AD34" s="75"/>
      <c r="AE34" s="79" t="str">
        <f t="array" ref="AE34">IFERROR(IF($C34="","",INDEX(구분표!$I$2:$I$1001,MATCH(1,(구분표!$B$2:$B$1001='2추일입'!$A34)*(구분표!$C$2:$C$1001='2추일입'!$B34)*(구분표!$A$2:$A$1001='2추일입'!$C34),0))),"@@")</f>
        <v>3001</v>
      </c>
    </row>
    <row r="35" spans="1:31" ht="40.5" customHeight="1">
      <c r="A35" s="87" t="str">
        <f>IFERROR(VLOOKUP('2추일입'!$C35,구분표!$A$2:$C$1001,2,FALSE),"")</f>
        <v>도시환경위원회</v>
      </c>
      <c r="B35" s="87" t="str">
        <f>IFERROR(VLOOKUP('2추일입'!$C35,구분표!$A$2:$C$1001,3,FALSE),"")</f>
        <v>수자원본부</v>
      </c>
      <c r="C35" s="186" t="s">
        <v>396</v>
      </c>
      <c r="D35" s="185" t="s">
        <v>589</v>
      </c>
      <c r="E35" s="185">
        <v>61</v>
      </c>
      <c r="F35" s="298" t="s">
        <v>1284</v>
      </c>
      <c r="G35" s="184"/>
      <c r="H35" s="184">
        <v>35455000</v>
      </c>
      <c r="I35" s="73" t="str">
        <f>IF(SUMPRODUCT(COUNTIF($D35,{"*본예산*","*1회추경*","*신규*"})),"-",G35-H35)</f>
        <v>-</v>
      </c>
      <c r="J35" s="184">
        <v>-4308750</v>
      </c>
      <c r="K35" s="184"/>
      <c r="L35" s="73">
        <f t="shared" si="1"/>
        <v>31146250</v>
      </c>
      <c r="M35" s="184"/>
      <c r="N35" s="184"/>
      <c r="O35" s="73">
        <f t="shared" si="2"/>
        <v>35455000</v>
      </c>
      <c r="P35" s="74" t="str">
        <f t="shared" si="3"/>
        <v>동의필요</v>
      </c>
      <c r="Q35" s="310" t="s">
        <v>1290</v>
      </c>
      <c r="R35" s="75"/>
      <c r="S35" s="206"/>
      <c r="T35" s="75"/>
      <c r="U35" s="78" t="s">
        <v>658</v>
      </c>
      <c r="V35" s="184">
        <f t="shared" si="4"/>
        <v>-4308750</v>
      </c>
      <c r="W35" s="184">
        <f t="shared" si="5"/>
        <v>0</v>
      </c>
      <c r="X35" s="77" t="str">
        <f t="shared" si="6"/>
        <v>ok</v>
      </c>
      <c r="Y35" s="75"/>
      <c r="Z35" s="76" t="str">
        <f t="shared" si="7"/>
        <v>국비</v>
      </c>
      <c r="AA35" s="184">
        <f t="shared" si="8"/>
        <v>0</v>
      </c>
      <c r="AB35" s="184">
        <f t="shared" si="9"/>
        <v>0</v>
      </c>
      <c r="AC35" s="77" t="str">
        <f t="shared" si="10"/>
        <v>ok</v>
      </c>
      <c r="AD35" s="75"/>
      <c r="AE35" s="79" t="str">
        <f t="array" ref="AE35">IFERROR(IF($C35="","",INDEX(구분표!$I$2:$I$1001,MATCH(1,(구분표!$B$2:$B$1001='2추일입'!$A35)*(구분표!$C$2:$C$1001='2추일입'!$B35)*(구분표!$A$2:$A$1001='2추일입'!$C35),0))),"@@")</f>
        <v>3001</v>
      </c>
    </row>
    <row r="36" spans="1:31" ht="40.5" customHeight="1">
      <c r="A36" s="87" t="str">
        <f>IFERROR(VLOOKUP('2추일입'!$C36,구분표!$A$2:$C$1001,2,FALSE),"")</f>
        <v>도시환경위원회</v>
      </c>
      <c r="B36" s="87" t="str">
        <f>IFERROR(VLOOKUP('2추일입'!$C36,구분표!$A$2:$C$1001,3,FALSE),"")</f>
        <v>수자원본부</v>
      </c>
      <c r="C36" s="186" t="s">
        <v>396</v>
      </c>
      <c r="D36" s="185" t="s">
        <v>589</v>
      </c>
      <c r="E36" s="185">
        <v>61</v>
      </c>
      <c r="F36" s="298" t="s">
        <v>1285</v>
      </c>
      <c r="G36" s="184"/>
      <c r="H36" s="184">
        <v>19643000</v>
      </c>
      <c r="I36" s="73" t="str">
        <f>IF(SUMPRODUCT(COUNTIF($D36,{"*본예산*","*1회추경*","*신규*"})),"-",G36-H36)</f>
        <v>-</v>
      </c>
      <c r="J36" s="184">
        <v>-1100000</v>
      </c>
      <c r="K36" s="184"/>
      <c r="L36" s="73">
        <f t="shared" si="1"/>
        <v>18543000</v>
      </c>
      <c r="M36" s="184"/>
      <c r="N36" s="184"/>
      <c r="O36" s="73">
        <f t="shared" si="2"/>
        <v>19643000</v>
      </c>
      <c r="P36" s="74" t="str">
        <f t="shared" si="3"/>
        <v>동의필요</v>
      </c>
      <c r="Q36" s="310" t="s">
        <v>1290</v>
      </c>
      <c r="R36" s="75"/>
      <c r="S36" s="206"/>
      <c r="T36" s="75"/>
      <c r="U36" s="78" t="s">
        <v>658</v>
      </c>
      <c r="V36" s="184">
        <f t="shared" si="4"/>
        <v>-1100000</v>
      </c>
      <c r="W36" s="184">
        <f t="shared" si="5"/>
        <v>0</v>
      </c>
      <c r="X36" s="77" t="str">
        <f t="shared" si="6"/>
        <v>ok</v>
      </c>
      <c r="Y36" s="75"/>
      <c r="Z36" s="76" t="str">
        <f t="shared" si="7"/>
        <v>국비</v>
      </c>
      <c r="AA36" s="184">
        <f t="shared" si="8"/>
        <v>0</v>
      </c>
      <c r="AB36" s="184">
        <f t="shared" si="9"/>
        <v>0</v>
      </c>
      <c r="AC36" s="77" t="str">
        <f t="shared" si="10"/>
        <v>ok</v>
      </c>
      <c r="AD36" s="75"/>
      <c r="AE36" s="79" t="str">
        <f t="array" ref="AE36">IFERROR(IF($C36="","",INDEX(구분표!$I$2:$I$1001,MATCH(1,(구분표!$B$2:$B$1001='2추일입'!$A36)*(구분표!$C$2:$C$1001='2추일입'!$B36)*(구분표!$A$2:$A$1001='2추일입'!$C36),0))),"@@")</f>
        <v>3001</v>
      </c>
    </row>
    <row r="37" spans="1:31" ht="40.5" customHeight="1">
      <c r="A37" s="87" t="str">
        <f>IFERROR(VLOOKUP('2추일입'!$C37,구분표!$A$2:$C$1001,2,FALSE),"")</f>
        <v>도시환경위원회</v>
      </c>
      <c r="B37" s="87" t="str">
        <f>IFERROR(VLOOKUP('2추일입'!$C37,구분표!$A$2:$C$1001,3,FALSE),"")</f>
        <v>수자원본부</v>
      </c>
      <c r="C37" s="186" t="s">
        <v>396</v>
      </c>
      <c r="D37" s="185" t="s">
        <v>794</v>
      </c>
      <c r="E37" s="185">
        <v>441</v>
      </c>
      <c r="F37" s="298" t="s">
        <v>1286</v>
      </c>
      <c r="G37" s="184">
        <v>736719</v>
      </c>
      <c r="H37" s="184">
        <v>724985</v>
      </c>
      <c r="I37" s="73">
        <f>IF(SUMPRODUCT(COUNTIF($D37,{"*본예산*","*1회추경*","*신규*"})),"-",G37-H37)</f>
        <v>11734</v>
      </c>
      <c r="J37" s="184"/>
      <c r="K37" s="184">
        <v>117531</v>
      </c>
      <c r="L37" s="73">
        <f t="shared" si="1"/>
        <v>854250</v>
      </c>
      <c r="M37" s="184"/>
      <c r="N37" s="184"/>
      <c r="O37" s="73">
        <f t="shared" si="2"/>
        <v>736719</v>
      </c>
      <c r="P37" s="74" t="str">
        <f t="shared" si="3"/>
        <v>-</v>
      </c>
      <c r="Q37" s="306"/>
      <c r="R37" s="75"/>
      <c r="S37" s="206"/>
      <c r="T37" s="75"/>
      <c r="U37" s="78" t="s">
        <v>594</v>
      </c>
      <c r="V37" s="184">
        <f t="shared" si="4"/>
        <v>0</v>
      </c>
      <c r="W37" s="184">
        <f t="shared" si="5"/>
        <v>117531</v>
      </c>
      <c r="X37" s="77" t="str">
        <f t="shared" si="6"/>
        <v>ok</v>
      </c>
      <c r="Y37" s="75"/>
      <c r="Z37" s="76" t="str">
        <f t="shared" si="7"/>
        <v>도비</v>
      </c>
      <c r="AA37" s="184">
        <f t="shared" si="8"/>
        <v>0</v>
      </c>
      <c r="AB37" s="184">
        <f t="shared" si="9"/>
        <v>0</v>
      </c>
      <c r="AC37" s="77" t="str">
        <f t="shared" si="10"/>
        <v>ok</v>
      </c>
      <c r="AD37" s="75"/>
      <c r="AE37" s="79" t="str">
        <f t="array" ref="AE37">IFERROR(IF($C37="","",INDEX(구분표!$I$2:$I$1001,MATCH(1,(구분표!$B$2:$B$1001='2추일입'!$A37)*(구분표!$C$2:$C$1001='2추일입'!$B37)*(구분표!$A$2:$A$1001='2추일입'!$C37),0))),"@@")</f>
        <v>3001</v>
      </c>
    </row>
    <row r="38" spans="1:31" ht="40.5" customHeight="1">
      <c r="A38" s="87" t="str">
        <f>IFERROR(VLOOKUP('2추일입'!$C38,구분표!$A$2:$C$1001,2,FALSE),"")</f>
        <v>도시환경위원회</v>
      </c>
      <c r="B38" s="87" t="str">
        <f>IFERROR(VLOOKUP('2추일입'!$C38,구분표!$A$2:$C$1001,3,FALSE),"")</f>
        <v>수자원본부</v>
      </c>
      <c r="C38" s="186" t="s">
        <v>396</v>
      </c>
      <c r="D38" s="185" t="s">
        <v>794</v>
      </c>
      <c r="E38" s="185">
        <v>441</v>
      </c>
      <c r="F38" s="298" t="s">
        <v>1287</v>
      </c>
      <c r="G38" s="184">
        <v>30471</v>
      </c>
      <c r="H38" s="184">
        <v>6036</v>
      </c>
      <c r="I38" s="73">
        <f>IF(SUMPRODUCT(COUNTIF($D38,{"*본예산*","*1회추경*","*신규*"})),"-",G38-H38)</f>
        <v>24435</v>
      </c>
      <c r="J38" s="184"/>
      <c r="K38" s="184">
        <v>947</v>
      </c>
      <c r="L38" s="73">
        <f t="shared" si="1"/>
        <v>31418</v>
      </c>
      <c r="M38" s="184"/>
      <c r="N38" s="184"/>
      <c r="O38" s="73">
        <f t="shared" si="2"/>
        <v>30471</v>
      </c>
      <c r="P38" s="74" t="str">
        <f t="shared" si="3"/>
        <v>-</v>
      </c>
      <c r="Q38" s="306"/>
      <c r="R38" s="75"/>
      <c r="S38" s="206"/>
      <c r="T38" s="75"/>
      <c r="U38" s="78" t="s">
        <v>594</v>
      </c>
      <c r="V38" s="184">
        <f t="shared" si="4"/>
        <v>0</v>
      </c>
      <c r="W38" s="184">
        <f t="shared" si="5"/>
        <v>947</v>
      </c>
      <c r="X38" s="77" t="str">
        <f t="shared" si="6"/>
        <v>ok</v>
      </c>
      <c r="Y38" s="75"/>
      <c r="Z38" s="76" t="str">
        <f t="shared" si="7"/>
        <v>도비</v>
      </c>
      <c r="AA38" s="184">
        <f t="shared" si="8"/>
        <v>0</v>
      </c>
      <c r="AB38" s="184">
        <f t="shared" si="9"/>
        <v>0</v>
      </c>
      <c r="AC38" s="77" t="str">
        <f t="shared" si="10"/>
        <v>ok</v>
      </c>
      <c r="AD38" s="75"/>
      <c r="AE38" s="79" t="str">
        <f t="array" ref="AE38">IFERROR(IF($C38="","",INDEX(구분표!$I$2:$I$1001,MATCH(1,(구분표!$B$2:$B$1001='2추일입'!$A38)*(구분표!$C$2:$C$1001='2추일입'!$B38)*(구분표!$A$2:$A$1001='2추일입'!$C38),0))),"@@")</f>
        <v>3001</v>
      </c>
    </row>
    <row r="39" spans="1:31" ht="40.5" customHeight="1">
      <c r="A39" s="87" t="str">
        <f>IFERROR(VLOOKUP('2추일입'!$C39,구분표!$A$2:$C$1001,2,FALSE),"")</f>
        <v>여성가족교육협력위원회</v>
      </c>
      <c r="B39" s="87" t="str">
        <f>IFERROR(VLOOKUP('2추일입'!$C39,구분표!$A$2:$C$1001,3,FALSE),"")</f>
        <v>교육협력국</v>
      </c>
      <c r="C39" s="186" t="s">
        <v>182</v>
      </c>
      <c r="D39" s="185" t="s">
        <v>794</v>
      </c>
      <c r="E39" s="185">
        <v>451</v>
      </c>
      <c r="F39" s="298" t="s">
        <v>1378</v>
      </c>
      <c r="G39" s="184">
        <v>3913117</v>
      </c>
      <c r="H39" s="184">
        <v>3912705</v>
      </c>
      <c r="I39" s="73">
        <f>IF(SUMPRODUCT(COUNTIF($D39,{"*본예산*","*1회추경*","*신규*"})),"-",G39-H39)</f>
        <v>412</v>
      </c>
      <c r="J39" s="184">
        <v>-412</v>
      </c>
      <c r="K39" s="184"/>
      <c r="L39" s="73">
        <f t="shared" ref="L39:L70" si="11">IF(G39=0,H39+J39+K39,G39+J39+K39)</f>
        <v>3912705</v>
      </c>
      <c r="M39" s="184"/>
      <c r="N39" s="184"/>
      <c r="O39" s="73">
        <f t="shared" ref="O39:O70" si="12">IF(G39=0,H39+M39+N39,G39+M39+N39)</f>
        <v>3913117</v>
      </c>
      <c r="P39" s="74" t="str">
        <f t="shared" ref="P39:P72" si="13">IF(J39-M39&lt;0,"동의필요","-")</f>
        <v>동의필요</v>
      </c>
      <c r="Q39" s="307" t="s">
        <v>1382</v>
      </c>
      <c r="R39" s="75"/>
      <c r="S39" s="206"/>
      <c r="T39" s="75"/>
      <c r="U39" s="78" t="s">
        <v>594</v>
      </c>
      <c r="V39" s="184">
        <f t="shared" ref="V39:V72" si="14">IF($U39&lt;&gt;"도비",IF($S39="국도비","직접입력",SUM($J39:$K39)),)</f>
        <v>0</v>
      </c>
      <c r="W39" s="184">
        <f t="shared" ref="W39:W72" si="15">IF($U39="도비",SUM($J39:$K39),IF($S39="국도비","직접입력",SUM($J39:$K39)-$V39))</f>
        <v>-412</v>
      </c>
      <c r="X39" s="77" t="str">
        <f t="shared" ref="X39:X72" si="16">IF($S39="국도비","ok",IF(($J39+$K39)=($V39+$W39),"ok","검토"))</f>
        <v>ok</v>
      </c>
      <c r="Y39" s="75"/>
      <c r="Z39" s="76" t="str">
        <f t="shared" ref="Z39:Z72" si="17">$U39</f>
        <v>도비</v>
      </c>
      <c r="AA39" s="184">
        <f t="shared" ref="AA39:AA72" si="18">IF($Z39&lt;&gt;"도비",IF($S39="국도비","직접입력",SUM($M39:$N39)),)</f>
        <v>0</v>
      </c>
      <c r="AB39" s="184">
        <f t="shared" ref="AB39:AB72" si="19">IF($Z39="도비",SUM($M39:$N39),IF($S39="국도비","직접입력",SUM($M39:$N39)-$AA39))</f>
        <v>0</v>
      </c>
      <c r="AC39" s="77" t="str">
        <f t="shared" ref="AC39:AC72" si="20">IF($S39="국도비","ok",IF(($M39+$N39)=($AA39+$AB39),"ok","검토"))</f>
        <v>ok</v>
      </c>
      <c r="AD39" s="75"/>
      <c r="AE39" s="79" t="str">
        <f t="array" ref="AE39">IFERROR(IF($C39="","",INDEX(구분표!$I$2:$I$1001,MATCH(1,(구분표!$B$2:$B$1001='2추일입'!$A39)*(구분표!$C$2:$C$1001='2추일입'!$B39)*(구분표!$A$2:$A$1001='2추일입'!$C39),0))),"@@")</f>
        <v>3101</v>
      </c>
    </row>
    <row r="40" spans="1:31" ht="40.5" customHeight="1">
      <c r="A40" s="87" t="str">
        <f>IFERROR(VLOOKUP('2추일입'!$C40,구분표!$A$2:$C$1001,2,FALSE),"")</f>
        <v>여성가족교육협력위원회</v>
      </c>
      <c r="B40" s="87" t="str">
        <f>IFERROR(VLOOKUP('2추일입'!$C40,구분표!$A$2:$C$1001,3,FALSE),"")</f>
        <v>교육협력국</v>
      </c>
      <c r="C40" s="186" t="s">
        <v>182</v>
      </c>
      <c r="D40" s="185" t="s">
        <v>794</v>
      </c>
      <c r="E40" s="185">
        <v>451</v>
      </c>
      <c r="F40" s="298" t="s">
        <v>1379</v>
      </c>
      <c r="G40" s="184">
        <v>84116</v>
      </c>
      <c r="H40" s="184">
        <v>84095</v>
      </c>
      <c r="I40" s="73">
        <f>IF(SUMPRODUCT(COUNTIF($D40,{"*본예산*","*1회추경*","*신규*"})),"-",G40-H40)</f>
        <v>21</v>
      </c>
      <c r="J40" s="184"/>
      <c r="K40" s="184">
        <v>412</v>
      </c>
      <c r="L40" s="73">
        <f t="shared" si="11"/>
        <v>84528</v>
      </c>
      <c r="M40" s="184"/>
      <c r="N40" s="184"/>
      <c r="O40" s="73">
        <f t="shared" si="12"/>
        <v>84116</v>
      </c>
      <c r="P40" s="74" t="str">
        <f t="shared" si="13"/>
        <v>-</v>
      </c>
      <c r="Q40" s="199" t="s">
        <v>1382</v>
      </c>
      <c r="R40" s="75"/>
      <c r="S40" s="206"/>
      <c r="T40" s="75"/>
      <c r="U40" s="78" t="s">
        <v>594</v>
      </c>
      <c r="V40" s="184">
        <f t="shared" si="14"/>
        <v>0</v>
      </c>
      <c r="W40" s="184">
        <f t="shared" si="15"/>
        <v>412</v>
      </c>
      <c r="X40" s="77" t="str">
        <f t="shared" si="16"/>
        <v>ok</v>
      </c>
      <c r="Y40" s="75"/>
      <c r="Z40" s="76" t="str">
        <f t="shared" si="17"/>
        <v>도비</v>
      </c>
      <c r="AA40" s="184">
        <f t="shared" si="18"/>
        <v>0</v>
      </c>
      <c r="AB40" s="184">
        <f t="shared" si="19"/>
        <v>0</v>
      </c>
      <c r="AC40" s="77" t="str">
        <f t="shared" si="20"/>
        <v>ok</v>
      </c>
      <c r="AD40" s="75"/>
      <c r="AE40" s="79" t="str">
        <f t="array" ref="AE40">IFERROR(IF($C40="","",INDEX(구분표!$I$2:$I$1001,MATCH(1,(구분표!$B$2:$B$1001='2추일입'!$A40)*(구분표!$C$2:$C$1001='2추일입'!$B40)*(구분표!$A$2:$A$1001='2추일입'!$C40),0))),"@@")</f>
        <v>3101</v>
      </c>
    </row>
    <row r="41" spans="1:31" ht="40.5" customHeight="1">
      <c r="A41" s="87" t="str">
        <f>IFERROR(VLOOKUP('2추일입'!$C41,구분표!$A$2:$C$1001,2,FALSE),"")</f>
        <v>여성가족교육협력위원회</v>
      </c>
      <c r="B41" s="87" t="str">
        <f>IFERROR(VLOOKUP('2추일입'!$C41,구분표!$A$2:$C$1001,3,FALSE),"")</f>
        <v>교육협력국</v>
      </c>
      <c r="C41" s="186" t="s">
        <v>186</v>
      </c>
      <c r="D41" s="185" t="s">
        <v>794</v>
      </c>
      <c r="E41" s="185">
        <v>451</v>
      </c>
      <c r="F41" s="298" t="s">
        <v>1380</v>
      </c>
      <c r="G41" s="184">
        <v>148497</v>
      </c>
      <c r="H41" s="184">
        <v>39497</v>
      </c>
      <c r="I41" s="73">
        <f>IF(SUMPRODUCT(COUNTIF($D41,{"*본예산*","*1회추경*","*신규*"})),"-",G41-H41)</f>
        <v>109000</v>
      </c>
      <c r="J41" s="184"/>
      <c r="K41" s="194">
        <v>46720</v>
      </c>
      <c r="L41" s="73">
        <f t="shared" si="11"/>
        <v>195217</v>
      </c>
      <c r="M41" s="184"/>
      <c r="N41" s="194"/>
      <c r="O41" s="73">
        <f t="shared" si="12"/>
        <v>148497</v>
      </c>
      <c r="P41" s="74" t="str">
        <f t="shared" si="13"/>
        <v>-</v>
      </c>
      <c r="Q41" s="306" t="s">
        <v>1383</v>
      </c>
      <c r="R41" s="75"/>
      <c r="S41" s="206"/>
      <c r="T41" s="75"/>
      <c r="U41" s="78" t="s">
        <v>594</v>
      </c>
      <c r="V41" s="184">
        <f t="shared" si="14"/>
        <v>0</v>
      </c>
      <c r="W41" s="184">
        <f t="shared" si="15"/>
        <v>46720</v>
      </c>
      <c r="X41" s="77" t="str">
        <f t="shared" si="16"/>
        <v>ok</v>
      </c>
      <c r="Y41" s="75"/>
      <c r="Z41" s="76" t="str">
        <f t="shared" si="17"/>
        <v>도비</v>
      </c>
      <c r="AA41" s="184">
        <f t="shared" si="18"/>
        <v>0</v>
      </c>
      <c r="AB41" s="184">
        <f t="shared" si="19"/>
        <v>0</v>
      </c>
      <c r="AC41" s="77" t="str">
        <f t="shared" si="20"/>
        <v>ok</v>
      </c>
      <c r="AD41" s="75"/>
      <c r="AE41" s="79" t="str">
        <f t="array" ref="AE41">IFERROR(IF($C41="","",INDEX(구분표!$I$2:$I$1001,MATCH(1,(구분표!$B$2:$B$1001='2추일입'!$A41)*(구분표!$C$2:$C$1001='2추일입'!$B41)*(구분표!$A$2:$A$1001='2추일입'!$C41),0))),"@@")</f>
        <v>3103</v>
      </c>
    </row>
    <row r="42" spans="1:31" ht="40.5" customHeight="1">
      <c r="A42" s="87" t="str">
        <f>IFERROR(VLOOKUP('2추일입'!$C42,구분표!$A$2:$C$1001,2,FALSE),"")</f>
        <v>여성가족교육협력위원회</v>
      </c>
      <c r="B42" s="87" t="str">
        <f>IFERROR(VLOOKUP('2추일입'!$C42,구분표!$A$2:$C$1001,3,FALSE),"")</f>
        <v>교육협력국</v>
      </c>
      <c r="C42" s="186" t="s">
        <v>186</v>
      </c>
      <c r="D42" s="185" t="s">
        <v>794</v>
      </c>
      <c r="E42" s="185">
        <v>451</v>
      </c>
      <c r="F42" s="298" t="s">
        <v>1381</v>
      </c>
      <c r="G42" s="184">
        <v>24054</v>
      </c>
      <c r="H42" s="184">
        <v>21054</v>
      </c>
      <c r="I42" s="73">
        <f>IF(SUMPRODUCT(COUNTIF($D42,{"*본예산*","*1회추경*","*신규*"})),"-",G42-H42)</f>
        <v>3000</v>
      </c>
      <c r="J42" s="184"/>
      <c r="K42" s="184">
        <v>395</v>
      </c>
      <c r="L42" s="73">
        <f t="shared" si="11"/>
        <v>24449</v>
      </c>
      <c r="M42" s="184"/>
      <c r="N42" s="184"/>
      <c r="O42" s="73">
        <f t="shared" si="12"/>
        <v>24054</v>
      </c>
      <c r="P42" s="74" t="str">
        <f t="shared" si="13"/>
        <v>-</v>
      </c>
      <c r="Q42" s="199" t="s">
        <v>1384</v>
      </c>
      <c r="R42" s="75"/>
      <c r="S42" s="206"/>
      <c r="T42" s="75"/>
      <c r="U42" s="78" t="s">
        <v>594</v>
      </c>
      <c r="V42" s="184">
        <f t="shared" si="14"/>
        <v>0</v>
      </c>
      <c r="W42" s="184">
        <f t="shared" si="15"/>
        <v>395</v>
      </c>
      <c r="X42" s="77" t="str">
        <f t="shared" si="16"/>
        <v>ok</v>
      </c>
      <c r="Y42" s="75"/>
      <c r="Z42" s="76" t="str">
        <f t="shared" si="17"/>
        <v>도비</v>
      </c>
      <c r="AA42" s="184">
        <f t="shared" si="18"/>
        <v>0</v>
      </c>
      <c r="AB42" s="184">
        <f t="shared" si="19"/>
        <v>0</v>
      </c>
      <c r="AC42" s="77" t="str">
        <f t="shared" si="20"/>
        <v>ok</v>
      </c>
      <c r="AD42" s="75"/>
      <c r="AE42" s="79" t="str">
        <f t="array" ref="AE42">IFERROR(IF($C42="","",INDEX(구분표!$I$2:$I$1001,MATCH(1,(구분표!$B$2:$B$1001='2추일입'!$A42)*(구분표!$C$2:$C$1001='2추일입'!$B42)*(구분표!$A$2:$A$1001='2추일입'!$C42),0))),"@@")</f>
        <v>3103</v>
      </c>
    </row>
    <row r="43" spans="1:31" ht="40.5" customHeight="1">
      <c r="A43" s="87" t="str">
        <f>IFERROR(VLOOKUP('2추일입'!$C43,구분표!$A$2:$C$1001,2,FALSE),"")</f>
        <v>여성가족교육협력위원회</v>
      </c>
      <c r="B43" s="87" t="str">
        <f>IFERROR(VLOOKUP('2추일입'!$C43,구분표!$A$2:$C$1001,3,FALSE),"")</f>
        <v>여성가족국</v>
      </c>
      <c r="C43" s="186" t="s">
        <v>299</v>
      </c>
      <c r="D43" s="185" t="s">
        <v>794</v>
      </c>
      <c r="E43" s="185">
        <v>457</v>
      </c>
      <c r="F43" s="298" t="s">
        <v>1118</v>
      </c>
      <c r="G43" s="184">
        <v>76432123</v>
      </c>
      <c r="H43" s="184">
        <v>76714834</v>
      </c>
      <c r="I43" s="73">
        <f>IF(SUMPRODUCT(COUNTIF($D43,{"*본예산*","*1회추경*","*신규*"})),"-",G43-H43)</f>
        <v>-282711</v>
      </c>
      <c r="J43" s="184"/>
      <c r="K43" s="184">
        <v>2661284</v>
      </c>
      <c r="L43" s="73">
        <f t="shared" si="11"/>
        <v>79093407</v>
      </c>
      <c r="M43" s="184"/>
      <c r="N43" s="184"/>
      <c r="O43" s="73">
        <f t="shared" si="12"/>
        <v>76432123</v>
      </c>
      <c r="P43" s="74" t="str">
        <f t="shared" si="13"/>
        <v>-</v>
      </c>
      <c r="Q43" s="199" t="s">
        <v>1125</v>
      </c>
      <c r="R43" s="75"/>
      <c r="S43" s="206"/>
      <c r="T43" s="75"/>
      <c r="U43" s="282" t="s">
        <v>658</v>
      </c>
      <c r="V43" s="184">
        <f t="shared" si="14"/>
        <v>2661284</v>
      </c>
      <c r="W43" s="184">
        <f t="shared" si="15"/>
        <v>0</v>
      </c>
      <c r="X43" s="77" t="str">
        <f t="shared" si="16"/>
        <v>ok</v>
      </c>
      <c r="Y43" s="75"/>
      <c r="Z43" s="76" t="str">
        <f t="shared" si="17"/>
        <v>국비</v>
      </c>
      <c r="AA43" s="184">
        <f t="shared" si="18"/>
        <v>0</v>
      </c>
      <c r="AB43" s="184">
        <f t="shared" si="19"/>
        <v>0</v>
      </c>
      <c r="AC43" s="77" t="str">
        <f t="shared" si="20"/>
        <v>ok</v>
      </c>
      <c r="AD43" s="75"/>
      <c r="AE43" s="79" t="str">
        <f t="array" ref="AE43">IFERROR(IF($C43="","",INDEX(구분표!$I$2:$I$1001,MATCH(1,(구분표!$B$2:$B$1001='2추일입'!$A43)*(구분표!$C$2:$C$1001='2추일입'!$B43)*(구분표!$A$2:$A$1001='2추일입'!$C43),0))),"@@")</f>
        <v>3202</v>
      </c>
    </row>
    <row r="44" spans="1:31" ht="40.5" customHeight="1">
      <c r="A44" s="87" t="str">
        <f>IFERROR(VLOOKUP('2추일입'!$C44,구분표!$A$2:$C$1001,2,FALSE),"")</f>
        <v>여성가족교육협력위원회</v>
      </c>
      <c r="B44" s="87" t="str">
        <f>IFERROR(VLOOKUP('2추일입'!$C44,구분표!$A$2:$C$1001,3,FALSE),"")</f>
        <v>여성가족국</v>
      </c>
      <c r="C44" s="186" t="s">
        <v>299</v>
      </c>
      <c r="D44" s="185" t="s">
        <v>802</v>
      </c>
      <c r="E44" s="185">
        <v>44</v>
      </c>
      <c r="F44" s="298" t="s">
        <v>1031</v>
      </c>
      <c r="G44" s="184"/>
      <c r="H44" s="184">
        <v>5703643</v>
      </c>
      <c r="I44" s="73" t="str">
        <f>IF(SUMPRODUCT(COUNTIF($D44,{"*본예산*","*1회추경*","*신규*"})),"-",G44-H44)</f>
        <v>-</v>
      </c>
      <c r="J44" s="184"/>
      <c r="K44" s="184">
        <v>500000</v>
      </c>
      <c r="L44" s="73">
        <f t="shared" si="11"/>
        <v>6203643</v>
      </c>
      <c r="M44" s="184"/>
      <c r="N44" s="184"/>
      <c r="O44" s="73">
        <f t="shared" si="12"/>
        <v>5703643</v>
      </c>
      <c r="P44" s="74" t="str">
        <f t="shared" si="13"/>
        <v>-</v>
      </c>
      <c r="Q44" s="199" t="s">
        <v>1042</v>
      </c>
      <c r="R44" s="75"/>
      <c r="S44" s="206"/>
      <c r="T44" s="75"/>
      <c r="U44" s="282" t="s">
        <v>594</v>
      </c>
      <c r="V44" s="184">
        <f t="shared" si="14"/>
        <v>0</v>
      </c>
      <c r="W44" s="184">
        <f t="shared" si="15"/>
        <v>500000</v>
      </c>
      <c r="X44" s="77" t="str">
        <f t="shared" si="16"/>
        <v>ok</v>
      </c>
      <c r="Y44" s="75"/>
      <c r="Z44" s="76" t="str">
        <f t="shared" si="17"/>
        <v>도비</v>
      </c>
      <c r="AA44" s="184">
        <f t="shared" si="18"/>
        <v>0</v>
      </c>
      <c r="AB44" s="184">
        <f t="shared" si="19"/>
        <v>0</v>
      </c>
      <c r="AC44" s="77" t="str">
        <f t="shared" si="20"/>
        <v>ok</v>
      </c>
      <c r="AD44" s="75"/>
      <c r="AE44" s="79" t="str">
        <f t="array" ref="AE44">IFERROR(IF($C44="","",INDEX(구분표!$I$2:$I$1001,MATCH(1,(구분표!$B$2:$B$1001='2추일입'!$A44)*(구분표!$C$2:$C$1001='2추일입'!$B44)*(구분표!$A$2:$A$1001='2추일입'!$C44),0))),"@@")</f>
        <v>3202</v>
      </c>
    </row>
    <row r="45" spans="1:31" ht="40.5" customHeight="1">
      <c r="A45" s="87" t="str">
        <f>IFERROR(VLOOKUP('2추일입'!$C45,구분표!$A$2:$C$1001,2,FALSE),"")</f>
        <v>여성가족교육협력위원회</v>
      </c>
      <c r="B45" s="87" t="str">
        <f>IFERROR(VLOOKUP('2추일입'!$C45,구분표!$A$2:$C$1001,3,FALSE),"")</f>
        <v>여성가족국</v>
      </c>
      <c r="C45" s="186" t="s">
        <v>299</v>
      </c>
      <c r="D45" s="185" t="s">
        <v>802</v>
      </c>
      <c r="E45" s="185">
        <v>58</v>
      </c>
      <c r="F45" s="298" t="s">
        <v>1119</v>
      </c>
      <c r="G45" s="184"/>
      <c r="H45" s="184">
        <v>40623614</v>
      </c>
      <c r="I45" s="73" t="str">
        <f>IF(SUMPRODUCT(COUNTIF($D45,{"*본예산*","*1회추경*","*신규*"})),"-",G45-H45)</f>
        <v>-</v>
      </c>
      <c r="J45" s="184"/>
      <c r="K45" s="184">
        <v>3041000</v>
      </c>
      <c r="L45" s="73">
        <f t="shared" si="11"/>
        <v>43664614</v>
      </c>
      <c r="M45" s="184"/>
      <c r="N45" s="184"/>
      <c r="O45" s="73">
        <f t="shared" si="12"/>
        <v>40623614</v>
      </c>
      <c r="P45" s="74" t="str">
        <f t="shared" si="13"/>
        <v>-</v>
      </c>
      <c r="Q45" s="199" t="s">
        <v>1126</v>
      </c>
      <c r="R45" s="75"/>
      <c r="S45" s="206"/>
      <c r="T45" s="75"/>
      <c r="U45" s="282" t="s">
        <v>658</v>
      </c>
      <c r="V45" s="184">
        <f t="shared" si="14"/>
        <v>3041000</v>
      </c>
      <c r="W45" s="184">
        <f t="shared" si="15"/>
        <v>0</v>
      </c>
      <c r="X45" s="77" t="str">
        <f t="shared" si="16"/>
        <v>ok</v>
      </c>
      <c r="Y45" s="75"/>
      <c r="Z45" s="76" t="str">
        <f t="shared" si="17"/>
        <v>국비</v>
      </c>
      <c r="AA45" s="184">
        <f t="shared" si="18"/>
        <v>0</v>
      </c>
      <c r="AB45" s="184">
        <f t="shared" si="19"/>
        <v>0</v>
      </c>
      <c r="AC45" s="77" t="str">
        <f t="shared" si="20"/>
        <v>ok</v>
      </c>
      <c r="AD45" s="75"/>
      <c r="AE45" s="79" t="str">
        <f t="array" ref="AE45">IFERROR(IF($C45="","",INDEX(구분표!$I$2:$I$1001,MATCH(1,(구분표!$B$2:$B$1001='2추일입'!$A45)*(구분표!$C$2:$C$1001='2추일입'!$B45)*(구분표!$A$2:$A$1001='2추일입'!$C45),0))),"@@")</f>
        <v>3202</v>
      </c>
    </row>
    <row r="46" spans="1:31" ht="40.5" customHeight="1">
      <c r="A46" s="87" t="str">
        <f>IFERROR(VLOOKUP('2추일입'!$C46,구분표!$A$2:$C$1001,2,FALSE),"")</f>
        <v>여성가족교육협력위원회</v>
      </c>
      <c r="B46" s="87" t="str">
        <f>IFERROR(VLOOKUP('2추일입'!$C46,구분표!$A$2:$C$1001,3,FALSE),"")</f>
        <v>여성가족국</v>
      </c>
      <c r="C46" s="186" t="s">
        <v>299</v>
      </c>
      <c r="D46" s="185" t="s">
        <v>802</v>
      </c>
      <c r="E46" s="185">
        <v>58</v>
      </c>
      <c r="F46" s="298" t="s">
        <v>1120</v>
      </c>
      <c r="G46" s="184"/>
      <c r="H46" s="184">
        <v>966739000</v>
      </c>
      <c r="I46" s="73" t="str">
        <f>IF(SUMPRODUCT(COUNTIF($D46,{"*본예산*","*1회추경*","*신규*"})),"-",G46-H46)</f>
        <v>-</v>
      </c>
      <c r="J46" s="184">
        <v>-1609000</v>
      </c>
      <c r="K46" s="184"/>
      <c r="L46" s="73">
        <f t="shared" si="11"/>
        <v>965130000</v>
      </c>
      <c r="M46" s="184"/>
      <c r="N46" s="184"/>
      <c r="O46" s="73">
        <f t="shared" si="12"/>
        <v>966739000</v>
      </c>
      <c r="P46" s="74" t="str">
        <f t="shared" si="13"/>
        <v>동의필요</v>
      </c>
      <c r="Q46" s="199" t="s">
        <v>1127</v>
      </c>
      <c r="R46" s="75"/>
      <c r="S46" s="206"/>
      <c r="T46" s="75"/>
      <c r="U46" s="282" t="s">
        <v>658</v>
      </c>
      <c r="V46" s="184">
        <f t="shared" si="14"/>
        <v>-1609000</v>
      </c>
      <c r="W46" s="184">
        <f t="shared" si="15"/>
        <v>0</v>
      </c>
      <c r="X46" s="77" t="str">
        <f t="shared" si="16"/>
        <v>ok</v>
      </c>
      <c r="Y46" s="75"/>
      <c r="Z46" s="76" t="str">
        <f t="shared" si="17"/>
        <v>국비</v>
      </c>
      <c r="AA46" s="184">
        <f t="shared" si="18"/>
        <v>0</v>
      </c>
      <c r="AB46" s="184">
        <f t="shared" si="19"/>
        <v>0</v>
      </c>
      <c r="AC46" s="77" t="str">
        <f t="shared" si="20"/>
        <v>ok</v>
      </c>
      <c r="AD46" s="75"/>
      <c r="AE46" s="79" t="str">
        <f t="array" ref="AE46">IFERROR(IF($C46="","",INDEX(구분표!$I$2:$I$1001,MATCH(1,(구분표!$B$2:$B$1001='2추일입'!$A46)*(구분표!$C$2:$C$1001='2추일입'!$B46)*(구분표!$A$2:$A$1001='2추일입'!$C46),0))),"@@")</f>
        <v>3202</v>
      </c>
    </row>
    <row r="47" spans="1:31" ht="40.5" customHeight="1">
      <c r="A47" s="87" t="str">
        <f>IFERROR(VLOOKUP('2추일입'!$C47,구분표!$A$2:$C$1001,2,FALSE),"")</f>
        <v>여성가족교육협력위원회</v>
      </c>
      <c r="B47" s="87" t="str">
        <f>IFERROR(VLOOKUP('2추일입'!$C47,구분표!$A$2:$C$1001,3,FALSE),"")</f>
        <v>여성가족국</v>
      </c>
      <c r="C47" s="186" t="s">
        <v>299</v>
      </c>
      <c r="D47" s="185" t="s">
        <v>802</v>
      </c>
      <c r="E47" s="185">
        <v>58</v>
      </c>
      <c r="F47" s="298" t="s">
        <v>1028</v>
      </c>
      <c r="G47" s="184"/>
      <c r="H47" s="184">
        <v>6732379</v>
      </c>
      <c r="I47" s="73" t="str">
        <f>IF(SUMPRODUCT(COUNTIF($D47,{"*본예산*","*1회추경*","*신규*"})),"-",G47-H47)</f>
        <v>-</v>
      </c>
      <c r="J47" s="184"/>
      <c r="K47" s="184">
        <v>366000</v>
      </c>
      <c r="L47" s="73">
        <f t="shared" si="11"/>
        <v>7098379</v>
      </c>
      <c r="M47" s="184"/>
      <c r="N47" s="184"/>
      <c r="O47" s="73">
        <f t="shared" si="12"/>
        <v>6732379</v>
      </c>
      <c r="P47" s="74" t="str">
        <f t="shared" si="13"/>
        <v>-</v>
      </c>
      <c r="Q47" s="306" t="s">
        <v>1128</v>
      </c>
      <c r="R47" s="75"/>
      <c r="S47" s="206"/>
      <c r="T47" s="75"/>
      <c r="U47" s="282" t="s">
        <v>658</v>
      </c>
      <c r="V47" s="184">
        <f t="shared" si="14"/>
        <v>366000</v>
      </c>
      <c r="W47" s="184">
        <f t="shared" si="15"/>
        <v>0</v>
      </c>
      <c r="X47" s="77" t="str">
        <f t="shared" si="16"/>
        <v>ok</v>
      </c>
      <c r="Y47" s="75"/>
      <c r="Z47" s="76" t="str">
        <f t="shared" si="17"/>
        <v>국비</v>
      </c>
      <c r="AA47" s="184">
        <f t="shared" si="18"/>
        <v>0</v>
      </c>
      <c r="AB47" s="184">
        <f t="shared" si="19"/>
        <v>0</v>
      </c>
      <c r="AC47" s="77" t="str">
        <f t="shared" si="20"/>
        <v>ok</v>
      </c>
      <c r="AD47" s="75"/>
      <c r="AE47" s="79" t="str">
        <f t="array" ref="AE47">IFERROR(IF($C47="","",INDEX(구분표!$I$2:$I$1001,MATCH(1,(구분표!$B$2:$B$1001='2추일입'!$A47)*(구분표!$C$2:$C$1001='2추일입'!$B47)*(구분표!$A$2:$A$1001='2추일입'!$C47),0))),"@@")</f>
        <v>3202</v>
      </c>
    </row>
    <row r="48" spans="1:31" ht="40.5" customHeight="1">
      <c r="A48" s="87" t="str">
        <f>IFERROR(VLOOKUP('2추일입'!$C48,구분표!$A$2:$C$1001,2,FALSE),"")</f>
        <v>여성가족교육협력위원회</v>
      </c>
      <c r="B48" s="87" t="str">
        <f>IFERROR(VLOOKUP('2추일입'!$C48,구분표!$A$2:$C$1001,3,FALSE),"")</f>
        <v>여성가족국</v>
      </c>
      <c r="C48" s="186" t="s">
        <v>301</v>
      </c>
      <c r="D48" s="185" t="s">
        <v>794</v>
      </c>
      <c r="E48" s="185">
        <v>458</v>
      </c>
      <c r="F48" s="298" t="s">
        <v>1121</v>
      </c>
      <c r="G48" s="184">
        <v>1293369</v>
      </c>
      <c r="H48" s="184">
        <v>1278141</v>
      </c>
      <c r="I48" s="73">
        <f>IF(SUMPRODUCT(COUNTIF($D48,{"*본예산*","*1회추경*","*신규*"})),"-",G48-H48)</f>
        <v>15228</v>
      </c>
      <c r="J48" s="194">
        <v>-189</v>
      </c>
      <c r="K48" s="184"/>
      <c r="L48" s="73">
        <f t="shared" si="11"/>
        <v>1293180</v>
      </c>
      <c r="M48" s="303"/>
      <c r="N48" s="184"/>
      <c r="O48" s="73">
        <f t="shared" si="12"/>
        <v>1293369</v>
      </c>
      <c r="P48" s="74" t="str">
        <f t="shared" si="13"/>
        <v>동의필요</v>
      </c>
      <c r="Q48" s="306" t="s">
        <v>1129</v>
      </c>
      <c r="R48" s="75"/>
      <c r="S48" s="206"/>
      <c r="T48" s="75"/>
      <c r="U48" s="282" t="s">
        <v>594</v>
      </c>
      <c r="V48" s="184">
        <f t="shared" si="14"/>
        <v>0</v>
      </c>
      <c r="W48" s="184">
        <f t="shared" si="15"/>
        <v>-189</v>
      </c>
      <c r="X48" s="77" t="str">
        <f t="shared" si="16"/>
        <v>ok</v>
      </c>
      <c r="Y48" s="75"/>
      <c r="Z48" s="76" t="str">
        <f t="shared" si="17"/>
        <v>도비</v>
      </c>
      <c r="AA48" s="184">
        <f t="shared" si="18"/>
        <v>0</v>
      </c>
      <c r="AB48" s="184">
        <f t="shared" si="19"/>
        <v>0</v>
      </c>
      <c r="AC48" s="77" t="str">
        <f t="shared" si="20"/>
        <v>ok</v>
      </c>
      <c r="AD48" s="75"/>
      <c r="AE48" s="79" t="str">
        <f t="array" ref="AE48">IFERROR(IF($C48="","",INDEX(구분표!$I$2:$I$1001,MATCH(1,(구분표!$B$2:$B$1001='2추일입'!$A48)*(구분표!$C$2:$C$1001='2추일입'!$B48)*(구분표!$A$2:$A$1001='2추일입'!$C48),0))),"@@")</f>
        <v>3203</v>
      </c>
    </row>
    <row r="49" spans="1:31" ht="40.5" customHeight="1">
      <c r="A49" s="87" t="str">
        <f>IFERROR(VLOOKUP('2추일입'!$C49,구분표!$A$2:$C$1001,2,FALSE),"")</f>
        <v>여성가족교육협력위원회</v>
      </c>
      <c r="B49" s="87" t="str">
        <f>IFERROR(VLOOKUP('2추일입'!$C49,구분표!$A$2:$C$1001,3,FALSE),"")</f>
        <v>여성가족국</v>
      </c>
      <c r="C49" s="186" t="s">
        <v>301</v>
      </c>
      <c r="D49" s="185" t="s">
        <v>589</v>
      </c>
      <c r="E49" s="185">
        <v>57</v>
      </c>
      <c r="F49" s="298" t="s">
        <v>1122</v>
      </c>
      <c r="G49" s="184"/>
      <c r="H49" s="184">
        <v>1610094</v>
      </c>
      <c r="I49" s="73" t="str">
        <f>IF(SUMPRODUCT(COUNTIF($D49,{"*본예산*","*1회추경*","*신규*"})),"-",G49-H49)</f>
        <v>-</v>
      </c>
      <c r="J49" s="184"/>
      <c r="K49" s="184">
        <v>42223</v>
      </c>
      <c r="L49" s="73">
        <f t="shared" si="11"/>
        <v>1652317</v>
      </c>
      <c r="M49" s="184"/>
      <c r="N49" s="184"/>
      <c r="O49" s="73">
        <f t="shared" si="12"/>
        <v>1610094</v>
      </c>
      <c r="P49" s="74" t="str">
        <f t="shared" si="13"/>
        <v>-</v>
      </c>
      <c r="Q49" s="308" t="s">
        <v>1130</v>
      </c>
      <c r="R49" s="75"/>
      <c r="S49" s="206"/>
      <c r="T49" s="75"/>
      <c r="U49" s="282" t="s">
        <v>658</v>
      </c>
      <c r="V49" s="184">
        <f t="shared" si="14"/>
        <v>42223</v>
      </c>
      <c r="W49" s="184">
        <f t="shared" si="15"/>
        <v>0</v>
      </c>
      <c r="X49" s="77" t="str">
        <f t="shared" si="16"/>
        <v>ok</v>
      </c>
      <c r="Y49" s="75"/>
      <c r="Z49" s="76" t="str">
        <f t="shared" si="17"/>
        <v>국비</v>
      </c>
      <c r="AA49" s="184">
        <f t="shared" si="18"/>
        <v>0</v>
      </c>
      <c r="AB49" s="184">
        <f t="shared" si="19"/>
        <v>0</v>
      </c>
      <c r="AC49" s="77" t="str">
        <f t="shared" si="20"/>
        <v>ok</v>
      </c>
      <c r="AD49" s="75"/>
      <c r="AE49" s="79" t="str">
        <f t="array" ref="AE49">IFERROR(IF($C49="","",INDEX(구분표!$I$2:$I$1001,MATCH(1,(구분표!$B$2:$B$1001='2추일입'!$A49)*(구분표!$C$2:$C$1001='2추일입'!$B49)*(구분표!$A$2:$A$1001='2추일입'!$C49),0))),"@@")</f>
        <v>3203</v>
      </c>
    </row>
    <row r="50" spans="1:31" ht="40.5" customHeight="1">
      <c r="A50" s="87" t="str">
        <f>IFERROR(VLOOKUP('2추일입'!$C50,구분표!$A$2:$C$1001,2,FALSE),"")</f>
        <v>여성가족교육협력위원회</v>
      </c>
      <c r="B50" s="87" t="str">
        <f>IFERROR(VLOOKUP('2추일입'!$C50,구분표!$A$2:$C$1001,3,FALSE),"")</f>
        <v>여성가족국</v>
      </c>
      <c r="C50" s="186" t="s">
        <v>301</v>
      </c>
      <c r="D50" s="185" t="s">
        <v>802</v>
      </c>
      <c r="E50" s="185">
        <v>58</v>
      </c>
      <c r="F50" s="298" t="s">
        <v>1123</v>
      </c>
      <c r="G50" s="184"/>
      <c r="H50" s="184">
        <v>5081336</v>
      </c>
      <c r="I50" s="73" t="str">
        <f>IF(SUMPRODUCT(COUNTIF($D50,{"*본예산*","*1회추경*","*신규*"})),"-",G50-H50)</f>
        <v>-</v>
      </c>
      <c r="J50" s="184"/>
      <c r="K50" s="184">
        <v>6000</v>
      </c>
      <c r="L50" s="73">
        <f t="shared" si="11"/>
        <v>5087336</v>
      </c>
      <c r="M50" s="184"/>
      <c r="N50" s="184"/>
      <c r="O50" s="73">
        <f t="shared" si="12"/>
        <v>5081336</v>
      </c>
      <c r="P50" s="74" t="str">
        <f t="shared" si="13"/>
        <v>-</v>
      </c>
      <c r="Q50" s="307" t="s">
        <v>1131</v>
      </c>
      <c r="R50" s="75"/>
      <c r="S50" s="206"/>
      <c r="T50" s="75"/>
      <c r="U50" s="78" t="s">
        <v>658</v>
      </c>
      <c r="V50" s="184">
        <f t="shared" si="14"/>
        <v>6000</v>
      </c>
      <c r="W50" s="184">
        <f t="shared" si="15"/>
        <v>0</v>
      </c>
      <c r="X50" s="77" t="str">
        <f t="shared" si="16"/>
        <v>ok</v>
      </c>
      <c r="Y50" s="75"/>
      <c r="Z50" s="76" t="str">
        <f t="shared" si="17"/>
        <v>국비</v>
      </c>
      <c r="AA50" s="184">
        <f t="shared" si="18"/>
        <v>0</v>
      </c>
      <c r="AB50" s="184">
        <f t="shared" si="19"/>
        <v>0</v>
      </c>
      <c r="AC50" s="77" t="str">
        <f t="shared" si="20"/>
        <v>ok</v>
      </c>
      <c r="AD50" s="75"/>
      <c r="AE50" s="79" t="str">
        <f t="array" ref="AE50">IFERROR(IF($C50="","",INDEX(구분표!$I$2:$I$1001,MATCH(1,(구분표!$B$2:$B$1001='2추일입'!$A50)*(구분표!$C$2:$C$1001='2추일입'!$B50)*(구분표!$A$2:$A$1001='2추일입'!$C50),0))),"@@")</f>
        <v>3203</v>
      </c>
    </row>
    <row r="51" spans="1:31" ht="40.5" customHeight="1">
      <c r="A51" s="87" t="str">
        <f>IFERROR(VLOOKUP('2추일입'!$C51,구분표!$A$2:$C$1001,2,FALSE),"")</f>
        <v>여성가족교육협력위원회</v>
      </c>
      <c r="B51" s="87" t="str">
        <f>IFERROR(VLOOKUP('2추일입'!$C51,구분표!$A$2:$C$1001,3,FALSE),"")</f>
        <v>여성가족국</v>
      </c>
      <c r="C51" s="186" t="s">
        <v>301</v>
      </c>
      <c r="D51" s="185" t="s">
        <v>802</v>
      </c>
      <c r="E51" s="185">
        <v>64</v>
      </c>
      <c r="F51" s="298" t="s">
        <v>1124</v>
      </c>
      <c r="G51" s="184"/>
      <c r="H51" s="184">
        <v>654740</v>
      </c>
      <c r="I51" s="73" t="str">
        <f>IF(SUMPRODUCT(COUNTIF($D51,{"*본예산*","*1회추경*","*신규*"})),"-",G51-H51)</f>
        <v>-</v>
      </c>
      <c r="J51" s="184"/>
      <c r="K51" s="194">
        <v>90000</v>
      </c>
      <c r="L51" s="73">
        <f t="shared" si="11"/>
        <v>744740</v>
      </c>
      <c r="M51" s="184"/>
      <c r="N51" s="194"/>
      <c r="O51" s="73">
        <f t="shared" si="12"/>
        <v>654740</v>
      </c>
      <c r="P51" s="74" t="str">
        <f t="shared" si="13"/>
        <v>-</v>
      </c>
      <c r="Q51" s="307" t="s">
        <v>1132</v>
      </c>
      <c r="R51" s="75"/>
      <c r="S51" s="206"/>
      <c r="T51" s="75"/>
      <c r="U51" s="78" t="s">
        <v>659</v>
      </c>
      <c r="V51" s="184">
        <f t="shared" si="14"/>
        <v>90000</v>
      </c>
      <c r="W51" s="184">
        <f t="shared" si="15"/>
        <v>0</v>
      </c>
      <c r="X51" s="77" t="str">
        <f t="shared" si="16"/>
        <v>ok</v>
      </c>
      <c r="Y51" s="75"/>
      <c r="Z51" s="76" t="str">
        <f t="shared" si="17"/>
        <v>기금</v>
      </c>
      <c r="AA51" s="184">
        <f t="shared" si="18"/>
        <v>0</v>
      </c>
      <c r="AB51" s="184">
        <f t="shared" si="19"/>
        <v>0</v>
      </c>
      <c r="AC51" s="77" t="str">
        <f t="shared" si="20"/>
        <v>ok</v>
      </c>
      <c r="AD51" s="75"/>
      <c r="AE51" s="79" t="str">
        <f t="array" ref="AE51">IFERROR(IF($C51="","",INDEX(구분표!$I$2:$I$1001,MATCH(1,(구분표!$B$2:$B$1001='2추일입'!$A51)*(구분표!$C$2:$C$1001='2추일입'!$B51)*(구분표!$A$2:$A$1001='2추일입'!$C51),0))),"@@")</f>
        <v>3203</v>
      </c>
    </row>
    <row r="52" spans="1:31" ht="40.5" customHeight="1">
      <c r="A52" s="87" t="str">
        <f>IFERROR(VLOOKUP('2추일입'!$C52,구분표!$A$2:$C$1001,2,FALSE),"")</f>
        <v>농정해양위원회</v>
      </c>
      <c r="B52" s="87" t="str">
        <f>IFERROR(VLOOKUP('2추일입'!$C52,구분표!$A$2:$C$1001,3,FALSE),"")</f>
        <v>축산산림국</v>
      </c>
      <c r="C52" s="186" t="s">
        <v>354</v>
      </c>
      <c r="D52" s="185" t="s">
        <v>794</v>
      </c>
      <c r="E52" s="185">
        <v>341</v>
      </c>
      <c r="F52" s="298" t="s">
        <v>1803</v>
      </c>
      <c r="G52" s="184">
        <v>1095</v>
      </c>
      <c r="H52" s="184"/>
      <c r="I52" s="73">
        <f>IF(SUMPRODUCT(COUNTIF($D52,{"*본예산*","*1회추경*","*신규*"})),"-",G52-H52)</f>
        <v>1095</v>
      </c>
      <c r="J52" s="184">
        <v>-1095</v>
      </c>
      <c r="K52" s="184"/>
      <c r="L52" s="73">
        <f t="shared" si="11"/>
        <v>0</v>
      </c>
      <c r="M52" s="184"/>
      <c r="N52" s="184"/>
      <c r="O52" s="73">
        <f t="shared" si="12"/>
        <v>1095</v>
      </c>
      <c r="P52" s="74" t="str">
        <f t="shared" si="13"/>
        <v>동의필요</v>
      </c>
      <c r="Q52" s="198" t="s">
        <v>1812</v>
      </c>
      <c r="R52" s="75"/>
      <c r="S52" s="206"/>
      <c r="T52" s="75"/>
      <c r="U52" s="78" t="s">
        <v>594</v>
      </c>
      <c r="V52" s="184">
        <f t="shared" si="14"/>
        <v>0</v>
      </c>
      <c r="W52" s="184">
        <f t="shared" si="15"/>
        <v>-1095</v>
      </c>
      <c r="X52" s="77" t="str">
        <f t="shared" si="16"/>
        <v>ok</v>
      </c>
      <c r="Y52" s="75"/>
      <c r="Z52" s="76" t="str">
        <f t="shared" si="17"/>
        <v>도비</v>
      </c>
      <c r="AA52" s="184">
        <f t="shared" si="18"/>
        <v>0</v>
      </c>
      <c r="AB52" s="184">
        <f t="shared" si="19"/>
        <v>0</v>
      </c>
      <c r="AC52" s="77" t="str">
        <f t="shared" si="20"/>
        <v>ok</v>
      </c>
      <c r="AD52" s="75"/>
      <c r="AE52" s="79" t="str">
        <f t="array" ref="AE52">IFERROR(IF($C52="","",INDEX(구분표!$I$2:$I$1001,MATCH(1,(구분표!$B$2:$B$1001='2추일입'!$A52)*(구분표!$C$2:$C$1001='2추일입'!$B52)*(구분표!$A$2:$A$1001='2추일입'!$C52),0))),"@@")</f>
        <v>1701</v>
      </c>
    </row>
    <row r="53" spans="1:31" ht="40.5" customHeight="1">
      <c r="A53" s="87" t="str">
        <f>IFERROR(VLOOKUP('2추일입'!$C53,구분표!$A$2:$C$1001,2,FALSE),"")</f>
        <v>농정해양위원회</v>
      </c>
      <c r="B53" s="87" t="str">
        <f>IFERROR(VLOOKUP('2추일입'!$C53,구분표!$A$2:$C$1001,3,FALSE),"")</f>
        <v>축산산림국</v>
      </c>
      <c r="C53" s="186" t="s">
        <v>354</v>
      </c>
      <c r="D53" s="185" t="s">
        <v>794</v>
      </c>
      <c r="E53" s="185">
        <v>341</v>
      </c>
      <c r="F53" s="298" t="s">
        <v>1804</v>
      </c>
      <c r="G53" s="184">
        <v>1528031</v>
      </c>
      <c r="H53" s="189">
        <v>119575</v>
      </c>
      <c r="I53" s="73">
        <f>IF(SUMPRODUCT(COUNTIF($D53,{"*본예산*","*1회추경*","*신규*"})),"-",G53-H53)</f>
        <v>1408456</v>
      </c>
      <c r="J53" s="184">
        <v>-202617</v>
      </c>
      <c r="K53" s="184"/>
      <c r="L53" s="73">
        <f t="shared" si="11"/>
        <v>1325414</v>
      </c>
      <c r="M53" s="184"/>
      <c r="N53" s="184"/>
      <c r="O53" s="73">
        <f t="shared" si="12"/>
        <v>1528031</v>
      </c>
      <c r="P53" s="74" t="str">
        <f t="shared" si="13"/>
        <v>동의필요</v>
      </c>
      <c r="Q53" s="201" t="s">
        <v>1813</v>
      </c>
      <c r="R53" s="75"/>
      <c r="S53" s="206"/>
      <c r="T53" s="75"/>
      <c r="U53" s="78" t="s">
        <v>594</v>
      </c>
      <c r="V53" s="184">
        <f t="shared" si="14"/>
        <v>0</v>
      </c>
      <c r="W53" s="184">
        <f t="shared" si="15"/>
        <v>-202617</v>
      </c>
      <c r="X53" s="77" t="str">
        <f t="shared" si="16"/>
        <v>ok</v>
      </c>
      <c r="Y53" s="75"/>
      <c r="Z53" s="76" t="str">
        <f t="shared" si="17"/>
        <v>도비</v>
      </c>
      <c r="AA53" s="184">
        <f t="shared" si="18"/>
        <v>0</v>
      </c>
      <c r="AB53" s="184">
        <f t="shared" si="19"/>
        <v>0</v>
      </c>
      <c r="AC53" s="77" t="str">
        <f t="shared" si="20"/>
        <v>ok</v>
      </c>
      <c r="AD53" s="75"/>
      <c r="AE53" s="79" t="str">
        <f t="array" ref="AE53">IFERROR(IF($C53="","",INDEX(구분표!$I$2:$I$1001,MATCH(1,(구분표!$B$2:$B$1001='2추일입'!$A53)*(구분표!$C$2:$C$1001='2추일입'!$B53)*(구분표!$A$2:$A$1001='2추일입'!$C53),0))),"@@")</f>
        <v>1701</v>
      </c>
    </row>
    <row r="54" spans="1:31" ht="40.5" customHeight="1">
      <c r="A54" s="87" t="str">
        <f>IFERROR(VLOOKUP('2추일입'!$C54,구분표!$A$2:$C$1001,2,FALSE),"")</f>
        <v>농정해양위원회</v>
      </c>
      <c r="B54" s="87" t="str">
        <f>IFERROR(VLOOKUP('2추일입'!$C54,구분표!$A$2:$C$1001,3,FALSE),"")</f>
        <v>축산산림국</v>
      </c>
      <c r="C54" s="186" t="s">
        <v>354</v>
      </c>
      <c r="D54" s="185" t="s">
        <v>794</v>
      </c>
      <c r="E54" s="185">
        <v>341</v>
      </c>
      <c r="F54" s="298" t="s">
        <v>1805</v>
      </c>
      <c r="G54" s="184">
        <v>9211807</v>
      </c>
      <c r="H54" s="184">
        <v>5364451</v>
      </c>
      <c r="I54" s="73">
        <f>IF(SUMPRODUCT(COUNTIF($D54,{"*본예산*","*1회추경*","*신규*"})),"-",G54-H54)</f>
        <v>3847356</v>
      </c>
      <c r="J54" s="184"/>
      <c r="K54" s="184">
        <v>58456</v>
      </c>
      <c r="L54" s="73">
        <f t="shared" si="11"/>
        <v>9270263</v>
      </c>
      <c r="M54" s="184"/>
      <c r="N54" s="184"/>
      <c r="O54" s="73">
        <f t="shared" si="12"/>
        <v>9211807</v>
      </c>
      <c r="P54" s="74" t="str">
        <f t="shared" si="13"/>
        <v>-</v>
      </c>
      <c r="Q54" s="201" t="s">
        <v>1814</v>
      </c>
      <c r="R54" s="75"/>
      <c r="S54" s="206"/>
      <c r="T54" s="75"/>
      <c r="U54" s="78" t="s">
        <v>659</v>
      </c>
      <c r="V54" s="184">
        <f t="shared" si="14"/>
        <v>58456</v>
      </c>
      <c r="W54" s="184">
        <f t="shared" si="15"/>
        <v>0</v>
      </c>
      <c r="X54" s="77" t="str">
        <f t="shared" si="16"/>
        <v>ok</v>
      </c>
      <c r="Y54" s="75"/>
      <c r="Z54" s="76" t="str">
        <f t="shared" si="17"/>
        <v>기금</v>
      </c>
      <c r="AA54" s="184">
        <f t="shared" si="18"/>
        <v>0</v>
      </c>
      <c r="AB54" s="184">
        <f t="shared" si="19"/>
        <v>0</v>
      </c>
      <c r="AC54" s="77" t="str">
        <f t="shared" si="20"/>
        <v>ok</v>
      </c>
      <c r="AD54" s="75"/>
      <c r="AE54" s="79" t="str">
        <f t="array" ref="AE54">IFERROR(IF($C54="","",INDEX(구분표!$I$2:$I$1001,MATCH(1,(구분표!$B$2:$B$1001='2추일입'!$A54)*(구분표!$C$2:$C$1001='2추일입'!$B54)*(구분표!$A$2:$A$1001='2추일입'!$C54),0))),"@@")</f>
        <v>1701</v>
      </c>
    </row>
    <row r="55" spans="1:31" ht="40.5" customHeight="1">
      <c r="A55" s="87" t="str">
        <f>IFERROR(VLOOKUP('2추일입'!$C55,구분표!$A$2:$C$1001,2,FALSE),"")</f>
        <v>농정해양위원회</v>
      </c>
      <c r="B55" s="87" t="str">
        <f>IFERROR(VLOOKUP('2추일입'!$C55,구분표!$A$2:$C$1001,3,FALSE),"")</f>
        <v>축산산림국</v>
      </c>
      <c r="C55" s="186" t="s">
        <v>354</v>
      </c>
      <c r="D55" s="185" t="s">
        <v>593</v>
      </c>
      <c r="E55" s="185" t="s">
        <v>593</v>
      </c>
      <c r="F55" s="298" t="s">
        <v>1806</v>
      </c>
      <c r="G55" s="184"/>
      <c r="H55" s="184"/>
      <c r="I55" s="73" t="str">
        <f>IF(SUMPRODUCT(COUNTIF($D55,{"*본예산*","*1회추경*","*신규*"})),"-",G55-H55)</f>
        <v>-</v>
      </c>
      <c r="J55" s="184"/>
      <c r="K55" s="184">
        <v>365918</v>
      </c>
      <c r="L55" s="73">
        <f t="shared" si="11"/>
        <v>365918</v>
      </c>
      <c r="M55" s="184"/>
      <c r="N55" s="184"/>
      <c r="O55" s="73">
        <f t="shared" si="12"/>
        <v>0</v>
      </c>
      <c r="P55" s="74" t="str">
        <f t="shared" si="13"/>
        <v>-</v>
      </c>
      <c r="Q55" s="201" t="s">
        <v>1815</v>
      </c>
      <c r="R55" s="75"/>
      <c r="S55" s="206"/>
      <c r="T55" s="75"/>
      <c r="U55" s="78" t="s">
        <v>659</v>
      </c>
      <c r="V55" s="184">
        <f t="shared" si="14"/>
        <v>365918</v>
      </c>
      <c r="W55" s="184">
        <f t="shared" si="15"/>
        <v>0</v>
      </c>
      <c r="X55" s="77" t="str">
        <f t="shared" si="16"/>
        <v>ok</v>
      </c>
      <c r="Y55" s="75"/>
      <c r="Z55" s="76" t="str">
        <f t="shared" si="17"/>
        <v>기금</v>
      </c>
      <c r="AA55" s="184">
        <f t="shared" si="18"/>
        <v>0</v>
      </c>
      <c r="AB55" s="184">
        <f t="shared" si="19"/>
        <v>0</v>
      </c>
      <c r="AC55" s="77" t="str">
        <f t="shared" si="20"/>
        <v>ok</v>
      </c>
      <c r="AD55" s="75"/>
      <c r="AE55" s="79" t="str">
        <f t="array" ref="AE55">IFERROR(IF($C55="","",INDEX(구분표!$I$2:$I$1001,MATCH(1,(구분표!$B$2:$B$1001='2추일입'!$A55)*(구분표!$C$2:$C$1001='2추일입'!$B55)*(구분표!$A$2:$A$1001='2추일입'!$C55),0))),"@@")</f>
        <v>1701</v>
      </c>
    </row>
    <row r="56" spans="1:31" ht="40.5" customHeight="1">
      <c r="A56" s="87" t="str">
        <f>IFERROR(VLOOKUP('2추일입'!$C56,구분표!$A$2:$C$1001,2,FALSE),"")</f>
        <v>농정해양위원회</v>
      </c>
      <c r="B56" s="87" t="str">
        <f>IFERROR(VLOOKUP('2추일입'!$C56,구분표!$A$2:$C$1001,3,FALSE),"")</f>
        <v>축산산림국</v>
      </c>
      <c r="C56" s="186" t="s">
        <v>354</v>
      </c>
      <c r="D56" s="185" t="s">
        <v>593</v>
      </c>
      <c r="E56" s="185" t="s">
        <v>593</v>
      </c>
      <c r="F56" s="298" t="s">
        <v>1807</v>
      </c>
      <c r="G56" s="184"/>
      <c r="H56" s="184"/>
      <c r="I56" s="73" t="str">
        <f>IF(SUMPRODUCT(COUNTIF($D56,{"*본예산*","*1회추경*","*신규*"})),"-",G56-H56)</f>
        <v>-</v>
      </c>
      <c r="J56" s="184"/>
      <c r="K56" s="184">
        <v>764738</v>
      </c>
      <c r="L56" s="73">
        <f t="shared" si="11"/>
        <v>764738</v>
      </c>
      <c r="M56" s="184"/>
      <c r="N56" s="184"/>
      <c r="O56" s="73">
        <f t="shared" si="12"/>
        <v>0</v>
      </c>
      <c r="P56" s="74" t="str">
        <f t="shared" si="13"/>
        <v>-</v>
      </c>
      <c r="Q56" s="201" t="s">
        <v>1815</v>
      </c>
      <c r="R56" s="75"/>
      <c r="S56" s="206"/>
      <c r="T56" s="75"/>
      <c r="U56" s="78" t="s">
        <v>659</v>
      </c>
      <c r="V56" s="184">
        <f t="shared" si="14"/>
        <v>764738</v>
      </c>
      <c r="W56" s="184">
        <f t="shared" si="15"/>
        <v>0</v>
      </c>
      <c r="X56" s="77" t="str">
        <f t="shared" si="16"/>
        <v>ok</v>
      </c>
      <c r="Y56" s="75"/>
      <c r="Z56" s="76" t="str">
        <f t="shared" si="17"/>
        <v>기금</v>
      </c>
      <c r="AA56" s="184">
        <f t="shared" si="18"/>
        <v>0</v>
      </c>
      <c r="AB56" s="184">
        <f t="shared" si="19"/>
        <v>0</v>
      </c>
      <c r="AC56" s="77" t="str">
        <f t="shared" si="20"/>
        <v>ok</v>
      </c>
      <c r="AD56" s="75"/>
      <c r="AE56" s="79" t="str">
        <f t="array" ref="AE56">IFERROR(IF($C56="","",INDEX(구분표!$I$2:$I$1001,MATCH(1,(구분표!$B$2:$B$1001='2추일입'!$A56)*(구분표!$C$2:$C$1001='2추일입'!$B56)*(구분표!$A$2:$A$1001='2추일입'!$C56),0))),"@@")</f>
        <v>1701</v>
      </c>
    </row>
    <row r="57" spans="1:31" ht="40.5" customHeight="1">
      <c r="A57" s="87" t="str">
        <f>IFERROR(VLOOKUP('2추일입'!$C57,구분표!$A$2:$C$1001,2,FALSE),"")</f>
        <v>농정해양위원회</v>
      </c>
      <c r="B57" s="87" t="str">
        <f>IFERROR(VLOOKUP('2추일입'!$C57,구분표!$A$2:$C$1001,3,FALSE),"")</f>
        <v>축산산림국</v>
      </c>
      <c r="C57" s="186" t="s">
        <v>68</v>
      </c>
      <c r="D57" s="185" t="s">
        <v>802</v>
      </c>
      <c r="E57" s="185">
        <v>50</v>
      </c>
      <c r="F57" s="298" t="s">
        <v>1287</v>
      </c>
      <c r="G57" s="184"/>
      <c r="H57" s="184">
        <v>60362</v>
      </c>
      <c r="I57" s="73" t="str">
        <f>IF(SUMPRODUCT(COUNTIF($D57,{"*본예산*","*1회추경*","*신규*"})),"-",G57-H57)</f>
        <v>-</v>
      </c>
      <c r="J57" s="184"/>
      <c r="K57" s="184">
        <v>13452</v>
      </c>
      <c r="L57" s="73">
        <f t="shared" si="11"/>
        <v>73814</v>
      </c>
      <c r="M57" s="184"/>
      <c r="N57" s="184"/>
      <c r="O57" s="73">
        <f t="shared" si="12"/>
        <v>60362</v>
      </c>
      <c r="P57" s="74" t="str">
        <f t="shared" si="13"/>
        <v>-</v>
      </c>
      <c r="Q57" s="201" t="s">
        <v>1816</v>
      </c>
      <c r="R57" s="75"/>
      <c r="S57" s="206"/>
      <c r="T57" s="75"/>
      <c r="U57" s="78" t="s">
        <v>594</v>
      </c>
      <c r="V57" s="184">
        <f t="shared" si="14"/>
        <v>0</v>
      </c>
      <c r="W57" s="184">
        <f t="shared" si="15"/>
        <v>13452</v>
      </c>
      <c r="X57" s="77" t="str">
        <f t="shared" si="16"/>
        <v>ok</v>
      </c>
      <c r="Y57" s="75"/>
      <c r="Z57" s="76" t="str">
        <f t="shared" si="17"/>
        <v>도비</v>
      </c>
      <c r="AA57" s="184">
        <f t="shared" si="18"/>
        <v>0</v>
      </c>
      <c r="AB57" s="184">
        <f t="shared" si="19"/>
        <v>0</v>
      </c>
      <c r="AC57" s="77" t="str">
        <f t="shared" si="20"/>
        <v>ok</v>
      </c>
      <c r="AD57" s="75"/>
      <c r="AE57" s="79" t="str">
        <f t="array" ref="AE57">IFERROR(IF($C57="","",INDEX(구분표!$I$2:$I$1001,MATCH(1,(구분표!$B$2:$B$1001='2추일입'!$A57)*(구분표!$C$2:$C$1001='2추일입'!$B57)*(구분표!$A$2:$A$1001='2추일입'!$C57),0))),"@@")</f>
        <v>1702</v>
      </c>
    </row>
    <row r="58" spans="1:31" ht="40.5" customHeight="1">
      <c r="A58" s="87" t="str">
        <f>IFERROR(VLOOKUP('2추일입'!$C58,구분표!$A$2:$C$1001,2,FALSE),"")</f>
        <v>농정해양위원회</v>
      </c>
      <c r="B58" s="87" t="str">
        <f>IFERROR(VLOOKUP('2추일입'!$C58,구분표!$A$2:$C$1001,3,FALSE),"")</f>
        <v>축산산림국</v>
      </c>
      <c r="C58" s="186" t="s">
        <v>68</v>
      </c>
      <c r="D58" s="185" t="s">
        <v>802</v>
      </c>
      <c r="E58" s="185">
        <v>59</v>
      </c>
      <c r="F58" s="298" t="s">
        <v>1808</v>
      </c>
      <c r="G58" s="184"/>
      <c r="H58" s="184">
        <v>23600000</v>
      </c>
      <c r="I58" s="73" t="str">
        <f>IF(SUMPRODUCT(COUNTIF($D58,{"*본예산*","*1회추경*","*신규*"})),"-",G58-H58)</f>
        <v>-</v>
      </c>
      <c r="J58" s="184">
        <v>-1500000</v>
      </c>
      <c r="K58" s="184"/>
      <c r="L58" s="73">
        <f t="shared" si="11"/>
        <v>22100000</v>
      </c>
      <c r="M58" s="184"/>
      <c r="N58" s="184"/>
      <c r="O58" s="73">
        <f t="shared" si="12"/>
        <v>23600000</v>
      </c>
      <c r="P58" s="74" t="str">
        <f t="shared" si="13"/>
        <v>동의필요</v>
      </c>
      <c r="Q58" s="201" t="s">
        <v>1817</v>
      </c>
      <c r="R58" s="75"/>
      <c r="S58" s="206"/>
      <c r="T58" s="75"/>
      <c r="U58" s="78" t="s">
        <v>658</v>
      </c>
      <c r="V58" s="184">
        <f t="shared" si="14"/>
        <v>-1500000</v>
      </c>
      <c r="W58" s="184">
        <f t="shared" si="15"/>
        <v>0</v>
      </c>
      <c r="X58" s="77" t="str">
        <f t="shared" si="16"/>
        <v>ok</v>
      </c>
      <c r="Y58" s="75"/>
      <c r="Z58" s="76" t="str">
        <f t="shared" si="17"/>
        <v>국비</v>
      </c>
      <c r="AA58" s="184">
        <f t="shared" si="18"/>
        <v>0</v>
      </c>
      <c r="AB58" s="184">
        <f t="shared" si="19"/>
        <v>0</v>
      </c>
      <c r="AC58" s="77" t="str">
        <f t="shared" si="20"/>
        <v>ok</v>
      </c>
      <c r="AD58" s="75"/>
      <c r="AE58" s="79" t="str">
        <f t="array" ref="AE58">IFERROR(IF($C58="","",INDEX(구분표!$I$2:$I$1001,MATCH(1,(구분표!$B$2:$B$1001='2추일입'!$A58)*(구분표!$C$2:$C$1001='2추일입'!$B58)*(구분표!$A$2:$A$1001='2추일입'!$C58),0))),"@@")</f>
        <v>1702</v>
      </c>
    </row>
    <row r="59" spans="1:31" ht="40.5" customHeight="1">
      <c r="A59" s="87" t="str">
        <f>IFERROR(VLOOKUP('2추일입'!$C59,구분표!$A$2:$C$1001,2,FALSE),"")</f>
        <v>농정해양위원회</v>
      </c>
      <c r="B59" s="87" t="str">
        <f>IFERROR(VLOOKUP('2추일입'!$C59,구분표!$A$2:$C$1001,3,FALSE),"")</f>
        <v>축산산림국</v>
      </c>
      <c r="C59" s="186" t="s">
        <v>68</v>
      </c>
      <c r="D59" s="185" t="s">
        <v>802</v>
      </c>
      <c r="E59" s="185">
        <v>67</v>
      </c>
      <c r="F59" s="298" t="s">
        <v>1809</v>
      </c>
      <c r="G59" s="184"/>
      <c r="H59" s="184">
        <v>9682</v>
      </c>
      <c r="I59" s="73" t="str">
        <f>IF(SUMPRODUCT(COUNTIF($D59,{"*본예산*","*1회추경*","*신규*"})),"-",G59-H59)</f>
        <v>-</v>
      </c>
      <c r="J59" s="184"/>
      <c r="K59" s="184">
        <v>2635</v>
      </c>
      <c r="L59" s="73">
        <f t="shared" si="11"/>
        <v>12317</v>
      </c>
      <c r="M59" s="184"/>
      <c r="N59" s="184"/>
      <c r="O59" s="73">
        <f t="shared" si="12"/>
        <v>9682</v>
      </c>
      <c r="P59" s="74" t="str">
        <f t="shared" si="13"/>
        <v>-</v>
      </c>
      <c r="Q59" s="201" t="s">
        <v>1818</v>
      </c>
      <c r="R59" s="75"/>
      <c r="S59" s="206"/>
      <c r="T59" s="75"/>
      <c r="U59" s="78" t="s">
        <v>594</v>
      </c>
      <c r="V59" s="184">
        <f t="shared" si="14"/>
        <v>0</v>
      </c>
      <c r="W59" s="184">
        <f t="shared" si="15"/>
        <v>2635</v>
      </c>
      <c r="X59" s="77" t="str">
        <f t="shared" si="16"/>
        <v>ok</v>
      </c>
      <c r="Y59" s="75"/>
      <c r="Z59" s="76" t="str">
        <f t="shared" si="17"/>
        <v>도비</v>
      </c>
      <c r="AA59" s="184">
        <f t="shared" si="18"/>
        <v>0</v>
      </c>
      <c r="AB59" s="184">
        <f t="shared" si="19"/>
        <v>0</v>
      </c>
      <c r="AC59" s="77" t="str">
        <f t="shared" si="20"/>
        <v>ok</v>
      </c>
      <c r="AD59" s="75"/>
      <c r="AE59" s="79" t="str">
        <f t="array" ref="AE59">IFERROR(IF($C59="","",INDEX(구분표!$I$2:$I$1001,MATCH(1,(구분표!$B$2:$B$1001='2추일입'!$A59)*(구분표!$C$2:$C$1001='2추일입'!$B59)*(구분표!$A$2:$A$1001='2추일입'!$C59),0))),"@@")</f>
        <v>1702</v>
      </c>
    </row>
    <row r="60" spans="1:31" ht="40.5" customHeight="1">
      <c r="A60" s="87" t="str">
        <f>IFERROR(VLOOKUP('2추일입'!$C60,구분표!$A$2:$C$1001,2,FALSE),"")</f>
        <v>농정해양위원회</v>
      </c>
      <c r="B60" s="87" t="str">
        <f>IFERROR(VLOOKUP('2추일입'!$C60,구분표!$A$2:$C$1001,3,FALSE),"")</f>
        <v>축산산림국</v>
      </c>
      <c r="C60" s="186" t="s">
        <v>357</v>
      </c>
      <c r="D60" s="185" t="s">
        <v>802</v>
      </c>
      <c r="E60" s="185">
        <v>59</v>
      </c>
      <c r="F60" s="298" t="s">
        <v>1810</v>
      </c>
      <c r="G60" s="184"/>
      <c r="H60" s="184">
        <v>5463583</v>
      </c>
      <c r="I60" s="73" t="str">
        <f>IF(SUMPRODUCT(COUNTIF($D60,{"*본예산*","*1회추경*","*신규*"})),"-",G60-H60)</f>
        <v>-</v>
      </c>
      <c r="J60" s="184"/>
      <c r="K60" s="184">
        <v>195000</v>
      </c>
      <c r="L60" s="73">
        <f t="shared" si="11"/>
        <v>5658583</v>
      </c>
      <c r="M60" s="196"/>
      <c r="N60" s="184"/>
      <c r="O60" s="73">
        <f t="shared" si="12"/>
        <v>5463583</v>
      </c>
      <c r="P60" s="74" t="str">
        <f t="shared" si="13"/>
        <v>-</v>
      </c>
      <c r="Q60" s="201" t="s">
        <v>1819</v>
      </c>
      <c r="R60" s="75"/>
      <c r="S60" s="206"/>
      <c r="T60" s="75"/>
      <c r="U60" s="78" t="s">
        <v>658</v>
      </c>
      <c r="V60" s="184">
        <f t="shared" si="14"/>
        <v>195000</v>
      </c>
      <c r="W60" s="184">
        <f t="shared" si="15"/>
        <v>0</v>
      </c>
      <c r="X60" s="77" t="str">
        <f t="shared" si="16"/>
        <v>ok</v>
      </c>
      <c r="Y60" s="75"/>
      <c r="Z60" s="76" t="str">
        <f t="shared" si="17"/>
        <v>국비</v>
      </c>
      <c r="AA60" s="184">
        <f t="shared" si="18"/>
        <v>0</v>
      </c>
      <c r="AB60" s="184">
        <f t="shared" si="19"/>
        <v>0</v>
      </c>
      <c r="AC60" s="77" t="str">
        <f t="shared" si="20"/>
        <v>ok</v>
      </c>
      <c r="AD60" s="75"/>
      <c r="AE60" s="79" t="str">
        <f t="array" ref="AE60">IFERROR(IF($C60="","",INDEX(구분표!$I$2:$I$1001,MATCH(1,(구분표!$B$2:$B$1001='2추일입'!$A60)*(구분표!$C$2:$C$1001='2추일입'!$B60)*(구분표!$A$2:$A$1001='2추일입'!$C60),0))),"@@")</f>
        <v>1703</v>
      </c>
    </row>
    <row r="61" spans="1:31" ht="40.5" customHeight="1">
      <c r="A61" s="87" t="str">
        <f>IFERROR(VLOOKUP('2추일입'!$C61,구분표!$A$2:$C$1001,2,FALSE),"")</f>
        <v>농정해양위원회</v>
      </c>
      <c r="B61" s="87" t="str">
        <f>IFERROR(VLOOKUP('2추일입'!$C61,구분표!$A$2:$C$1001,3,FALSE),"")</f>
        <v>축산산림국</v>
      </c>
      <c r="C61" s="186" t="s">
        <v>361</v>
      </c>
      <c r="D61" s="185" t="s">
        <v>593</v>
      </c>
      <c r="E61" s="185" t="s">
        <v>593</v>
      </c>
      <c r="F61" s="298" t="s">
        <v>1811</v>
      </c>
      <c r="G61" s="184"/>
      <c r="H61" s="184"/>
      <c r="I61" s="73" t="str">
        <f>IF(SUMPRODUCT(COUNTIF($D61,{"*본예산*","*1회추경*","*신규*"})),"-",G61-H61)</f>
        <v>-</v>
      </c>
      <c r="J61" s="194"/>
      <c r="K61" s="194">
        <v>26</v>
      </c>
      <c r="L61" s="73">
        <f t="shared" si="11"/>
        <v>26</v>
      </c>
      <c r="M61" s="194"/>
      <c r="N61" s="194"/>
      <c r="O61" s="73">
        <f t="shared" si="12"/>
        <v>0</v>
      </c>
      <c r="P61" s="74" t="str">
        <f t="shared" si="13"/>
        <v>-</v>
      </c>
      <c r="Q61" s="201" t="s">
        <v>1820</v>
      </c>
      <c r="R61" s="75"/>
      <c r="S61" s="206"/>
      <c r="T61" s="75"/>
      <c r="U61" s="78" t="s">
        <v>594</v>
      </c>
      <c r="V61" s="184">
        <f t="shared" si="14"/>
        <v>0</v>
      </c>
      <c r="W61" s="184">
        <f t="shared" si="15"/>
        <v>26</v>
      </c>
      <c r="X61" s="77" t="str">
        <f t="shared" si="16"/>
        <v>ok</v>
      </c>
      <c r="Y61" s="75"/>
      <c r="Z61" s="76" t="str">
        <f t="shared" si="17"/>
        <v>도비</v>
      </c>
      <c r="AA61" s="184">
        <f t="shared" si="18"/>
        <v>0</v>
      </c>
      <c r="AB61" s="184">
        <f t="shared" si="19"/>
        <v>0</v>
      </c>
      <c r="AC61" s="77" t="str">
        <f t="shared" si="20"/>
        <v>ok</v>
      </c>
      <c r="AD61" s="75"/>
      <c r="AE61" s="79" t="str">
        <f t="array" ref="AE61">IFERROR(IF($C61="","",INDEX(구분표!$I$2:$I$1001,MATCH(1,(구분표!$B$2:$B$1001='2추일입'!$A61)*(구분표!$C$2:$C$1001='2추일입'!$B61)*(구분표!$A$2:$A$1001='2추일입'!$C61),0))),"@@")</f>
        <v>1706</v>
      </c>
    </row>
    <row r="62" spans="1:31" ht="40.5" customHeight="1">
      <c r="A62" s="87" t="str">
        <f>IFERROR(VLOOKUP('2추일입'!$C62,구분표!$A$2:$C$1001,2,FALSE),"")</f>
        <v/>
      </c>
      <c r="B62" s="87" t="str">
        <f>IFERROR(VLOOKUP('2추일입'!$C62,구분표!$A$2:$C$1001,3,FALSE),"")</f>
        <v/>
      </c>
      <c r="C62" s="186"/>
      <c r="D62" s="185"/>
      <c r="E62" s="185"/>
      <c r="F62" s="298"/>
      <c r="G62" s="184"/>
      <c r="H62" s="184"/>
      <c r="I62" s="73">
        <f>IF(SUMPRODUCT(COUNTIF($D62,{"*본예산*","*1회추경*","*신규*"})),"-",G62-H62)</f>
        <v>0</v>
      </c>
      <c r="J62" s="184"/>
      <c r="K62" s="184"/>
      <c r="L62" s="73">
        <f t="shared" si="11"/>
        <v>0</v>
      </c>
      <c r="M62" s="184"/>
      <c r="N62" s="184"/>
      <c r="O62" s="73">
        <f t="shared" si="12"/>
        <v>0</v>
      </c>
      <c r="P62" s="74" t="str">
        <f t="shared" si="13"/>
        <v>-</v>
      </c>
      <c r="Q62" s="201"/>
      <c r="R62" s="75"/>
      <c r="S62" s="206"/>
      <c r="T62" s="75"/>
      <c r="U62" s="78"/>
      <c r="V62" s="184">
        <f t="shared" si="14"/>
        <v>0</v>
      </c>
      <c r="W62" s="184">
        <f t="shared" si="15"/>
        <v>0</v>
      </c>
      <c r="X62" s="77" t="str">
        <f t="shared" si="16"/>
        <v>ok</v>
      </c>
      <c r="Y62" s="75"/>
      <c r="Z62" s="76">
        <f t="shared" si="17"/>
        <v>0</v>
      </c>
      <c r="AA62" s="184">
        <f t="shared" si="18"/>
        <v>0</v>
      </c>
      <c r="AB62" s="184">
        <f t="shared" si="19"/>
        <v>0</v>
      </c>
      <c r="AC62" s="77" t="str">
        <f t="shared" si="20"/>
        <v>ok</v>
      </c>
      <c r="AD62" s="75"/>
      <c r="AE62" s="79" t="str">
        <f t="array" ref="AE62">IFERROR(IF($C62="","",INDEX(구분표!$I$2:$I$1001,MATCH(1,(구분표!$B$2:$B$1001='2추일입'!$A62)*(구분표!$C$2:$C$1001='2추일입'!$B62)*(구분표!$A$2:$A$1001='2추일입'!$C62),0))),"@@")</f>
        <v/>
      </c>
    </row>
    <row r="63" spans="1:31" ht="40.5" customHeight="1">
      <c r="A63" s="87" t="str">
        <f>IFERROR(VLOOKUP('2추일입'!$C63,구분표!$A$2:$C$1001,2,FALSE),"")</f>
        <v/>
      </c>
      <c r="B63" s="87" t="str">
        <f>IFERROR(VLOOKUP('2추일입'!$C63,구분표!$A$2:$C$1001,3,FALSE),"")</f>
        <v/>
      </c>
      <c r="C63" s="186"/>
      <c r="D63" s="185"/>
      <c r="E63" s="185"/>
      <c r="F63" s="298"/>
      <c r="G63" s="184"/>
      <c r="H63" s="184"/>
      <c r="I63" s="73">
        <f>IF(SUMPRODUCT(COUNTIF($D63,{"*본예산*","*1회추경*","*신규*"})),"-",G63-H63)</f>
        <v>0</v>
      </c>
      <c r="J63" s="184"/>
      <c r="K63" s="184"/>
      <c r="L63" s="73">
        <f t="shared" si="11"/>
        <v>0</v>
      </c>
      <c r="M63" s="184"/>
      <c r="N63" s="184"/>
      <c r="O63" s="73">
        <f t="shared" si="12"/>
        <v>0</v>
      </c>
      <c r="P63" s="74" t="str">
        <f t="shared" si="13"/>
        <v>-</v>
      </c>
      <c r="Q63" s="201"/>
      <c r="R63" s="75"/>
      <c r="S63" s="206"/>
      <c r="T63" s="75"/>
      <c r="U63" s="78"/>
      <c r="V63" s="184">
        <f t="shared" si="14"/>
        <v>0</v>
      </c>
      <c r="W63" s="184">
        <f t="shared" si="15"/>
        <v>0</v>
      </c>
      <c r="X63" s="77" t="str">
        <f t="shared" si="16"/>
        <v>ok</v>
      </c>
      <c r="Y63" s="75"/>
      <c r="Z63" s="76">
        <f t="shared" si="17"/>
        <v>0</v>
      </c>
      <c r="AA63" s="184">
        <f t="shared" si="18"/>
        <v>0</v>
      </c>
      <c r="AB63" s="184">
        <f t="shared" si="19"/>
        <v>0</v>
      </c>
      <c r="AC63" s="77" t="str">
        <f t="shared" si="20"/>
        <v>ok</v>
      </c>
      <c r="AD63" s="75"/>
      <c r="AE63" s="79" t="str">
        <f t="array" ref="AE63">IFERROR(IF($C63="","",INDEX(구분표!$I$2:$I$1001,MATCH(1,(구분표!$B$2:$B$1001='2추일입'!$A63)*(구분표!$C$2:$C$1001='2추일입'!$B63)*(구분표!$A$2:$A$1001='2추일입'!$C63),0))),"@@")</f>
        <v/>
      </c>
    </row>
    <row r="64" spans="1:31" ht="40.5" customHeight="1">
      <c r="A64" s="87" t="str">
        <f>IFERROR(VLOOKUP('2추일입'!$C64,구분표!$A$2:$C$1001,2,FALSE),"")</f>
        <v/>
      </c>
      <c r="B64" s="87" t="str">
        <f>IFERROR(VLOOKUP('2추일입'!$C64,구분표!$A$2:$C$1001,3,FALSE),"")</f>
        <v/>
      </c>
      <c r="C64" s="186"/>
      <c r="D64" s="185"/>
      <c r="E64" s="185"/>
      <c r="F64" s="298"/>
      <c r="G64" s="184"/>
      <c r="H64" s="184"/>
      <c r="I64" s="73">
        <f>IF(SUMPRODUCT(COUNTIF($D64,{"*본예산*","*1회추경*","*신규*"})),"-",G64-H64)</f>
        <v>0</v>
      </c>
      <c r="J64" s="184"/>
      <c r="K64" s="184"/>
      <c r="L64" s="73">
        <f t="shared" si="11"/>
        <v>0</v>
      </c>
      <c r="M64" s="196"/>
      <c r="N64" s="184"/>
      <c r="O64" s="73">
        <f t="shared" si="12"/>
        <v>0</v>
      </c>
      <c r="P64" s="74" t="str">
        <f t="shared" si="13"/>
        <v>-</v>
      </c>
      <c r="Q64" s="201"/>
      <c r="R64" s="75"/>
      <c r="S64" s="206"/>
      <c r="T64" s="75"/>
      <c r="U64" s="78"/>
      <c r="V64" s="184">
        <f t="shared" si="14"/>
        <v>0</v>
      </c>
      <c r="W64" s="184">
        <f t="shared" si="15"/>
        <v>0</v>
      </c>
      <c r="X64" s="77" t="str">
        <f t="shared" si="16"/>
        <v>ok</v>
      </c>
      <c r="Y64" s="75"/>
      <c r="Z64" s="76">
        <f t="shared" si="17"/>
        <v>0</v>
      </c>
      <c r="AA64" s="184">
        <f t="shared" si="18"/>
        <v>0</v>
      </c>
      <c r="AB64" s="184">
        <f t="shared" si="19"/>
        <v>0</v>
      </c>
      <c r="AC64" s="77" t="str">
        <f t="shared" si="20"/>
        <v>ok</v>
      </c>
      <c r="AD64" s="75"/>
      <c r="AE64" s="79" t="str">
        <f t="array" ref="AE64">IFERROR(IF($C64="","",INDEX(구분표!$I$2:$I$1001,MATCH(1,(구분표!$B$2:$B$1001='2추일입'!$A64)*(구분표!$C$2:$C$1001='2추일입'!$B64)*(구분표!$A$2:$A$1001='2추일입'!$C64),0))),"@@")</f>
        <v/>
      </c>
    </row>
    <row r="65" spans="1:31" ht="40.5" customHeight="1">
      <c r="A65" s="87" t="str">
        <f>IFERROR(VLOOKUP('2추일입'!$C65,구분표!$A$2:$C$1001,2,FALSE),"")</f>
        <v/>
      </c>
      <c r="B65" s="87" t="str">
        <f>IFERROR(VLOOKUP('2추일입'!$C65,구분표!$A$2:$C$1001,3,FALSE),"")</f>
        <v/>
      </c>
      <c r="C65" s="186"/>
      <c r="D65" s="185"/>
      <c r="E65" s="185"/>
      <c r="F65" s="298"/>
      <c r="G65" s="184"/>
      <c r="H65" s="184"/>
      <c r="I65" s="73">
        <f>IF(SUMPRODUCT(COUNTIF($D65,{"*본예산*","*1회추경*","*신규*"})),"-",G65-H65)</f>
        <v>0</v>
      </c>
      <c r="J65" s="184"/>
      <c r="K65" s="184"/>
      <c r="L65" s="73">
        <f t="shared" si="11"/>
        <v>0</v>
      </c>
      <c r="M65" s="184"/>
      <c r="N65" s="184"/>
      <c r="O65" s="73">
        <f t="shared" si="12"/>
        <v>0</v>
      </c>
      <c r="P65" s="74" t="str">
        <f t="shared" si="13"/>
        <v>-</v>
      </c>
      <c r="Q65" s="201"/>
      <c r="R65" s="75"/>
      <c r="S65" s="206"/>
      <c r="T65" s="75"/>
      <c r="U65" s="78"/>
      <c r="V65" s="184">
        <f t="shared" si="14"/>
        <v>0</v>
      </c>
      <c r="W65" s="184">
        <f t="shared" si="15"/>
        <v>0</v>
      </c>
      <c r="X65" s="77" t="str">
        <f t="shared" si="16"/>
        <v>ok</v>
      </c>
      <c r="Y65" s="75"/>
      <c r="Z65" s="76">
        <f t="shared" si="17"/>
        <v>0</v>
      </c>
      <c r="AA65" s="184">
        <f t="shared" si="18"/>
        <v>0</v>
      </c>
      <c r="AB65" s="184">
        <f t="shared" si="19"/>
        <v>0</v>
      </c>
      <c r="AC65" s="77" t="str">
        <f t="shared" si="20"/>
        <v>ok</v>
      </c>
      <c r="AD65" s="75"/>
      <c r="AE65" s="79" t="str">
        <f t="array" ref="AE65">IFERROR(IF($C65="","",INDEX(구분표!$I$2:$I$1001,MATCH(1,(구분표!$B$2:$B$1001='2추일입'!$A65)*(구분표!$C$2:$C$1001='2추일입'!$B65)*(구분표!$A$2:$A$1001='2추일입'!$C65),0))),"@@")</f>
        <v/>
      </c>
    </row>
    <row r="66" spans="1:31" ht="40.5" customHeight="1">
      <c r="A66" s="87" t="str">
        <f>IFERROR(VLOOKUP('2추일입'!$C66,구분표!$A$2:$C$1001,2,FALSE),"")</f>
        <v/>
      </c>
      <c r="B66" s="87" t="str">
        <f>IFERROR(VLOOKUP('2추일입'!$C66,구분표!$A$2:$C$1001,3,FALSE),"")</f>
        <v/>
      </c>
      <c r="C66" s="186"/>
      <c r="D66" s="185"/>
      <c r="E66" s="185"/>
      <c r="F66" s="298"/>
      <c r="G66" s="184"/>
      <c r="H66" s="184"/>
      <c r="I66" s="73">
        <f>IF(SUMPRODUCT(COUNTIF($D66,{"*본예산*","*1회추경*","*신규*"})),"-",G66-H66)</f>
        <v>0</v>
      </c>
      <c r="J66" s="184"/>
      <c r="K66" s="184"/>
      <c r="L66" s="73">
        <f t="shared" si="11"/>
        <v>0</v>
      </c>
      <c r="M66" s="184"/>
      <c r="N66" s="184"/>
      <c r="O66" s="73">
        <f t="shared" si="12"/>
        <v>0</v>
      </c>
      <c r="P66" s="74" t="str">
        <f t="shared" si="13"/>
        <v>-</v>
      </c>
      <c r="Q66" s="201"/>
      <c r="R66" s="75"/>
      <c r="S66" s="206"/>
      <c r="T66" s="75"/>
      <c r="U66" s="78"/>
      <c r="V66" s="184">
        <f t="shared" si="14"/>
        <v>0</v>
      </c>
      <c r="W66" s="184">
        <f t="shared" si="15"/>
        <v>0</v>
      </c>
      <c r="X66" s="77" t="str">
        <f t="shared" si="16"/>
        <v>ok</v>
      </c>
      <c r="Y66" s="75"/>
      <c r="Z66" s="76">
        <f t="shared" si="17"/>
        <v>0</v>
      </c>
      <c r="AA66" s="184">
        <f t="shared" si="18"/>
        <v>0</v>
      </c>
      <c r="AB66" s="184">
        <f t="shared" si="19"/>
        <v>0</v>
      </c>
      <c r="AC66" s="77" t="str">
        <f t="shared" si="20"/>
        <v>ok</v>
      </c>
      <c r="AD66" s="75"/>
      <c r="AE66" s="79" t="str">
        <f t="array" ref="AE66">IFERROR(IF($C66="","",INDEX(구분표!$I$2:$I$1001,MATCH(1,(구분표!$B$2:$B$1001='2추일입'!$A66)*(구분표!$C$2:$C$1001='2추일입'!$B66)*(구분표!$A$2:$A$1001='2추일입'!$C66),0))),"@@")</f>
        <v/>
      </c>
    </row>
    <row r="67" spans="1:31" ht="40.5" customHeight="1">
      <c r="A67" s="87" t="str">
        <f>IFERROR(VLOOKUP('2추일입'!$C67,구분표!$A$2:$C$1001,2,FALSE),"")</f>
        <v/>
      </c>
      <c r="B67" s="87" t="str">
        <f>IFERROR(VLOOKUP('2추일입'!$C67,구분표!$A$2:$C$1001,3,FALSE),"")</f>
        <v/>
      </c>
      <c r="C67" s="186"/>
      <c r="D67" s="185"/>
      <c r="E67" s="185"/>
      <c r="F67" s="298"/>
      <c r="G67" s="184"/>
      <c r="H67" s="184"/>
      <c r="I67" s="73">
        <f>IF(SUMPRODUCT(COUNTIF($D67,{"*본예산*","*1회추경*","*신규*"})),"-",G67-H67)</f>
        <v>0</v>
      </c>
      <c r="J67" s="184"/>
      <c r="K67" s="184"/>
      <c r="L67" s="73">
        <f t="shared" si="11"/>
        <v>0</v>
      </c>
      <c r="M67" s="184"/>
      <c r="N67" s="184"/>
      <c r="O67" s="73">
        <f t="shared" si="12"/>
        <v>0</v>
      </c>
      <c r="P67" s="74" t="str">
        <f t="shared" si="13"/>
        <v>-</v>
      </c>
      <c r="Q67" s="201"/>
      <c r="R67" s="75"/>
      <c r="S67" s="206"/>
      <c r="T67" s="75"/>
      <c r="U67" s="78"/>
      <c r="V67" s="184">
        <f t="shared" si="14"/>
        <v>0</v>
      </c>
      <c r="W67" s="184">
        <f t="shared" si="15"/>
        <v>0</v>
      </c>
      <c r="X67" s="77" t="str">
        <f t="shared" si="16"/>
        <v>ok</v>
      </c>
      <c r="Y67" s="75"/>
      <c r="Z67" s="76">
        <f t="shared" si="17"/>
        <v>0</v>
      </c>
      <c r="AA67" s="184">
        <f t="shared" si="18"/>
        <v>0</v>
      </c>
      <c r="AB67" s="184">
        <f t="shared" si="19"/>
        <v>0</v>
      </c>
      <c r="AC67" s="77" t="str">
        <f t="shared" si="20"/>
        <v>ok</v>
      </c>
      <c r="AD67" s="75"/>
      <c r="AE67" s="79" t="str">
        <f t="array" ref="AE67">IFERROR(IF($C67="","",INDEX(구분표!$I$2:$I$1001,MATCH(1,(구분표!$B$2:$B$1001='2추일입'!$A67)*(구분표!$C$2:$C$1001='2추일입'!$B67)*(구분표!$A$2:$A$1001='2추일입'!$C67),0))),"@@")</f>
        <v/>
      </c>
    </row>
    <row r="68" spans="1:31" ht="40.5" customHeight="1">
      <c r="A68" s="87" t="str">
        <f>IFERROR(VLOOKUP('2추일입'!$C68,구분표!$A$2:$C$1001,2,FALSE),"")</f>
        <v/>
      </c>
      <c r="B68" s="87" t="str">
        <f>IFERROR(VLOOKUP('2추일입'!$C68,구분표!$A$2:$C$1001,3,FALSE),"")</f>
        <v/>
      </c>
      <c r="C68" s="186"/>
      <c r="D68" s="185"/>
      <c r="E68" s="185"/>
      <c r="F68" s="298"/>
      <c r="G68" s="187"/>
      <c r="H68" s="184"/>
      <c r="I68" s="73">
        <f>IF(SUMPRODUCT(COUNTIF($D68,{"*본예산*","*1회추경*","*신규*"})),"-",G68-H68)</f>
        <v>0</v>
      </c>
      <c r="J68" s="184"/>
      <c r="K68" s="184"/>
      <c r="L68" s="73">
        <f t="shared" si="11"/>
        <v>0</v>
      </c>
      <c r="M68" s="184"/>
      <c r="N68" s="184"/>
      <c r="O68" s="73">
        <f t="shared" si="12"/>
        <v>0</v>
      </c>
      <c r="P68" s="74" t="str">
        <f t="shared" si="13"/>
        <v>-</v>
      </c>
      <c r="Q68" s="201"/>
      <c r="R68" s="75"/>
      <c r="S68" s="206"/>
      <c r="T68" s="75"/>
      <c r="U68" s="78"/>
      <c r="V68" s="184">
        <f t="shared" si="14"/>
        <v>0</v>
      </c>
      <c r="W68" s="184">
        <f t="shared" si="15"/>
        <v>0</v>
      </c>
      <c r="X68" s="77" t="str">
        <f t="shared" si="16"/>
        <v>ok</v>
      </c>
      <c r="Y68" s="75"/>
      <c r="Z68" s="76">
        <f t="shared" si="17"/>
        <v>0</v>
      </c>
      <c r="AA68" s="184">
        <f t="shared" si="18"/>
        <v>0</v>
      </c>
      <c r="AB68" s="184">
        <f t="shared" si="19"/>
        <v>0</v>
      </c>
      <c r="AC68" s="77" t="str">
        <f t="shared" si="20"/>
        <v>ok</v>
      </c>
      <c r="AD68" s="75"/>
      <c r="AE68" s="79" t="str">
        <f t="array" ref="AE68">IFERROR(IF($C68="","",INDEX(구분표!$I$2:$I$1001,MATCH(1,(구분표!$B$2:$B$1001='2추일입'!$A68)*(구분표!$C$2:$C$1001='2추일입'!$B68)*(구분표!$A$2:$A$1001='2추일입'!$C68),0))),"@@")</f>
        <v/>
      </c>
    </row>
    <row r="69" spans="1:31" ht="40.5" customHeight="1">
      <c r="A69" s="87" t="str">
        <f>IFERROR(VLOOKUP('2추일입'!$C69,구분표!$A$2:$C$1001,2,FALSE),"")</f>
        <v/>
      </c>
      <c r="B69" s="87" t="str">
        <f>IFERROR(VLOOKUP('2추일입'!$C69,구분표!$A$2:$C$1001,3,FALSE),"")</f>
        <v/>
      </c>
      <c r="C69" s="186"/>
      <c r="D69" s="185"/>
      <c r="E69" s="185"/>
      <c r="F69" s="298"/>
      <c r="G69" s="184"/>
      <c r="H69" s="184"/>
      <c r="I69" s="73">
        <f>IF(SUMPRODUCT(COUNTIF($D69,{"*본예산*","*1회추경*","*신규*"})),"-",G69-H69)</f>
        <v>0</v>
      </c>
      <c r="J69" s="194"/>
      <c r="K69" s="194"/>
      <c r="L69" s="73">
        <f t="shared" si="11"/>
        <v>0</v>
      </c>
      <c r="M69" s="197"/>
      <c r="N69" s="196"/>
      <c r="O69" s="73">
        <f t="shared" si="12"/>
        <v>0</v>
      </c>
      <c r="P69" s="74" t="str">
        <f t="shared" si="13"/>
        <v>-</v>
      </c>
      <c r="Q69" s="200"/>
      <c r="R69" s="75"/>
      <c r="S69" s="206"/>
      <c r="T69" s="75"/>
      <c r="U69" s="78"/>
      <c r="V69" s="184">
        <f t="shared" si="14"/>
        <v>0</v>
      </c>
      <c r="W69" s="184">
        <f t="shared" si="15"/>
        <v>0</v>
      </c>
      <c r="X69" s="77" t="str">
        <f t="shared" si="16"/>
        <v>ok</v>
      </c>
      <c r="Y69" s="75"/>
      <c r="Z69" s="76">
        <f t="shared" si="17"/>
        <v>0</v>
      </c>
      <c r="AA69" s="184">
        <f t="shared" si="18"/>
        <v>0</v>
      </c>
      <c r="AB69" s="184">
        <f t="shared" si="19"/>
        <v>0</v>
      </c>
      <c r="AC69" s="77" t="str">
        <f t="shared" si="20"/>
        <v>ok</v>
      </c>
      <c r="AD69" s="75"/>
      <c r="AE69" s="79" t="str">
        <f t="array" ref="AE69">IFERROR(IF($C69="","",INDEX(구분표!$I$2:$I$1001,MATCH(1,(구분표!$B$2:$B$1001='2추일입'!$A69)*(구분표!$C$2:$C$1001='2추일입'!$B69)*(구분표!$A$2:$A$1001='2추일입'!$C69),0))),"@@")</f>
        <v/>
      </c>
    </row>
    <row r="70" spans="1:31" ht="40.5" customHeight="1">
      <c r="A70" s="87" t="str">
        <f>IFERROR(VLOOKUP('2추일입'!$C70,구분표!$A$2:$C$1001,2,FALSE),"")</f>
        <v/>
      </c>
      <c r="B70" s="87" t="str">
        <f>IFERROR(VLOOKUP('2추일입'!$C70,구분표!$A$2:$C$1001,3,FALSE),"")</f>
        <v/>
      </c>
      <c r="C70" s="186"/>
      <c r="D70" s="185"/>
      <c r="E70" s="185"/>
      <c r="F70" s="298"/>
      <c r="G70" s="184"/>
      <c r="H70" s="184"/>
      <c r="I70" s="73">
        <f>IF(SUMPRODUCT(COUNTIF($D70,{"*본예산*","*1회추경*","*신규*"})),"-",G70-H70)</f>
        <v>0</v>
      </c>
      <c r="J70" s="194"/>
      <c r="K70" s="194"/>
      <c r="L70" s="73">
        <f t="shared" si="11"/>
        <v>0</v>
      </c>
      <c r="M70" s="197"/>
      <c r="N70" s="196"/>
      <c r="O70" s="73">
        <f t="shared" si="12"/>
        <v>0</v>
      </c>
      <c r="P70" s="74" t="str">
        <f t="shared" si="13"/>
        <v>-</v>
      </c>
      <c r="Q70" s="200"/>
      <c r="R70" s="75"/>
      <c r="S70" s="206"/>
      <c r="T70" s="75"/>
      <c r="U70" s="78"/>
      <c r="V70" s="184">
        <f t="shared" si="14"/>
        <v>0</v>
      </c>
      <c r="W70" s="184">
        <f t="shared" si="15"/>
        <v>0</v>
      </c>
      <c r="X70" s="77" t="str">
        <f t="shared" si="16"/>
        <v>ok</v>
      </c>
      <c r="Y70" s="75"/>
      <c r="Z70" s="76">
        <f t="shared" si="17"/>
        <v>0</v>
      </c>
      <c r="AA70" s="184">
        <f t="shared" si="18"/>
        <v>0</v>
      </c>
      <c r="AB70" s="184">
        <f t="shared" si="19"/>
        <v>0</v>
      </c>
      <c r="AC70" s="77" t="str">
        <f t="shared" si="20"/>
        <v>ok</v>
      </c>
      <c r="AD70" s="75"/>
      <c r="AE70" s="79" t="str">
        <f t="array" ref="AE70">IFERROR(IF($C70="","",INDEX(구분표!$I$2:$I$1001,MATCH(1,(구분표!$B$2:$B$1001='2추일입'!$A70)*(구분표!$C$2:$C$1001='2추일입'!$B70)*(구분표!$A$2:$A$1001='2추일입'!$C70),0))),"@@")</f>
        <v/>
      </c>
    </row>
    <row r="71" spans="1:31" ht="40.5" customHeight="1">
      <c r="A71" s="87" t="str">
        <f>IFERROR(VLOOKUP('2추일입'!$C71,구분표!$A$2:$C$1001,2,FALSE),"")</f>
        <v/>
      </c>
      <c r="B71" s="87" t="str">
        <f>IFERROR(VLOOKUP('2추일입'!$C71,구분표!$A$2:$C$1001,3,FALSE),"")</f>
        <v/>
      </c>
      <c r="C71" s="186"/>
      <c r="D71" s="185"/>
      <c r="E71" s="185"/>
      <c r="F71" s="298"/>
      <c r="G71" s="184"/>
      <c r="H71" s="184"/>
      <c r="I71" s="73">
        <f>IF(SUMPRODUCT(COUNTIF($D71,{"*본예산*","*1회추경*","*신규*"})),"-",G71-H71)</f>
        <v>0</v>
      </c>
      <c r="J71" s="194"/>
      <c r="K71" s="194"/>
      <c r="L71" s="73">
        <f t="shared" ref="L71:L72" si="21">IF(G71=0,H71+J71+K71,G71+J71+K71)</f>
        <v>0</v>
      </c>
      <c r="M71" s="197"/>
      <c r="N71" s="196"/>
      <c r="O71" s="73">
        <f t="shared" ref="O71:O72" si="22">IF(G71=0,H71+M71+N71,G71+M71+N71)</f>
        <v>0</v>
      </c>
      <c r="P71" s="74" t="str">
        <f t="shared" si="13"/>
        <v>-</v>
      </c>
      <c r="Q71" s="200"/>
      <c r="R71" s="75"/>
      <c r="S71" s="206"/>
      <c r="T71" s="75"/>
      <c r="U71" s="78"/>
      <c r="V71" s="184">
        <f t="shared" si="14"/>
        <v>0</v>
      </c>
      <c r="W71" s="184">
        <f t="shared" si="15"/>
        <v>0</v>
      </c>
      <c r="X71" s="77" t="str">
        <f t="shared" si="16"/>
        <v>ok</v>
      </c>
      <c r="Y71" s="75"/>
      <c r="Z71" s="76">
        <f t="shared" si="17"/>
        <v>0</v>
      </c>
      <c r="AA71" s="184">
        <f t="shared" si="18"/>
        <v>0</v>
      </c>
      <c r="AB71" s="184">
        <f t="shared" si="19"/>
        <v>0</v>
      </c>
      <c r="AC71" s="77" t="str">
        <f t="shared" si="20"/>
        <v>ok</v>
      </c>
      <c r="AD71" s="75"/>
      <c r="AE71" s="79" t="str">
        <f t="array" ref="AE71">IFERROR(IF($C71="","",INDEX(구분표!$I$2:$I$1001,MATCH(1,(구분표!$B$2:$B$1001='2추일입'!$A71)*(구분표!$C$2:$C$1001='2추일입'!$B71)*(구분표!$A$2:$A$1001='2추일입'!$C71),0))),"@@")</f>
        <v/>
      </c>
    </row>
    <row r="72" spans="1:31" ht="40.5" customHeight="1">
      <c r="A72" s="88" t="str">
        <f>IFERROR(VLOOKUP('2추일입'!$C72,구분표!$A$2:$C$1001,2,FALSE),"")</f>
        <v/>
      </c>
      <c r="B72" s="88" t="str">
        <f>IFERROR(VLOOKUP('2추일입'!$C72,구분표!$A$2:$C$1001,3,FALSE),"")</f>
        <v/>
      </c>
      <c r="C72" s="191"/>
      <c r="D72" s="192"/>
      <c r="E72" s="192"/>
      <c r="F72" s="301"/>
      <c r="G72" s="193"/>
      <c r="H72" s="193"/>
      <c r="I72" s="80">
        <f>IF(SUMPRODUCT(COUNTIF($D72,{"*본예산*","*1회추경*","*신규*"})),"-",G72-H72)</f>
        <v>0</v>
      </c>
      <c r="J72" s="193"/>
      <c r="K72" s="193"/>
      <c r="L72" s="80">
        <f t="shared" si="21"/>
        <v>0</v>
      </c>
      <c r="M72" s="193"/>
      <c r="N72" s="193"/>
      <c r="O72" s="80">
        <f t="shared" si="22"/>
        <v>0</v>
      </c>
      <c r="P72" s="81" t="str">
        <f t="shared" si="13"/>
        <v>-</v>
      </c>
      <c r="Q72" s="205"/>
      <c r="R72" s="82"/>
      <c r="S72" s="207"/>
      <c r="T72" s="82"/>
      <c r="U72" s="85" t="str">
        <f>IF(COUNT(FIND("국비/",$F72)),"국비",IF(COUNT(FIND("광특/",$F72)),"광특",IF(COUNT(FIND("기금/",$F72)),"기금",IF(COUNT(FIND("교부세/",$F72)),"특교",IF(COUNT(FIND("자체/",$F72)),"도비","")))))</f>
        <v/>
      </c>
      <c r="V72" s="193">
        <f t="shared" si="14"/>
        <v>0</v>
      </c>
      <c r="W72" s="193">
        <f t="shared" si="15"/>
        <v>0</v>
      </c>
      <c r="X72" s="84" t="str">
        <f t="shared" si="16"/>
        <v>ok</v>
      </c>
      <c r="Y72" s="82"/>
      <c r="Z72" s="83" t="str">
        <f t="shared" si="17"/>
        <v/>
      </c>
      <c r="AA72" s="193">
        <f t="shared" si="18"/>
        <v>0</v>
      </c>
      <c r="AB72" s="193">
        <f t="shared" si="19"/>
        <v>0</v>
      </c>
      <c r="AC72" s="84" t="str">
        <f t="shared" si="20"/>
        <v>ok</v>
      </c>
      <c r="AD72" s="82"/>
      <c r="AE72" s="86" t="str">
        <f t="array" ref="AE72">IFERROR(IF($C72="","",INDEX(구분표!$I$2:$I$1001,MATCH(1,(구분표!$B$2:$B$1001='2추일입'!$A72)*(구분표!$C$2:$C$1001='2추일입'!$B72)*(구분표!$A$2:$A$1001='2추일입'!$C72),0))),"@@")</f>
        <v/>
      </c>
    </row>
    <row r="73" spans="1:31" ht="24" customHeight="1"/>
    <row r="74" spans="1:31" ht="24" customHeight="1"/>
  </sheetData>
  <sheetProtection formatCells="0" formatColumns="0" formatRows="0" autoFilter="0"/>
  <autoFilter ref="A6:AF72"/>
  <sortState ref="A7:AE375">
    <sortCondition ref="AE7:AE375"/>
  </sortState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7:S694">
    <cfRule type="containsText" dxfId="35" priority="3" operator="containsText" text="국도비">
      <formula>NOT(ISERROR(SEARCH("국도비",S7)))</formula>
    </cfRule>
  </conditionalFormatting>
  <conditionalFormatting sqref="G7:G694">
    <cfRule type="expression" dxfId="34" priority="2">
      <formula>($D7="2회추경")</formula>
    </cfRule>
  </conditionalFormatting>
  <conditionalFormatting sqref="AA7:AC694 T7:W694">
    <cfRule type="containsText" dxfId="33" priority="1" operator="containsText" text="직접입력">
      <formula>NOT(ISERROR(SEARCH("직접입력",T7)))</formula>
    </cfRule>
  </conditionalFormatting>
  <printOptions horizontalCentered="1"/>
  <pageMargins left="0.55118110236220474" right="0.51181102362204722" top="0.62" bottom="0.56000000000000005" header="0.51181102362204722" footer="0.3"/>
  <pageSetup paperSize="9" scale="62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U7:U72</xm:sqref>
        </x14:dataValidation>
        <x14:dataValidation type="list" allowBlank="1" showInputMessage="1" showErrorMessage="1">
          <x14:formula1>
            <xm:f>구분표!$O$2:$O$5</xm:f>
          </x14:formula1>
          <xm:sqref>D7:D72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83"/>
  <sheetViews>
    <sheetView showGridLines="0" zoomScale="80" zoomScaleNormal="80" zoomScaleSheetLayoutView="80" workbookViewId="0">
      <pane xSplit="3" ySplit="6" topLeftCell="D7" activePane="bottomRight" state="frozen"/>
      <selection sqref="A1:F1"/>
      <selection pane="topRight" sqref="A1:F1"/>
      <selection pane="bottomLeft" sqref="A1:F1"/>
      <selection pane="bottomRight" sqref="A1:Q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40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38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550" t="s">
        <v>554</v>
      </c>
      <c r="B1" s="550"/>
      <c r="C1" s="550"/>
      <c r="D1" s="550"/>
      <c r="E1" s="550"/>
      <c r="F1" s="550"/>
      <c r="G1" s="551"/>
      <c r="H1" s="551"/>
      <c r="I1" s="551"/>
      <c r="J1" s="550"/>
      <c r="K1" s="550"/>
      <c r="L1" s="550"/>
      <c r="M1" s="550"/>
      <c r="N1" s="550"/>
      <c r="O1" s="550"/>
      <c r="P1" s="550"/>
      <c r="Q1" s="550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COUNTA(J7:J81)</f>
        <v>28</v>
      </c>
      <c r="K3" s="67">
        <f>COUNTA(K7:K81)</f>
        <v>37</v>
      </c>
      <c r="L3" s="68"/>
      <c r="M3" s="67">
        <f>COUNTA(M7:M81)</f>
        <v>0</v>
      </c>
      <c r="N3" s="67">
        <f>COUNTA(N7:N81)</f>
        <v>0</v>
      </c>
      <c r="O3" s="25"/>
      <c r="P3" s="30"/>
      <c r="Q3" s="62" t="s">
        <v>9</v>
      </c>
      <c r="V3" s="27" t="str">
        <f>IF(V6='2추일입'!$V$6,"OK","@@")</f>
        <v>OK</v>
      </c>
      <c r="W3" s="38">
        <f>SUM(V6:W6)</f>
        <v>-48492606</v>
      </c>
      <c r="X3" s="27" t="str">
        <f>IF(COUNTIF(X6:X974,"@@")&gt;0,"@@","OK")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IF(COUNTIF(AC6:AC974,"@@")&gt;0,"@@","OK")</f>
        <v>OK</v>
      </c>
      <c r="AE3" s="63"/>
    </row>
    <row r="4" spans="1:31" ht="30" customHeight="1">
      <c r="A4" s="552" t="s">
        <v>547</v>
      </c>
      <c r="B4" s="552" t="s">
        <v>133</v>
      </c>
      <c r="C4" s="552" t="s">
        <v>4</v>
      </c>
      <c r="D4" s="554" t="s">
        <v>134</v>
      </c>
      <c r="E4" s="555" t="s">
        <v>81</v>
      </c>
      <c r="F4" s="552" t="s">
        <v>135</v>
      </c>
      <c r="G4" s="555" t="s">
        <v>129</v>
      </c>
      <c r="H4" s="555" t="s">
        <v>127</v>
      </c>
      <c r="I4" s="555" t="s">
        <v>130</v>
      </c>
      <c r="J4" s="521" t="s">
        <v>131</v>
      </c>
      <c r="K4" s="522"/>
      <c r="L4" s="523" t="s">
        <v>80</v>
      </c>
      <c r="M4" s="541" t="s">
        <v>132</v>
      </c>
      <c r="N4" s="540"/>
      <c r="O4" s="538" t="s">
        <v>128</v>
      </c>
      <c r="P4" s="544" t="s">
        <v>136</v>
      </c>
      <c r="Q4" s="545" t="s">
        <v>126</v>
      </c>
      <c r="S4" s="542" t="s">
        <v>546</v>
      </c>
      <c r="U4" s="546" t="s">
        <v>6</v>
      </c>
      <c r="V4" s="537" t="s">
        <v>8</v>
      </c>
      <c r="W4" s="522"/>
      <c r="X4" s="522"/>
      <c r="Z4" s="548" t="s">
        <v>6</v>
      </c>
      <c r="AA4" s="540" t="s">
        <v>79</v>
      </c>
      <c r="AB4" s="540"/>
      <c r="AC4" s="540"/>
      <c r="AE4" s="542" t="s">
        <v>137</v>
      </c>
    </row>
    <row r="5" spans="1:31" ht="18" customHeight="1">
      <c r="A5" s="553"/>
      <c r="B5" s="553"/>
      <c r="C5" s="553"/>
      <c r="D5" s="553"/>
      <c r="E5" s="555"/>
      <c r="F5" s="553"/>
      <c r="G5" s="545"/>
      <c r="H5" s="545"/>
      <c r="I5" s="545"/>
      <c r="J5" s="61" t="s">
        <v>0</v>
      </c>
      <c r="K5" s="61" t="s">
        <v>1</v>
      </c>
      <c r="L5" s="524"/>
      <c r="M5" s="60" t="s">
        <v>0</v>
      </c>
      <c r="N5" s="60" t="s">
        <v>1</v>
      </c>
      <c r="O5" s="539"/>
      <c r="P5" s="544"/>
      <c r="Q5" s="545"/>
      <c r="S5" s="543"/>
      <c r="U5" s="547"/>
      <c r="V5" s="61" t="s">
        <v>3</v>
      </c>
      <c r="W5" s="61" t="s">
        <v>2</v>
      </c>
      <c r="X5" s="61" t="s">
        <v>77</v>
      </c>
      <c r="Z5" s="549"/>
      <c r="AA5" s="60" t="s">
        <v>3</v>
      </c>
      <c r="AB5" s="60" t="s">
        <v>2</v>
      </c>
      <c r="AC5" s="60" t="s">
        <v>77</v>
      </c>
      <c r="AE5" s="543"/>
    </row>
    <row r="6" spans="1:31" ht="47.25" customHeight="1">
      <c r="A6" s="180" t="s">
        <v>577</v>
      </c>
      <c r="B6" s="180" t="s">
        <v>577</v>
      </c>
      <c r="C6" s="13"/>
      <c r="D6" s="180" t="s">
        <v>571</v>
      </c>
      <c r="E6" s="14"/>
      <c r="F6" s="180" t="s">
        <v>579</v>
      </c>
      <c r="G6" s="19">
        <f t="shared" ref="G6:O6" si="0">SUBTOTAL(9,G7:G886)</f>
        <v>1694267117</v>
      </c>
      <c r="H6" s="19">
        <f t="shared" si="0"/>
        <v>3186077688</v>
      </c>
      <c r="I6" s="19">
        <f t="shared" si="0"/>
        <v>38285992</v>
      </c>
      <c r="J6" s="19">
        <f t="shared" si="0"/>
        <v>-70165033</v>
      </c>
      <c r="K6" s="19">
        <f t="shared" si="0"/>
        <v>21672427</v>
      </c>
      <c r="L6" s="19">
        <f t="shared" si="0"/>
        <v>3175871074</v>
      </c>
      <c r="M6" s="19">
        <f t="shared" si="0"/>
        <v>0</v>
      </c>
      <c r="N6" s="19">
        <f t="shared" si="0"/>
        <v>0</v>
      </c>
      <c r="O6" s="19">
        <f t="shared" si="0"/>
        <v>3224363680</v>
      </c>
      <c r="P6" s="37"/>
      <c r="Q6" s="28"/>
      <c r="S6" s="39"/>
      <c r="U6" s="218" t="s">
        <v>580</v>
      </c>
      <c r="V6" s="19">
        <f>SUBTOTAL(9,V7:V886)</f>
        <v>-44663777</v>
      </c>
      <c r="W6" s="19">
        <f>SUBTOTAL(9,W7:W886)</f>
        <v>-3828829</v>
      </c>
      <c r="X6" s="29" t="str">
        <f>IF((J6+K6)=(V6+W6),"OK","검토")</f>
        <v>OK</v>
      </c>
      <c r="Z6" s="53"/>
      <c r="AA6" s="19">
        <f>SUBTOTAL(9,AA7:AA886)</f>
        <v>0</v>
      </c>
      <c r="AB6" s="19">
        <f t="shared" ref="AB6" si="1">SUBTOTAL(9,AB7:AB886)</f>
        <v>0</v>
      </c>
      <c r="AC6" s="29" t="str">
        <f>IF((M6+N6)=(AA6+AB6),"OK","검토")</f>
        <v>OK</v>
      </c>
      <c r="AE6" s="29" t="str">
        <f>IF(COUNTIF(AE7:AE703,"@@")&gt;0,"@@","OK")</f>
        <v>OK</v>
      </c>
    </row>
    <row r="7" spans="1:31" ht="40.5" customHeight="1">
      <c r="A7" s="354" t="str">
        <f>IFERROR(VLOOKUP('2추일출'!$C7,구분표!$A$2:$C$1001,2,FALSE),"")</f>
        <v>안전행정위원회</v>
      </c>
      <c r="B7" s="354" t="str">
        <f>IFERROR(VLOOKUP('2추일출'!$C7,구분표!$A$2:$C$1001,3,FALSE),"")</f>
        <v>재난안전본부</v>
      </c>
      <c r="C7" s="356" t="s">
        <v>218</v>
      </c>
      <c r="D7" s="357" t="s">
        <v>593</v>
      </c>
      <c r="E7" s="357" t="s">
        <v>593</v>
      </c>
      <c r="F7" s="356" t="s">
        <v>894</v>
      </c>
      <c r="G7" s="181"/>
      <c r="H7" s="181">
        <v>10654750</v>
      </c>
      <c r="I7" s="69" t="str">
        <f>IF(SUMPRODUCT(COUNTIF($D7,{"*본예산*","*1회추경*","*신규*"})),"-",G7-H7)</f>
        <v>-</v>
      </c>
      <c r="J7" s="181">
        <v>-1380000</v>
      </c>
      <c r="K7" s="362"/>
      <c r="L7" s="69">
        <f t="shared" ref="L7:L38" si="2">IF(G7=0,H7+J7+K7,G7+J7+K7)</f>
        <v>9274750</v>
      </c>
      <c r="M7" s="181"/>
      <c r="N7" s="362"/>
      <c r="O7" s="69">
        <f t="shared" ref="O7:O38" si="3">IF(G7=0,H7+M7+N7,G7+M7+N7)</f>
        <v>10654750</v>
      </c>
      <c r="P7" s="70" t="str">
        <f t="shared" ref="P7:P38" si="4">IF(J7-M7&lt;0,"동의필요","-")</f>
        <v>동의필요</v>
      </c>
      <c r="Q7" s="358"/>
      <c r="R7" s="274"/>
      <c r="S7" s="314" t="s">
        <v>734</v>
      </c>
      <c r="T7" s="274"/>
      <c r="U7" s="277" t="str">
        <f t="shared" ref="U7:U38" si="5"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81">
        <v>-1200000</v>
      </c>
      <c r="W7" s="181">
        <v>-180000</v>
      </c>
      <c r="X7" s="276" t="str">
        <f t="shared" ref="X7:X38" si="6">IFERROR(IF(($J7+$K7)=($V7+$W7),"ok","검토"),"검토")</f>
        <v>ok</v>
      </c>
      <c r="Y7" s="274"/>
      <c r="Z7" s="275" t="str">
        <f t="shared" ref="Z7:Z38" si="7">$U7</f>
        <v>국비</v>
      </c>
      <c r="AA7" s="184" t="str">
        <f t="shared" ref="AA7:AA38" si="8">IF($Z7&lt;&gt;"도비",IF($S7="국도비","직접입력",SUM($M7:$N7)),)</f>
        <v>직접입력</v>
      </c>
      <c r="AB7" s="184" t="str">
        <f t="shared" ref="AB7:AB38" si="9">IF($Z7="도비",SUM($M7:$N7),IF($S7="국도비","직접입력",SUM($M7:$N7)-$AA7))</f>
        <v>직접입력</v>
      </c>
      <c r="AC7" s="276" t="str">
        <f t="shared" ref="AC7:AC38" si="10">IFERROR(IF(($M7+$N7)=($AA7+$AB7),"ok","검토"),"검토")</f>
        <v>검토</v>
      </c>
      <c r="AD7" s="274"/>
      <c r="AE7" s="71" t="str">
        <f t="array" ref="AE7">IFERROR(IF($C7="","",INDEX(구분표!$I$2:$I$1001,MATCH(1,(구분표!$B$2:$B$1001='2추일출'!$A7)*(구분표!$C$2:$C$1001='2추일출'!$B7)*(구분표!$A$2:$A$1001='2추일출'!$C7),0))),"@@")</f>
        <v>0901</v>
      </c>
    </row>
    <row r="8" spans="1:31" ht="40.5" customHeight="1">
      <c r="A8" s="289" t="str">
        <f>IFERROR(VLOOKUP('2추일출'!$C8,구분표!$A$2:$C$1001,2,FALSE),"")</f>
        <v>문화체육관광위원회</v>
      </c>
      <c r="B8" s="289" t="str">
        <f>IFERROR(VLOOKUP('2추일출'!$C8,구분표!$A$2:$C$1001,3,FALSE),"")</f>
        <v>문화체육관광국</v>
      </c>
      <c r="C8" s="298" t="s">
        <v>198</v>
      </c>
      <c r="D8" s="297" t="s">
        <v>794</v>
      </c>
      <c r="E8" s="297">
        <v>323</v>
      </c>
      <c r="F8" s="298" t="s">
        <v>1260</v>
      </c>
      <c r="G8" s="236">
        <v>475000</v>
      </c>
      <c r="H8" s="184">
        <v>0</v>
      </c>
      <c r="I8" s="73">
        <f>IF(SUMPRODUCT(COUNTIF($D8,{"*본예산*","*1회추경*","*신규*"})),"-",G8-H8)</f>
        <v>475000</v>
      </c>
      <c r="J8" s="184">
        <v>-200000</v>
      </c>
      <c r="K8" s="184"/>
      <c r="L8" s="73">
        <f t="shared" si="2"/>
        <v>275000</v>
      </c>
      <c r="M8" s="184"/>
      <c r="N8" s="184"/>
      <c r="O8" s="73">
        <f t="shared" si="3"/>
        <v>475000</v>
      </c>
      <c r="P8" s="74" t="str">
        <f t="shared" si="4"/>
        <v>동의필요</v>
      </c>
      <c r="Q8" s="198" t="s">
        <v>1257</v>
      </c>
      <c r="R8" s="75"/>
      <c r="S8" s="206"/>
      <c r="T8" s="75"/>
      <c r="U8" s="78" t="str">
        <f t="shared" si="5"/>
        <v>기금</v>
      </c>
      <c r="V8" s="184">
        <f>IF($U8&lt;&gt;"도비",IF($S8="국도비","직접입력",SUM($J8:$K8)),)</f>
        <v>-200000</v>
      </c>
      <c r="W8" s="184">
        <f>IF($U8="도비",SUM($J8:$K8),IF($S8="국도비","직접입력",SUM($J8:$K8)-$V8))</f>
        <v>0</v>
      </c>
      <c r="X8" s="77" t="str">
        <f t="shared" si="6"/>
        <v>ok</v>
      </c>
      <c r="Y8" s="75"/>
      <c r="Z8" s="76" t="str">
        <f t="shared" si="7"/>
        <v>기금</v>
      </c>
      <c r="AA8" s="184">
        <f t="shared" si="8"/>
        <v>0</v>
      </c>
      <c r="AB8" s="184">
        <f t="shared" si="9"/>
        <v>0</v>
      </c>
      <c r="AC8" s="77" t="str">
        <f t="shared" si="10"/>
        <v>ok</v>
      </c>
      <c r="AD8" s="75"/>
      <c r="AE8" s="79" t="str">
        <f t="array" ref="AE8">IFERROR(IF($C8="","",INDEX(구분표!$I$2:$I$1001,MATCH(1,(구분표!$B$2:$B$1001='2추일출'!$A8)*(구분표!$C$2:$C$1001='2추일출'!$B8)*(구분표!$A$2:$A$1001='2추일출'!$C8),0))),"@@")</f>
        <v>1506</v>
      </c>
    </row>
    <row r="9" spans="1:31" ht="40.5" customHeight="1">
      <c r="A9" s="289" t="str">
        <f>IFERROR(VLOOKUP('2추일출'!$C9,구분표!$A$2:$C$1001,2,FALSE),"")</f>
        <v>문화체육관광위원회</v>
      </c>
      <c r="B9" s="289" t="str">
        <f>IFERROR(VLOOKUP('2추일출'!$C9,구분표!$A$2:$C$1001,3,FALSE),"")</f>
        <v>문화체육관광국</v>
      </c>
      <c r="C9" s="298" t="s">
        <v>198</v>
      </c>
      <c r="D9" s="297" t="s">
        <v>802</v>
      </c>
      <c r="E9" s="297">
        <v>115</v>
      </c>
      <c r="F9" s="298" t="s">
        <v>1259</v>
      </c>
      <c r="G9" s="184"/>
      <c r="H9" s="184">
        <v>36000</v>
      </c>
      <c r="I9" s="73" t="str">
        <f>IF(SUMPRODUCT(COUNTIF($D9,{"*본예산*","*1회추경*","*신규*"})),"-",G9-H9)</f>
        <v>-</v>
      </c>
      <c r="J9" s="184"/>
      <c r="K9" s="184">
        <v>18000</v>
      </c>
      <c r="L9" s="73">
        <f t="shared" si="2"/>
        <v>54000</v>
      </c>
      <c r="M9" s="184"/>
      <c r="N9" s="184"/>
      <c r="O9" s="73">
        <f t="shared" si="3"/>
        <v>36000</v>
      </c>
      <c r="P9" s="74" t="str">
        <f t="shared" si="4"/>
        <v>-</v>
      </c>
      <c r="Q9" s="198" t="s">
        <v>1257</v>
      </c>
      <c r="R9" s="75"/>
      <c r="S9" s="206"/>
      <c r="T9" s="75"/>
      <c r="U9" s="78" t="str">
        <f t="shared" si="5"/>
        <v>기금</v>
      </c>
      <c r="V9" s="184">
        <f>IF($U9&lt;&gt;"도비",IF($S9="국도비","직접입력",SUM($J9:$K9)),)</f>
        <v>18000</v>
      </c>
      <c r="W9" s="184">
        <f>IF($U9="도비",SUM($J9:$K9),IF($S9="국도비","직접입력",SUM($J9:$K9)-$V9))</f>
        <v>0</v>
      </c>
      <c r="X9" s="77" t="str">
        <f t="shared" si="6"/>
        <v>ok</v>
      </c>
      <c r="Y9" s="75"/>
      <c r="Z9" s="76" t="str">
        <f t="shared" si="7"/>
        <v>기금</v>
      </c>
      <c r="AA9" s="184">
        <f t="shared" si="8"/>
        <v>0</v>
      </c>
      <c r="AB9" s="184">
        <f t="shared" si="9"/>
        <v>0</v>
      </c>
      <c r="AC9" s="77" t="str">
        <f t="shared" si="10"/>
        <v>ok</v>
      </c>
      <c r="AD9" s="75"/>
      <c r="AE9" s="79" t="str">
        <f t="array" ref="AE9">IFERROR(IF($C9="","",INDEX(구분표!$I$2:$I$1001,MATCH(1,(구분표!$B$2:$B$1001='2추일출'!$A9)*(구분표!$C$2:$C$1001='2추일출'!$B9)*(구분표!$A$2:$A$1001='2추일출'!$C9),0))),"@@")</f>
        <v>1506</v>
      </c>
    </row>
    <row r="10" spans="1:31" ht="40.5" customHeight="1">
      <c r="A10" s="278" t="str">
        <f>IFERROR(VLOOKUP('2추일출'!$C10,구분표!$A$2:$C$1001,2,FALSE),"")</f>
        <v>보건복지위원회</v>
      </c>
      <c r="B10" s="278" t="str">
        <f>IFERROR(VLOOKUP('2추일출'!$C10,구분표!$A$2:$C$1001,3,FALSE),"")</f>
        <v>보건복지국</v>
      </c>
      <c r="C10" s="295" t="s">
        <v>283</v>
      </c>
      <c r="D10" s="296" t="s">
        <v>794</v>
      </c>
      <c r="E10" s="296">
        <v>361</v>
      </c>
      <c r="F10" s="295" t="s">
        <v>821</v>
      </c>
      <c r="G10" s="184">
        <v>290337772</v>
      </c>
      <c r="H10" s="184">
        <v>285856843</v>
      </c>
      <c r="I10" s="73">
        <f>IF(SUMPRODUCT(COUNTIF($D10,{"*본예산*","*1회추경*","*신규*"})),"-",G10-H10)</f>
        <v>4480929</v>
      </c>
      <c r="J10" s="184">
        <v>-2188023</v>
      </c>
      <c r="K10" s="184"/>
      <c r="L10" s="73">
        <f t="shared" si="2"/>
        <v>288149749</v>
      </c>
      <c r="M10" s="184"/>
      <c r="N10" s="184"/>
      <c r="O10" s="73">
        <f t="shared" si="3"/>
        <v>290337772</v>
      </c>
      <c r="P10" s="74" t="str">
        <f t="shared" si="4"/>
        <v>동의필요</v>
      </c>
      <c r="Q10" s="306" t="s">
        <v>813</v>
      </c>
      <c r="R10" s="279"/>
      <c r="S10" s="315" t="s">
        <v>734</v>
      </c>
      <c r="T10" s="279"/>
      <c r="U10" s="282" t="str">
        <f t="shared" si="5"/>
        <v>국비</v>
      </c>
      <c r="V10" s="184">
        <v>-1929180</v>
      </c>
      <c r="W10" s="184">
        <v>-258843</v>
      </c>
      <c r="X10" s="281" t="str">
        <f t="shared" si="6"/>
        <v>ok</v>
      </c>
      <c r="Y10" s="279"/>
      <c r="Z10" s="280" t="str">
        <f t="shared" si="7"/>
        <v>국비</v>
      </c>
      <c r="AA10" s="184" t="str">
        <f t="shared" si="8"/>
        <v>직접입력</v>
      </c>
      <c r="AB10" s="184" t="str">
        <f t="shared" si="9"/>
        <v>직접입력</v>
      </c>
      <c r="AC10" s="281" t="str">
        <f t="shared" si="10"/>
        <v>검토</v>
      </c>
      <c r="AD10" s="279"/>
      <c r="AE10" s="79" t="str">
        <f t="array" ref="AE10">IFERROR(IF($C10="","",INDEX(구분표!$I$2:$I$1001,MATCH(1,(구분표!$B$2:$B$1001='2추일출'!$A10)*(구분표!$C$2:$C$1001='2추일출'!$B10)*(구분표!$A$2:$A$1001='2추일출'!$C10),0))),"@@")</f>
        <v>1901</v>
      </c>
    </row>
    <row r="11" spans="1:31" ht="40.5" customHeight="1">
      <c r="A11" s="72" t="str">
        <f>IFERROR(VLOOKUP('2추일출'!$C11,구분표!$A$2:$C$1001,2,FALSE),"")</f>
        <v>보건복지위원회</v>
      </c>
      <c r="B11" s="72" t="str">
        <f>IFERROR(VLOOKUP('2추일출'!$C11,구분표!$A$2:$C$1001,3,FALSE),"")</f>
        <v>보건복지국</v>
      </c>
      <c r="C11" s="182" t="s">
        <v>283</v>
      </c>
      <c r="D11" s="183" t="s">
        <v>589</v>
      </c>
      <c r="E11" s="183">
        <v>254</v>
      </c>
      <c r="F11" s="182" t="s">
        <v>822</v>
      </c>
      <c r="G11" s="184"/>
      <c r="H11" s="184">
        <v>80910727</v>
      </c>
      <c r="I11" s="73" t="str">
        <f>IF(SUMPRODUCT(COUNTIF($D11,{"*본예산*","*1회추경*","*신규*"})),"-",G11-H11)</f>
        <v>-</v>
      </c>
      <c r="J11" s="184">
        <v>-6118357</v>
      </c>
      <c r="K11" s="184"/>
      <c r="L11" s="73">
        <f t="shared" si="2"/>
        <v>74792370</v>
      </c>
      <c r="M11" s="184"/>
      <c r="N11" s="184"/>
      <c r="O11" s="73">
        <f t="shared" si="3"/>
        <v>80910727</v>
      </c>
      <c r="P11" s="74" t="str">
        <f t="shared" si="4"/>
        <v>동의필요</v>
      </c>
      <c r="Q11" s="198" t="s">
        <v>813</v>
      </c>
      <c r="R11" s="75"/>
      <c r="S11" s="206" t="s">
        <v>734</v>
      </c>
      <c r="T11" s="75"/>
      <c r="U11" s="78" t="str">
        <f t="shared" si="5"/>
        <v>국비</v>
      </c>
      <c r="V11" s="184">
        <v>-5383455</v>
      </c>
      <c r="W11" s="184">
        <v>-734902</v>
      </c>
      <c r="X11" s="77" t="str">
        <f t="shared" si="6"/>
        <v>ok</v>
      </c>
      <c r="Y11" s="75"/>
      <c r="Z11" s="76" t="str">
        <f t="shared" si="7"/>
        <v>국비</v>
      </c>
      <c r="AA11" s="184" t="str">
        <f t="shared" si="8"/>
        <v>직접입력</v>
      </c>
      <c r="AB11" s="184" t="str">
        <f t="shared" si="9"/>
        <v>직접입력</v>
      </c>
      <c r="AC11" s="77" t="str">
        <f t="shared" si="10"/>
        <v>검토</v>
      </c>
      <c r="AD11" s="75"/>
      <c r="AE11" s="79" t="str">
        <f t="array" ref="AE11">IFERROR(IF($C11="","",INDEX(구분표!$I$2:$I$1001,MATCH(1,(구분표!$B$2:$B$1001='2추일출'!$A11)*(구분표!$C$2:$C$1001='2추일출'!$B11)*(구분표!$A$2:$A$1001='2추일출'!$C11),0))),"@@")</f>
        <v>1901</v>
      </c>
    </row>
    <row r="12" spans="1:31" ht="40.5" customHeight="1">
      <c r="A12" s="72" t="str">
        <f>IFERROR(VLOOKUP('2추일출'!$C12,구분표!$A$2:$C$1001,2,FALSE),"")</f>
        <v>보건복지위원회</v>
      </c>
      <c r="B12" s="72" t="str">
        <f>IFERROR(VLOOKUP('2추일출'!$C12,구분표!$A$2:$C$1001,3,FALSE),"")</f>
        <v>보건복지국</v>
      </c>
      <c r="C12" s="182" t="s">
        <v>283</v>
      </c>
      <c r="D12" s="183" t="s">
        <v>593</v>
      </c>
      <c r="E12" s="183" t="s">
        <v>656</v>
      </c>
      <c r="F12" s="182" t="s">
        <v>863</v>
      </c>
      <c r="G12" s="184"/>
      <c r="H12" s="184"/>
      <c r="I12" s="73" t="str">
        <f>IF(SUMPRODUCT(COUNTIF($D12,{"*본예산*","*1회추경*","*신규*"})),"-",G12-H12)</f>
        <v>-</v>
      </c>
      <c r="J12" s="184"/>
      <c r="K12" s="184">
        <v>1000</v>
      </c>
      <c r="L12" s="73">
        <f t="shared" si="2"/>
        <v>1000</v>
      </c>
      <c r="M12" s="184"/>
      <c r="N12" s="184"/>
      <c r="O12" s="73">
        <f t="shared" si="3"/>
        <v>0</v>
      </c>
      <c r="P12" s="74" t="str">
        <f t="shared" si="4"/>
        <v>-</v>
      </c>
      <c r="Q12" s="198" t="s">
        <v>843</v>
      </c>
      <c r="R12" s="75"/>
      <c r="S12" s="206"/>
      <c r="T12" s="75"/>
      <c r="U12" s="78" t="str">
        <f t="shared" si="5"/>
        <v>국비</v>
      </c>
      <c r="V12" s="184">
        <f>IF($U12&lt;&gt;"도비",IF($S12="국도비","직접입력",SUM($J12:$K12)),)</f>
        <v>1000</v>
      </c>
      <c r="W12" s="184">
        <f>IF($U12="도비",SUM($J12:$K12),IF($S12="국도비","직접입력",SUM($J12:$K12)-$V12))</f>
        <v>0</v>
      </c>
      <c r="X12" s="77" t="str">
        <f t="shared" si="6"/>
        <v>ok</v>
      </c>
      <c r="Y12" s="75"/>
      <c r="Z12" s="76" t="str">
        <f t="shared" si="7"/>
        <v>국비</v>
      </c>
      <c r="AA12" s="184">
        <f t="shared" si="8"/>
        <v>0</v>
      </c>
      <c r="AB12" s="184">
        <f t="shared" si="9"/>
        <v>0</v>
      </c>
      <c r="AC12" s="77" t="str">
        <f t="shared" si="10"/>
        <v>ok</v>
      </c>
      <c r="AD12" s="75"/>
      <c r="AE12" s="79" t="str">
        <f t="array" ref="AE12">IFERROR(IF($C12="","",INDEX(구분표!$I$2:$I$1001,MATCH(1,(구분표!$B$2:$B$1001='2추일출'!$A12)*(구분표!$C$2:$C$1001='2추일출'!$B12)*(구분표!$A$2:$A$1001='2추일출'!$C12),0))),"@@")</f>
        <v>1901</v>
      </c>
    </row>
    <row r="13" spans="1:31" ht="40.5" customHeight="1">
      <c r="A13" s="288" t="str">
        <f>IFERROR(VLOOKUP('2추일출'!$C13,구분표!$A$2:$C$1001,2,FALSE),"")</f>
        <v>보건복지위원회</v>
      </c>
      <c r="B13" s="72" t="str">
        <f>IFERROR(VLOOKUP('2추일출'!$C13,구분표!$A$2:$C$1001,3,FALSE),"")</f>
        <v>보건복지국</v>
      </c>
      <c r="C13" s="182" t="s">
        <v>287</v>
      </c>
      <c r="D13" s="297" t="s">
        <v>794</v>
      </c>
      <c r="E13" s="297">
        <v>365</v>
      </c>
      <c r="F13" s="182" t="s">
        <v>823</v>
      </c>
      <c r="G13" s="184">
        <v>609141216</v>
      </c>
      <c r="H13" s="184">
        <v>594015670</v>
      </c>
      <c r="I13" s="73">
        <f>IF(SUMPRODUCT(COUNTIF($D13,{"*본예산*","*1회추경*","*신규*"})),"-",G13-H13)</f>
        <v>15125546</v>
      </c>
      <c r="J13" s="184">
        <v>-2158055</v>
      </c>
      <c r="K13" s="184"/>
      <c r="L13" s="73">
        <f t="shared" si="2"/>
        <v>606983161</v>
      </c>
      <c r="M13" s="184"/>
      <c r="N13" s="184"/>
      <c r="O13" s="73">
        <f t="shared" si="3"/>
        <v>609141216</v>
      </c>
      <c r="P13" s="74" t="str">
        <f t="shared" si="4"/>
        <v>동의필요</v>
      </c>
      <c r="Q13" s="198" t="s">
        <v>1580</v>
      </c>
      <c r="R13" s="75"/>
      <c r="S13" s="206" t="s">
        <v>734</v>
      </c>
      <c r="T13" s="75"/>
      <c r="U13" s="78" t="str">
        <f t="shared" si="5"/>
        <v>국비</v>
      </c>
      <c r="V13" s="184">
        <v>-1934964</v>
      </c>
      <c r="W13" s="184">
        <v>-223091</v>
      </c>
      <c r="X13" s="77" t="str">
        <f t="shared" si="6"/>
        <v>ok</v>
      </c>
      <c r="Y13" s="75"/>
      <c r="Z13" s="76" t="str">
        <f t="shared" si="7"/>
        <v>국비</v>
      </c>
      <c r="AA13" s="184" t="str">
        <f t="shared" si="8"/>
        <v>직접입력</v>
      </c>
      <c r="AB13" s="184" t="str">
        <f t="shared" si="9"/>
        <v>직접입력</v>
      </c>
      <c r="AC13" s="77" t="str">
        <f t="shared" si="10"/>
        <v>검토</v>
      </c>
      <c r="AD13" s="75"/>
      <c r="AE13" s="79" t="str">
        <f t="array" ref="AE13">IFERROR(IF($C13="","",INDEX(구분표!$I$2:$I$1001,MATCH(1,(구분표!$B$2:$B$1001='2추일출'!$A13)*(구분표!$C$2:$C$1001='2추일출'!$B13)*(구분표!$A$2:$A$1001='2추일출'!$C13),0))),"@@")</f>
        <v>1903</v>
      </c>
    </row>
    <row r="14" spans="1:31" ht="40.5" customHeight="1">
      <c r="A14" s="278" t="str">
        <f>IFERROR(VLOOKUP('2추일출'!$C14,구분표!$A$2:$C$1001,2,FALSE),"")</f>
        <v>보건복지위원회</v>
      </c>
      <c r="B14" s="278" t="str">
        <f>IFERROR(VLOOKUP('2추일출'!$C14,구분표!$A$2:$C$1001,3,FALSE),"")</f>
        <v>보건복지국</v>
      </c>
      <c r="C14" s="182" t="s">
        <v>287</v>
      </c>
      <c r="D14" s="296" t="s">
        <v>794</v>
      </c>
      <c r="E14" s="296">
        <v>365</v>
      </c>
      <c r="F14" s="295" t="s">
        <v>824</v>
      </c>
      <c r="G14" s="184">
        <v>820949</v>
      </c>
      <c r="H14" s="184">
        <v>790241</v>
      </c>
      <c r="I14" s="73">
        <f>IF(SUMPRODUCT(COUNTIF($D14,{"*본예산*","*1회추경*","*신규*"})),"-",G14-H14)</f>
        <v>30708</v>
      </c>
      <c r="J14" s="184"/>
      <c r="K14" s="184">
        <v>2725</v>
      </c>
      <c r="L14" s="73">
        <f t="shared" si="2"/>
        <v>823674</v>
      </c>
      <c r="M14" s="184"/>
      <c r="N14" s="184"/>
      <c r="O14" s="73">
        <f t="shared" si="3"/>
        <v>820949</v>
      </c>
      <c r="P14" s="74" t="str">
        <f t="shared" si="4"/>
        <v>-</v>
      </c>
      <c r="Q14" s="198" t="s">
        <v>1581</v>
      </c>
      <c r="R14" s="75"/>
      <c r="S14" s="206"/>
      <c r="T14" s="75"/>
      <c r="U14" s="78" t="str">
        <f t="shared" si="5"/>
        <v>국비</v>
      </c>
      <c r="V14" s="184">
        <f>IF($U14&lt;&gt;"도비",IF($S14="국도비","직접입력",SUM($J14:$K14)),)</f>
        <v>2725</v>
      </c>
      <c r="W14" s="184">
        <f>IF($U14="도비",SUM($J14:$K14),IF($S14="국도비","직접입력",SUM($J14:$K14)-$V14))</f>
        <v>0</v>
      </c>
      <c r="X14" s="77" t="str">
        <f t="shared" si="6"/>
        <v>ok</v>
      </c>
      <c r="Y14" s="75"/>
      <c r="Z14" s="76" t="str">
        <f t="shared" si="7"/>
        <v>국비</v>
      </c>
      <c r="AA14" s="184">
        <f t="shared" si="8"/>
        <v>0</v>
      </c>
      <c r="AB14" s="184">
        <f t="shared" si="9"/>
        <v>0</v>
      </c>
      <c r="AC14" s="77" t="str">
        <f t="shared" si="10"/>
        <v>ok</v>
      </c>
      <c r="AD14" s="75"/>
      <c r="AE14" s="79" t="str">
        <f t="array" ref="AE14">IFERROR(IF($C14="","",INDEX(구분표!$I$2:$I$1001,MATCH(1,(구분표!$B$2:$B$1001='2추일출'!$A14)*(구분표!$C$2:$C$1001='2추일출'!$B14)*(구분표!$A$2:$A$1001='2추일출'!$C14),0))),"@@")</f>
        <v>1903</v>
      </c>
    </row>
    <row r="15" spans="1:31" ht="40.5" customHeight="1">
      <c r="A15" s="72" t="str">
        <f>IFERROR(VLOOKUP('2추일출'!$C15,구분표!$A$2:$C$1001,2,FALSE),"")</f>
        <v>보건복지위원회</v>
      </c>
      <c r="B15" s="72" t="str">
        <f>IFERROR(VLOOKUP('2추일출'!$C15,구분표!$A$2:$C$1001,3,FALSE),"")</f>
        <v>보건복지국</v>
      </c>
      <c r="C15" s="182" t="s">
        <v>84</v>
      </c>
      <c r="D15" s="183" t="s">
        <v>589</v>
      </c>
      <c r="E15" s="183">
        <v>272</v>
      </c>
      <c r="F15" s="182" t="s">
        <v>825</v>
      </c>
      <c r="G15" s="184"/>
      <c r="H15" s="184">
        <v>5999485</v>
      </c>
      <c r="I15" s="73" t="str">
        <f>IF(SUMPRODUCT(COUNTIF($D15,{"*본예산*","*1회추경*","*신규*"})),"-",G15-H15)</f>
        <v>-</v>
      </c>
      <c r="J15" s="184">
        <v>-59142</v>
      </c>
      <c r="K15" s="184"/>
      <c r="L15" s="73">
        <f t="shared" si="2"/>
        <v>5940343</v>
      </c>
      <c r="M15" s="184"/>
      <c r="N15" s="184"/>
      <c r="O15" s="73">
        <f t="shared" si="3"/>
        <v>5999485</v>
      </c>
      <c r="P15" s="74" t="str">
        <f t="shared" si="4"/>
        <v>동의필요</v>
      </c>
      <c r="Q15" s="198" t="s">
        <v>844</v>
      </c>
      <c r="R15" s="75"/>
      <c r="S15" s="206" t="s">
        <v>734</v>
      </c>
      <c r="T15" s="75"/>
      <c r="U15" s="78" t="str">
        <f t="shared" si="5"/>
        <v>국비</v>
      </c>
      <c r="V15" s="184">
        <v>-55570</v>
      </c>
      <c r="W15" s="184">
        <v>-3572</v>
      </c>
      <c r="X15" s="77" t="str">
        <f t="shared" si="6"/>
        <v>ok</v>
      </c>
      <c r="Y15" s="75"/>
      <c r="Z15" s="76" t="str">
        <f t="shared" si="7"/>
        <v>국비</v>
      </c>
      <c r="AA15" s="184" t="str">
        <f t="shared" si="8"/>
        <v>직접입력</v>
      </c>
      <c r="AB15" s="184" t="str">
        <f t="shared" si="9"/>
        <v>직접입력</v>
      </c>
      <c r="AC15" s="77" t="str">
        <f t="shared" si="10"/>
        <v>검토</v>
      </c>
      <c r="AD15" s="75"/>
      <c r="AE15" s="79" t="str">
        <f t="array" ref="AE15">IFERROR(IF($C15="","",INDEX(구분표!$I$2:$I$1001,MATCH(1,(구분표!$B$2:$B$1001='2추일출'!$A15)*(구분표!$C$2:$C$1001='2추일출'!$B15)*(구분표!$A$2:$A$1001='2추일출'!$C15),0))),"@@")</f>
        <v>1904</v>
      </c>
    </row>
    <row r="16" spans="1:31" ht="40.5" customHeight="1">
      <c r="A16" s="278" t="str">
        <f>IFERROR(VLOOKUP('2추일출'!$C16,구분표!$A$2:$C$1001,2,FALSE),"")</f>
        <v>보건복지위원회</v>
      </c>
      <c r="B16" s="72" t="str">
        <f>IFERROR(VLOOKUP('2추일출'!$C16,구분표!$A$2:$C$1001,3,FALSE),"")</f>
        <v>보건복지국</v>
      </c>
      <c r="C16" s="182" t="s">
        <v>84</v>
      </c>
      <c r="D16" s="183" t="s">
        <v>794</v>
      </c>
      <c r="E16" s="183">
        <v>367</v>
      </c>
      <c r="F16" s="182" t="s">
        <v>826</v>
      </c>
      <c r="G16" s="184">
        <v>5939672</v>
      </c>
      <c r="H16" s="184">
        <v>6032265</v>
      </c>
      <c r="I16" s="73">
        <f>IF(SUMPRODUCT(COUNTIF($D16,{"*본예산*","*1회추경*","*신규*"})),"-",G16-H16)</f>
        <v>-92593</v>
      </c>
      <c r="J16" s="184"/>
      <c r="K16" s="184">
        <v>154322</v>
      </c>
      <c r="L16" s="73">
        <f t="shared" si="2"/>
        <v>6093994</v>
      </c>
      <c r="M16" s="184"/>
      <c r="N16" s="184"/>
      <c r="O16" s="73">
        <f t="shared" si="3"/>
        <v>5939672</v>
      </c>
      <c r="P16" s="74" t="str">
        <f t="shared" si="4"/>
        <v>-</v>
      </c>
      <c r="Q16" s="198" t="s">
        <v>845</v>
      </c>
      <c r="R16" s="75"/>
      <c r="S16" s="206" t="s">
        <v>734</v>
      </c>
      <c r="T16" s="75"/>
      <c r="U16" s="78" t="str">
        <f t="shared" si="5"/>
        <v>국비</v>
      </c>
      <c r="V16" s="184">
        <v>145000</v>
      </c>
      <c r="W16" s="184">
        <v>9322</v>
      </c>
      <c r="X16" s="77" t="str">
        <f t="shared" si="6"/>
        <v>ok</v>
      </c>
      <c r="Y16" s="75"/>
      <c r="Z16" s="76" t="str">
        <f t="shared" si="7"/>
        <v>국비</v>
      </c>
      <c r="AA16" s="184" t="str">
        <f t="shared" si="8"/>
        <v>직접입력</v>
      </c>
      <c r="AB16" s="184" t="str">
        <f t="shared" si="9"/>
        <v>직접입력</v>
      </c>
      <c r="AC16" s="77" t="str">
        <f t="shared" si="10"/>
        <v>검토</v>
      </c>
      <c r="AD16" s="75"/>
      <c r="AE16" s="79" t="str">
        <f t="array" ref="AE16">IFERROR(IF($C16="","",INDEX(구분표!$I$2:$I$1001,MATCH(1,(구분표!$B$2:$B$1001='2추일출'!$A16)*(구분표!$C$2:$C$1001='2추일출'!$B16)*(구분표!$A$2:$A$1001='2추일출'!$C16),0))),"@@")</f>
        <v>1904</v>
      </c>
    </row>
    <row r="17" spans="1:31" ht="40.5" customHeight="1">
      <c r="A17" s="289" t="str">
        <f>IFERROR(VLOOKUP('2추일출'!$C17,구분표!$A$2:$C$1001,2,FALSE),"")</f>
        <v>보건복지위원회</v>
      </c>
      <c r="B17" s="289" t="str">
        <f>IFERROR(VLOOKUP('2추일출'!$C17,구분표!$A$2:$C$1001,3,FALSE),"")</f>
        <v>보건복지국</v>
      </c>
      <c r="C17" s="182" t="s">
        <v>84</v>
      </c>
      <c r="D17" s="297" t="s">
        <v>794</v>
      </c>
      <c r="E17" s="297">
        <v>367</v>
      </c>
      <c r="F17" s="298" t="s">
        <v>827</v>
      </c>
      <c r="G17" s="184">
        <v>53710961</v>
      </c>
      <c r="H17" s="187">
        <v>59433934</v>
      </c>
      <c r="I17" s="73">
        <f>IF(SUMPRODUCT(COUNTIF($D17,{"*본예산*","*1회추경*","*신규*"})),"-",G17-H17)</f>
        <v>-5722973</v>
      </c>
      <c r="J17" s="184"/>
      <c r="K17" s="184">
        <v>1829212</v>
      </c>
      <c r="L17" s="73">
        <f t="shared" si="2"/>
        <v>55540173</v>
      </c>
      <c r="M17" s="184"/>
      <c r="N17" s="184"/>
      <c r="O17" s="73">
        <f t="shared" si="3"/>
        <v>53710961</v>
      </c>
      <c r="P17" s="74" t="str">
        <f t="shared" si="4"/>
        <v>-</v>
      </c>
      <c r="Q17" s="306" t="s">
        <v>846</v>
      </c>
      <c r="R17" s="75"/>
      <c r="S17" s="206" t="s">
        <v>734</v>
      </c>
      <c r="T17" s="75"/>
      <c r="U17" s="78" t="str">
        <f t="shared" si="5"/>
        <v>국비</v>
      </c>
      <c r="V17" s="184">
        <v>1718724</v>
      </c>
      <c r="W17" s="184">
        <v>110488</v>
      </c>
      <c r="X17" s="77" t="str">
        <f t="shared" si="6"/>
        <v>ok</v>
      </c>
      <c r="Y17" s="75"/>
      <c r="Z17" s="76" t="str">
        <f t="shared" si="7"/>
        <v>국비</v>
      </c>
      <c r="AA17" s="184" t="str">
        <f t="shared" si="8"/>
        <v>직접입력</v>
      </c>
      <c r="AB17" s="184" t="str">
        <f t="shared" si="9"/>
        <v>직접입력</v>
      </c>
      <c r="AC17" s="77" t="str">
        <f t="shared" si="10"/>
        <v>검토</v>
      </c>
      <c r="AD17" s="75"/>
      <c r="AE17" s="79" t="str">
        <f t="array" ref="AE17">IFERROR(IF($C17="","",INDEX(구분표!$I$2:$I$1001,MATCH(1,(구분표!$B$2:$B$1001='2추일출'!$A17)*(구분표!$C$2:$C$1001='2추일출'!$B17)*(구분표!$A$2:$A$1001='2추일출'!$C17),0))),"@@")</f>
        <v>1904</v>
      </c>
    </row>
    <row r="18" spans="1:31" ht="40.5" customHeight="1">
      <c r="A18" s="278" t="str">
        <f>IFERROR(VLOOKUP('2추일출'!$C18,구분표!$A$2:$C$1001,2,FALSE),"")</f>
        <v>보건복지위원회</v>
      </c>
      <c r="B18" s="278" t="str">
        <f>IFERROR(VLOOKUP('2추일출'!$C18,구분표!$A$2:$C$1001,3,FALSE),"")</f>
        <v>보건복지국</v>
      </c>
      <c r="C18" s="295" t="s">
        <v>84</v>
      </c>
      <c r="D18" s="296" t="s">
        <v>589</v>
      </c>
      <c r="E18" s="296">
        <v>275</v>
      </c>
      <c r="F18" s="295" t="s">
        <v>828</v>
      </c>
      <c r="G18" s="184"/>
      <c r="H18" s="184">
        <v>67722680</v>
      </c>
      <c r="I18" s="73" t="str">
        <f>IF(SUMPRODUCT(COUNTIF($D18,{"*본예산*","*1회추경*","*신규*"})),"-",G18-H18)</f>
        <v>-</v>
      </c>
      <c r="J18" s="184">
        <v>-3261207</v>
      </c>
      <c r="K18" s="184"/>
      <c r="L18" s="73">
        <f t="shared" si="2"/>
        <v>64461473</v>
      </c>
      <c r="M18" s="184"/>
      <c r="N18" s="184"/>
      <c r="O18" s="73">
        <f t="shared" si="3"/>
        <v>67722680</v>
      </c>
      <c r="P18" s="74" t="str">
        <f t="shared" si="4"/>
        <v>동의필요</v>
      </c>
      <c r="Q18" s="306" t="s">
        <v>847</v>
      </c>
      <c r="R18" s="75"/>
      <c r="S18" s="206" t="s">
        <v>734</v>
      </c>
      <c r="T18" s="75"/>
      <c r="U18" s="78" t="str">
        <f t="shared" si="5"/>
        <v>국비</v>
      </c>
      <c r="V18" s="184">
        <v>-3061410</v>
      </c>
      <c r="W18" s="184">
        <v>-199797</v>
      </c>
      <c r="X18" s="77" t="str">
        <f t="shared" si="6"/>
        <v>ok</v>
      </c>
      <c r="Y18" s="75"/>
      <c r="Z18" s="76" t="str">
        <f t="shared" si="7"/>
        <v>국비</v>
      </c>
      <c r="AA18" s="184" t="str">
        <f t="shared" si="8"/>
        <v>직접입력</v>
      </c>
      <c r="AB18" s="184" t="str">
        <f t="shared" si="9"/>
        <v>직접입력</v>
      </c>
      <c r="AC18" s="77" t="str">
        <f t="shared" si="10"/>
        <v>검토</v>
      </c>
      <c r="AD18" s="75"/>
      <c r="AE18" s="79" t="str">
        <f t="array" ref="AE18">IFERROR(IF($C18="","",INDEX(구분표!$I$2:$I$1001,MATCH(1,(구분표!$B$2:$B$1001='2추일출'!$A18)*(구분표!$C$2:$C$1001='2추일출'!$B18)*(구분표!$A$2:$A$1001='2추일출'!$C18),0))),"@@")</f>
        <v>1904</v>
      </c>
    </row>
    <row r="19" spans="1:31" ht="40.5" customHeight="1">
      <c r="A19" s="278" t="str">
        <f>IFERROR(VLOOKUP('2추일출'!$C19,구분표!$A$2:$C$1001,2,FALSE),"")</f>
        <v>보건복지위원회</v>
      </c>
      <c r="B19" s="278" t="str">
        <f>IFERROR(VLOOKUP('2추일출'!$C19,구분표!$A$2:$C$1001,3,FALSE),"")</f>
        <v>보건복지국</v>
      </c>
      <c r="C19" s="295" t="s">
        <v>84</v>
      </c>
      <c r="D19" s="296" t="s">
        <v>589</v>
      </c>
      <c r="E19" s="296">
        <v>276</v>
      </c>
      <c r="F19" s="295" t="s">
        <v>829</v>
      </c>
      <c r="G19" s="184"/>
      <c r="H19" s="184">
        <v>78225</v>
      </c>
      <c r="I19" s="73" t="str">
        <f>IF(SUMPRODUCT(COUNTIF($D19,{"*본예산*","*1회추경*","*신규*"})),"-",G19-H19)</f>
        <v>-</v>
      </c>
      <c r="J19" s="184"/>
      <c r="K19" s="184">
        <v>22350</v>
      </c>
      <c r="L19" s="73">
        <f t="shared" si="2"/>
        <v>100575</v>
      </c>
      <c r="M19" s="184"/>
      <c r="N19" s="184"/>
      <c r="O19" s="73">
        <f t="shared" si="3"/>
        <v>78225</v>
      </c>
      <c r="P19" s="74" t="str">
        <f t="shared" si="4"/>
        <v>-</v>
      </c>
      <c r="Q19" s="306" t="s">
        <v>815</v>
      </c>
      <c r="R19" s="75"/>
      <c r="S19" s="206" t="s">
        <v>734</v>
      </c>
      <c r="T19" s="75"/>
      <c r="U19" s="78" t="str">
        <f t="shared" si="5"/>
        <v>국비</v>
      </c>
      <c r="V19" s="184">
        <v>21000</v>
      </c>
      <c r="W19" s="184">
        <v>1350</v>
      </c>
      <c r="X19" s="77" t="str">
        <f t="shared" si="6"/>
        <v>ok</v>
      </c>
      <c r="Y19" s="75"/>
      <c r="Z19" s="76" t="str">
        <f t="shared" si="7"/>
        <v>국비</v>
      </c>
      <c r="AA19" s="184" t="str">
        <f t="shared" si="8"/>
        <v>직접입력</v>
      </c>
      <c r="AB19" s="184" t="str">
        <f t="shared" si="9"/>
        <v>직접입력</v>
      </c>
      <c r="AC19" s="77" t="str">
        <f t="shared" si="10"/>
        <v>검토</v>
      </c>
      <c r="AD19" s="75"/>
      <c r="AE19" s="79" t="str">
        <f t="array" ref="AE19">IFERROR(IF($C19="","",INDEX(구분표!$I$2:$I$1001,MATCH(1,(구분표!$B$2:$B$1001='2추일출'!$A19)*(구분표!$C$2:$C$1001='2추일출'!$B19)*(구분표!$A$2:$A$1001='2추일출'!$C19),0))),"@@")</f>
        <v>1904</v>
      </c>
    </row>
    <row r="20" spans="1:31" ht="40.5" customHeight="1">
      <c r="A20" s="278" t="str">
        <f>IFERROR(VLOOKUP('2추일출'!$C20,구분표!$A$2:$C$1001,2,FALSE),"")</f>
        <v>보건복지위원회</v>
      </c>
      <c r="B20" s="278" t="str">
        <f>IFERROR(VLOOKUP('2추일출'!$C20,구분표!$A$2:$C$1001,3,FALSE),"")</f>
        <v>보건복지국</v>
      </c>
      <c r="C20" s="295" t="s">
        <v>84</v>
      </c>
      <c r="D20" s="296" t="s">
        <v>802</v>
      </c>
      <c r="E20" s="296">
        <v>147</v>
      </c>
      <c r="F20" s="295" t="s">
        <v>830</v>
      </c>
      <c r="G20" s="184"/>
      <c r="H20" s="184">
        <v>40500</v>
      </c>
      <c r="I20" s="73" t="str">
        <f>IF(SUMPRODUCT(COUNTIF($D20,{"*본예산*","*1회추경*","*신규*"})),"-",G20-H20)</f>
        <v>-</v>
      </c>
      <c r="J20" s="184"/>
      <c r="K20" s="184">
        <v>24760</v>
      </c>
      <c r="L20" s="73">
        <f t="shared" si="2"/>
        <v>65260</v>
      </c>
      <c r="M20" s="184"/>
      <c r="N20" s="184"/>
      <c r="O20" s="73">
        <f t="shared" si="3"/>
        <v>40500</v>
      </c>
      <c r="P20" s="74" t="str">
        <f t="shared" si="4"/>
        <v>-</v>
      </c>
      <c r="Q20" s="199" t="s">
        <v>815</v>
      </c>
      <c r="R20" s="75"/>
      <c r="S20" s="206" t="s">
        <v>734</v>
      </c>
      <c r="T20" s="75"/>
      <c r="U20" s="78" t="str">
        <f t="shared" si="5"/>
        <v>국비</v>
      </c>
      <c r="V20" s="184">
        <v>19810</v>
      </c>
      <c r="W20" s="184">
        <v>4950</v>
      </c>
      <c r="X20" s="77" t="str">
        <f t="shared" si="6"/>
        <v>ok</v>
      </c>
      <c r="Y20" s="75"/>
      <c r="Z20" s="76" t="str">
        <f t="shared" si="7"/>
        <v>국비</v>
      </c>
      <c r="AA20" s="184" t="str">
        <f t="shared" si="8"/>
        <v>직접입력</v>
      </c>
      <c r="AB20" s="184" t="str">
        <f t="shared" si="9"/>
        <v>직접입력</v>
      </c>
      <c r="AC20" s="77" t="str">
        <f t="shared" si="10"/>
        <v>검토</v>
      </c>
      <c r="AD20" s="75"/>
      <c r="AE20" s="79" t="str">
        <f t="array" ref="AE20">IFERROR(IF($C20="","",INDEX(구분표!$I$2:$I$1001,MATCH(1,(구분표!$B$2:$B$1001='2추일출'!$A20)*(구분표!$C$2:$C$1001='2추일출'!$B20)*(구분표!$A$2:$A$1001='2추일출'!$C20),0))),"@@")</f>
        <v>1904</v>
      </c>
    </row>
    <row r="21" spans="1:31" ht="40.5" customHeight="1">
      <c r="A21" s="87" t="str">
        <f>IFERROR(VLOOKUP('2추일출'!$C21,구분표!$A$2:$C$1001,2,FALSE),"")</f>
        <v>보건복지위원회</v>
      </c>
      <c r="B21" s="87" t="str">
        <f>IFERROR(VLOOKUP('2추일출'!$C21,구분표!$A$2:$C$1001,3,FALSE),"")</f>
        <v>보건복지국</v>
      </c>
      <c r="C21" s="186" t="s">
        <v>288</v>
      </c>
      <c r="D21" s="185" t="s">
        <v>593</v>
      </c>
      <c r="E21" s="185" t="s">
        <v>656</v>
      </c>
      <c r="F21" s="186" t="s">
        <v>831</v>
      </c>
      <c r="G21" s="184"/>
      <c r="H21" s="184"/>
      <c r="I21" s="73" t="str">
        <f>IF(SUMPRODUCT(COUNTIF($D21,{"*본예산*","*1회추경*","*신규*"})),"-",G21-H21)</f>
        <v>-</v>
      </c>
      <c r="J21" s="184"/>
      <c r="K21" s="184">
        <v>150000</v>
      </c>
      <c r="L21" s="73">
        <f t="shared" si="2"/>
        <v>150000</v>
      </c>
      <c r="M21" s="184"/>
      <c r="N21" s="184"/>
      <c r="O21" s="73">
        <f t="shared" si="3"/>
        <v>0</v>
      </c>
      <c r="P21" s="74" t="str">
        <f t="shared" si="4"/>
        <v>-</v>
      </c>
      <c r="Q21" s="199" t="s">
        <v>848</v>
      </c>
      <c r="R21" s="75"/>
      <c r="S21" s="206"/>
      <c r="T21" s="75"/>
      <c r="U21" s="78" t="str">
        <f t="shared" si="5"/>
        <v>기금</v>
      </c>
      <c r="V21" s="184">
        <f>IF($U21&lt;&gt;"도비",IF($S21="국도비","직접입력",SUM($J21:$K21)),)</f>
        <v>150000</v>
      </c>
      <c r="W21" s="184">
        <f>IF($U21="도비",SUM($J21:$K21),IF($S21="국도비","직접입력",SUM($J21:$K21)-$V21))</f>
        <v>0</v>
      </c>
      <c r="X21" s="77" t="str">
        <f t="shared" si="6"/>
        <v>ok</v>
      </c>
      <c r="Y21" s="75"/>
      <c r="Z21" s="76" t="str">
        <f t="shared" si="7"/>
        <v>기금</v>
      </c>
      <c r="AA21" s="184">
        <f t="shared" si="8"/>
        <v>0</v>
      </c>
      <c r="AB21" s="184">
        <f t="shared" si="9"/>
        <v>0</v>
      </c>
      <c r="AC21" s="77" t="str">
        <f t="shared" si="10"/>
        <v>ok</v>
      </c>
      <c r="AD21" s="75"/>
      <c r="AE21" s="79" t="str">
        <f t="array" ref="AE21">IFERROR(IF($C21="","",INDEX(구분표!$I$2:$I$1001,MATCH(1,(구분표!$B$2:$B$1001='2추일출'!$A21)*(구분표!$C$2:$C$1001='2추일출'!$B21)*(구분표!$A$2:$A$1001='2추일출'!$C21),0))),"@@")</f>
        <v>1905</v>
      </c>
    </row>
    <row r="22" spans="1:31" ht="40.5" customHeight="1">
      <c r="A22" s="87" t="str">
        <f>IFERROR(VLOOKUP('2추일출'!$C22,구분표!$A$2:$C$1001,2,FALSE),"")</f>
        <v>보건복지위원회</v>
      </c>
      <c r="B22" s="87" t="str">
        <f>IFERROR(VLOOKUP('2추일출'!$C22,구분표!$A$2:$C$1001,3,FALSE),"")</f>
        <v>보건복지국</v>
      </c>
      <c r="C22" s="186" t="s">
        <v>288</v>
      </c>
      <c r="D22" s="185" t="s">
        <v>593</v>
      </c>
      <c r="E22" s="185" t="s">
        <v>656</v>
      </c>
      <c r="F22" s="186" t="s">
        <v>832</v>
      </c>
      <c r="G22" s="184"/>
      <c r="H22" s="184"/>
      <c r="I22" s="73" t="str">
        <f>IF(SUMPRODUCT(COUNTIF($D22,{"*본예산*","*1회추경*","*신규*"})),"-",G22-H22)</f>
        <v>-</v>
      </c>
      <c r="J22" s="184"/>
      <c r="K22" s="184">
        <v>200000</v>
      </c>
      <c r="L22" s="73">
        <f t="shared" si="2"/>
        <v>200000</v>
      </c>
      <c r="M22" s="184"/>
      <c r="N22" s="184"/>
      <c r="O22" s="73">
        <f t="shared" si="3"/>
        <v>0</v>
      </c>
      <c r="P22" s="74" t="str">
        <f t="shared" si="4"/>
        <v>-</v>
      </c>
      <c r="Q22" s="199" t="s">
        <v>849</v>
      </c>
      <c r="R22" s="75"/>
      <c r="S22" s="206"/>
      <c r="T22" s="75"/>
      <c r="U22" s="78" t="str">
        <f t="shared" si="5"/>
        <v>기금</v>
      </c>
      <c r="V22" s="184">
        <f>IF($U22&lt;&gt;"도비",IF($S22="국도비","직접입력",SUM($J22:$K22)),)</f>
        <v>200000</v>
      </c>
      <c r="W22" s="184">
        <f>IF($U22="도비",SUM($J22:$K22),IF($S22="국도비","직접입력",SUM($J22:$K22)-$V22))</f>
        <v>0</v>
      </c>
      <c r="X22" s="77" t="str">
        <f t="shared" si="6"/>
        <v>ok</v>
      </c>
      <c r="Y22" s="75"/>
      <c r="Z22" s="76" t="str">
        <f t="shared" si="7"/>
        <v>기금</v>
      </c>
      <c r="AA22" s="184">
        <f t="shared" si="8"/>
        <v>0</v>
      </c>
      <c r="AB22" s="184">
        <f t="shared" si="9"/>
        <v>0</v>
      </c>
      <c r="AC22" s="77" t="str">
        <f t="shared" si="10"/>
        <v>ok</v>
      </c>
      <c r="AD22" s="75"/>
      <c r="AE22" s="79" t="str">
        <f t="array" ref="AE22">IFERROR(IF($C22="","",INDEX(구분표!$I$2:$I$1001,MATCH(1,(구분표!$B$2:$B$1001='2추일출'!$A22)*(구분표!$C$2:$C$1001='2추일출'!$B22)*(구분표!$A$2:$A$1001='2추일출'!$C22),0))),"@@")</f>
        <v>1905</v>
      </c>
    </row>
    <row r="23" spans="1:31" ht="40.5" customHeight="1">
      <c r="A23" s="87" t="str">
        <f>IFERROR(VLOOKUP('2추일출'!$C23,구분표!$A$2:$C$1001,2,FALSE),"")</f>
        <v>보건복지위원회</v>
      </c>
      <c r="B23" s="87" t="str">
        <f>IFERROR(VLOOKUP('2추일출'!$C23,구분표!$A$2:$C$1001,3,FALSE),"")</f>
        <v>보건복지국</v>
      </c>
      <c r="C23" s="186" t="s">
        <v>288</v>
      </c>
      <c r="D23" s="185" t="s">
        <v>593</v>
      </c>
      <c r="E23" s="185" t="s">
        <v>656</v>
      </c>
      <c r="F23" s="186" t="s">
        <v>833</v>
      </c>
      <c r="G23" s="184"/>
      <c r="H23" s="184"/>
      <c r="I23" s="73" t="str">
        <f>IF(SUMPRODUCT(COUNTIF($D23,{"*본예산*","*1회추경*","*신규*"})),"-",G23-H23)</f>
        <v>-</v>
      </c>
      <c r="J23" s="184"/>
      <c r="K23" s="184">
        <v>95000</v>
      </c>
      <c r="L23" s="73">
        <f t="shared" si="2"/>
        <v>95000</v>
      </c>
      <c r="M23" s="184"/>
      <c r="N23" s="184"/>
      <c r="O23" s="73">
        <f t="shared" si="3"/>
        <v>0</v>
      </c>
      <c r="P23" s="74" t="str">
        <f t="shared" si="4"/>
        <v>-</v>
      </c>
      <c r="Q23" s="199"/>
      <c r="R23" s="75"/>
      <c r="S23" s="206"/>
      <c r="T23" s="75"/>
      <c r="U23" s="78" t="str">
        <f t="shared" si="5"/>
        <v>기금</v>
      </c>
      <c r="V23" s="184">
        <f>IF($U23&lt;&gt;"도비",IF($S23="국도비","직접입력",SUM($J23:$K23)),)</f>
        <v>95000</v>
      </c>
      <c r="W23" s="184">
        <f>IF($U23="도비",SUM($J23:$K23),IF($S23="국도비","직접입력",SUM($J23:$K23)-$V23))</f>
        <v>0</v>
      </c>
      <c r="X23" s="77" t="str">
        <f t="shared" si="6"/>
        <v>ok</v>
      </c>
      <c r="Y23" s="75"/>
      <c r="Z23" s="76" t="str">
        <f t="shared" si="7"/>
        <v>기금</v>
      </c>
      <c r="AA23" s="184">
        <f t="shared" si="8"/>
        <v>0</v>
      </c>
      <c r="AB23" s="184">
        <f t="shared" si="9"/>
        <v>0</v>
      </c>
      <c r="AC23" s="77" t="str">
        <f t="shared" si="10"/>
        <v>ok</v>
      </c>
      <c r="AD23" s="75"/>
      <c r="AE23" s="79" t="str">
        <f t="array" ref="AE23">IFERROR(IF($C23="","",INDEX(구분표!$I$2:$I$1001,MATCH(1,(구분표!$B$2:$B$1001='2추일출'!$A23)*(구분표!$C$2:$C$1001='2추일출'!$B23)*(구분표!$A$2:$A$1001='2추일출'!$C23),0))),"@@")</f>
        <v>1905</v>
      </c>
    </row>
    <row r="24" spans="1:31" ht="54">
      <c r="A24" s="87" t="str">
        <f>IFERROR(VLOOKUP('2추일출'!$C24,구분표!$A$2:$C$1001,2,FALSE),"")</f>
        <v>보건복지위원회</v>
      </c>
      <c r="B24" s="87" t="str">
        <f>IFERROR(VLOOKUP('2추일출'!$C24,구분표!$A$2:$C$1001,3,FALSE),"")</f>
        <v>보건복지국</v>
      </c>
      <c r="C24" s="186" t="s">
        <v>288</v>
      </c>
      <c r="D24" s="185" t="s">
        <v>802</v>
      </c>
      <c r="E24" s="185">
        <v>154</v>
      </c>
      <c r="F24" s="186" t="s">
        <v>834</v>
      </c>
      <c r="G24" s="184"/>
      <c r="H24" s="184">
        <v>25000</v>
      </c>
      <c r="I24" s="73" t="str">
        <f>IF(SUMPRODUCT(COUNTIF($D24,{"*본예산*","*1회추경*","*신규*"})),"-",G24-H24)</f>
        <v>-</v>
      </c>
      <c r="J24" s="184"/>
      <c r="K24" s="184">
        <v>12947</v>
      </c>
      <c r="L24" s="73">
        <f t="shared" si="2"/>
        <v>37947</v>
      </c>
      <c r="M24" s="184"/>
      <c r="N24" s="184"/>
      <c r="O24" s="73">
        <f t="shared" si="3"/>
        <v>25000</v>
      </c>
      <c r="P24" s="74" t="str">
        <f t="shared" si="4"/>
        <v>-</v>
      </c>
      <c r="Q24" s="199" t="s">
        <v>850</v>
      </c>
      <c r="R24" s="75"/>
      <c r="S24" s="206"/>
      <c r="T24" s="75"/>
      <c r="U24" s="78" t="str">
        <f t="shared" si="5"/>
        <v>기금</v>
      </c>
      <c r="V24" s="184">
        <f>IF($U24&lt;&gt;"도비",IF($S24="국도비","직접입력",SUM($J24:$K24)),)</f>
        <v>12947</v>
      </c>
      <c r="W24" s="184">
        <f>IF($U24="도비",SUM($J24:$K24),IF($S24="국도비","직접입력",SUM($J24:$K24)-$V24))</f>
        <v>0</v>
      </c>
      <c r="X24" s="77" t="str">
        <f t="shared" si="6"/>
        <v>ok</v>
      </c>
      <c r="Y24" s="75"/>
      <c r="Z24" s="76" t="str">
        <f t="shared" si="7"/>
        <v>기금</v>
      </c>
      <c r="AA24" s="184">
        <f t="shared" si="8"/>
        <v>0</v>
      </c>
      <c r="AB24" s="184">
        <f t="shared" si="9"/>
        <v>0</v>
      </c>
      <c r="AC24" s="77" t="str">
        <f t="shared" si="10"/>
        <v>ok</v>
      </c>
      <c r="AD24" s="75"/>
      <c r="AE24" s="79" t="str">
        <f t="array" ref="AE24">IFERROR(IF($C24="","",INDEX(구분표!$I$2:$I$1001,MATCH(1,(구분표!$B$2:$B$1001='2추일출'!$A24)*(구분표!$C$2:$C$1001='2추일출'!$B24)*(구분표!$A$2:$A$1001='2추일출'!$C24),0))),"@@")</f>
        <v>1905</v>
      </c>
    </row>
    <row r="25" spans="1:31" ht="54">
      <c r="A25" s="87" t="str">
        <f>IFERROR(VLOOKUP('2추일출'!$C25,구분표!$A$2:$C$1001,2,FALSE),"")</f>
        <v>보건복지위원회</v>
      </c>
      <c r="B25" s="87" t="str">
        <f>IFERROR(VLOOKUP('2추일출'!$C25,구분표!$A$2:$C$1001,3,FALSE),"")</f>
        <v>보건복지국</v>
      </c>
      <c r="C25" s="186" t="s">
        <v>288</v>
      </c>
      <c r="D25" s="185" t="s">
        <v>589</v>
      </c>
      <c r="E25" s="185">
        <v>292</v>
      </c>
      <c r="F25" s="186" t="s">
        <v>835</v>
      </c>
      <c r="G25" s="184"/>
      <c r="H25" s="184">
        <v>538664</v>
      </c>
      <c r="I25" s="73" t="str">
        <f>IF(SUMPRODUCT(COUNTIF($D25,{"*본예산*","*1회추경*","*신규*"})),"-",G25-H25)</f>
        <v>-</v>
      </c>
      <c r="J25" s="184"/>
      <c r="K25" s="184">
        <v>1928</v>
      </c>
      <c r="L25" s="73">
        <f t="shared" si="2"/>
        <v>540592</v>
      </c>
      <c r="M25" s="184"/>
      <c r="N25" s="184"/>
      <c r="O25" s="73">
        <f t="shared" si="3"/>
        <v>538664</v>
      </c>
      <c r="P25" s="74" t="str">
        <f t="shared" si="4"/>
        <v>-</v>
      </c>
      <c r="Q25" s="199" t="s">
        <v>851</v>
      </c>
      <c r="R25" s="75"/>
      <c r="S25" s="206"/>
      <c r="T25" s="75"/>
      <c r="U25" s="78" t="str">
        <f t="shared" si="5"/>
        <v>기금</v>
      </c>
      <c r="V25" s="184">
        <f>IF($U25&lt;&gt;"도비",IF($S25="국도비","직접입력",SUM($J25:$K25)),)</f>
        <v>1928</v>
      </c>
      <c r="W25" s="184">
        <f>IF($U25="도비",SUM($J25:$K25),IF($S25="국도비","직접입력",SUM($J25:$K25)-$V25))</f>
        <v>0</v>
      </c>
      <c r="X25" s="77" t="str">
        <f t="shared" si="6"/>
        <v>ok</v>
      </c>
      <c r="Y25" s="75"/>
      <c r="Z25" s="76" t="str">
        <f t="shared" si="7"/>
        <v>기금</v>
      </c>
      <c r="AA25" s="184">
        <f t="shared" si="8"/>
        <v>0</v>
      </c>
      <c r="AB25" s="184">
        <f t="shared" si="9"/>
        <v>0</v>
      </c>
      <c r="AC25" s="77" t="str">
        <f t="shared" si="10"/>
        <v>ok</v>
      </c>
      <c r="AD25" s="75"/>
      <c r="AE25" s="79" t="str">
        <f t="array" ref="AE25">IFERROR(IF($C25="","",INDEX(구분표!$I$2:$I$1001,MATCH(1,(구분표!$B$2:$B$1001='2추일출'!$A25)*(구분표!$C$2:$C$1001='2추일출'!$B25)*(구분표!$A$2:$A$1001='2추일출'!$C25),0))),"@@")</f>
        <v>1905</v>
      </c>
    </row>
    <row r="26" spans="1:31" ht="40.5" customHeight="1">
      <c r="A26" s="87" t="str">
        <f>IFERROR(VLOOKUP('2추일출'!$C26,구분표!$A$2:$C$1001,2,FALSE),"")</f>
        <v>보건복지위원회</v>
      </c>
      <c r="B26" s="87" t="str">
        <f>IFERROR(VLOOKUP('2추일출'!$C26,구분표!$A$2:$C$1001,3,FALSE),"")</f>
        <v>보건복지국</v>
      </c>
      <c r="C26" s="186" t="s">
        <v>289</v>
      </c>
      <c r="D26" s="185" t="s">
        <v>802</v>
      </c>
      <c r="E26" s="185">
        <v>158</v>
      </c>
      <c r="F26" s="186" t="s">
        <v>836</v>
      </c>
      <c r="G26" s="184"/>
      <c r="H26" s="184">
        <v>2596147</v>
      </c>
      <c r="I26" s="73" t="str">
        <f>IF(SUMPRODUCT(COUNTIF($D26,{"*본예산*","*1회추경*","*신규*"})),"-",G26-H26)</f>
        <v>-</v>
      </c>
      <c r="J26" s="184"/>
      <c r="K26" s="184">
        <v>845929</v>
      </c>
      <c r="L26" s="73">
        <f t="shared" si="2"/>
        <v>3442076</v>
      </c>
      <c r="M26" s="184"/>
      <c r="N26" s="184"/>
      <c r="O26" s="73">
        <f t="shared" si="3"/>
        <v>2596147</v>
      </c>
      <c r="P26" s="74" t="str">
        <f t="shared" si="4"/>
        <v>-</v>
      </c>
      <c r="Q26" s="199" t="s">
        <v>852</v>
      </c>
      <c r="R26" s="75"/>
      <c r="S26" s="206" t="s">
        <v>734</v>
      </c>
      <c r="T26" s="75"/>
      <c r="U26" s="78" t="str">
        <f t="shared" si="5"/>
        <v>기금</v>
      </c>
      <c r="V26" s="184">
        <v>650715</v>
      </c>
      <c r="W26" s="184">
        <v>195214</v>
      </c>
      <c r="X26" s="77" t="str">
        <f t="shared" si="6"/>
        <v>ok</v>
      </c>
      <c r="Y26" s="75"/>
      <c r="Z26" s="76" t="str">
        <f t="shared" si="7"/>
        <v>기금</v>
      </c>
      <c r="AA26" s="184" t="str">
        <f t="shared" si="8"/>
        <v>직접입력</v>
      </c>
      <c r="AB26" s="184" t="str">
        <f t="shared" si="9"/>
        <v>직접입력</v>
      </c>
      <c r="AC26" s="77" t="str">
        <f t="shared" si="10"/>
        <v>검토</v>
      </c>
      <c r="AD26" s="75"/>
      <c r="AE26" s="79" t="str">
        <f t="array" ref="AE26">IFERROR(IF($C26="","",INDEX(구분표!$I$2:$I$1001,MATCH(1,(구분표!$B$2:$B$1001='2추일출'!$A26)*(구분표!$C$2:$C$1001='2추일출'!$B26)*(구분표!$A$2:$A$1001='2추일출'!$C26),0))),"@@")</f>
        <v>1906</v>
      </c>
    </row>
    <row r="27" spans="1:31" ht="40.5" customHeight="1">
      <c r="A27" s="87" t="str">
        <f>IFERROR(VLOOKUP('2추일출'!$C27,구분표!$A$2:$C$1001,2,FALSE),"")</f>
        <v>보건복지위원회</v>
      </c>
      <c r="B27" s="87" t="str">
        <f>IFERROR(VLOOKUP('2추일출'!$C27,구분표!$A$2:$C$1001,3,FALSE),"")</f>
        <v>보건복지국</v>
      </c>
      <c r="C27" s="186" t="s">
        <v>289</v>
      </c>
      <c r="D27" s="185" t="s">
        <v>802</v>
      </c>
      <c r="E27" s="185">
        <v>159</v>
      </c>
      <c r="F27" s="186" t="s">
        <v>837</v>
      </c>
      <c r="G27" s="184"/>
      <c r="H27" s="184">
        <v>3537834</v>
      </c>
      <c r="I27" s="73" t="str">
        <f>IF(SUMPRODUCT(COUNTIF($D27,{"*본예산*","*1회추경*","*신규*"})),"-",G27-H27)</f>
        <v>-</v>
      </c>
      <c r="J27" s="184"/>
      <c r="K27" s="184">
        <v>362742</v>
      </c>
      <c r="L27" s="73">
        <f t="shared" si="2"/>
        <v>3900576</v>
      </c>
      <c r="M27" s="184"/>
      <c r="N27" s="184"/>
      <c r="O27" s="73">
        <f t="shared" si="3"/>
        <v>3537834</v>
      </c>
      <c r="P27" s="74" t="str">
        <f t="shared" si="4"/>
        <v>-</v>
      </c>
      <c r="Q27" s="199" t="s">
        <v>853</v>
      </c>
      <c r="R27" s="75"/>
      <c r="S27" s="206"/>
      <c r="T27" s="75"/>
      <c r="U27" s="78" t="str">
        <f t="shared" si="5"/>
        <v>기금</v>
      </c>
      <c r="V27" s="184">
        <f>IF($U27&lt;&gt;"도비",IF($S27="국도비","직접입력",SUM($J27:$K27)),)</f>
        <v>362742</v>
      </c>
      <c r="W27" s="184">
        <f>IF($U27="도비",SUM($J27:$K27),IF($S27="국도비","직접입력",SUM($J27:$K27)-$V27))</f>
        <v>0</v>
      </c>
      <c r="X27" s="77" t="str">
        <f t="shared" si="6"/>
        <v>ok</v>
      </c>
      <c r="Y27" s="75"/>
      <c r="Z27" s="76" t="str">
        <f t="shared" si="7"/>
        <v>기금</v>
      </c>
      <c r="AA27" s="184">
        <f t="shared" si="8"/>
        <v>0</v>
      </c>
      <c r="AB27" s="184">
        <f t="shared" si="9"/>
        <v>0</v>
      </c>
      <c r="AC27" s="77" t="str">
        <f t="shared" si="10"/>
        <v>ok</v>
      </c>
      <c r="AD27" s="75"/>
      <c r="AE27" s="79" t="str">
        <f t="array" ref="AE27">IFERROR(IF($C27="","",INDEX(구분표!$I$2:$I$1001,MATCH(1,(구분표!$B$2:$B$1001='2추일출'!$A27)*(구분표!$C$2:$C$1001='2추일출'!$B27)*(구분표!$A$2:$A$1001='2추일출'!$C27),0))),"@@")</f>
        <v>1906</v>
      </c>
    </row>
    <row r="28" spans="1:31" ht="40.5" customHeight="1">
      <c r="A28" s="87" t="str">
        <f>IFERROR(VLOOKUP('2추일출'!$C28,구분표!$A$2:$C$1001,2,FALSE),"")</f>
        <v>보건복지위원회</v>
      </c>
      <c r="B28" s="87" t="str">
        <f>IFERROR(VLOOKUP('2추일출'!$C28,구분표!$A$2:$C$1001,3,FALSE),"")</f>
        <v>복지여성실</v>
      </c>
      <c r="C28" s="186" t="s">
        <v>85</v>
      </c>
      <c r="D28" s="185" t="s">
        <v>794</v>
      </c>
      <c r="E28" s="185">
        <v>378</v>
      </c>
      <c r="F28" s="186" t="s">
        <v>838</v>
      </c>
      <c r="G28" s="184">
        <v>145146353</v>
      </c>
      <c r="H28" s="184">
        <v>139154437</v>
      </c>
      <c r="I28" s="73">
        <f>IF(SUMPRODUCT(COUNTIF($D28,{"*본예산*","*1회추경*","*신규*"})),"-",G28-H28)</f>
        <v>5991916</v>
      </c>
      <c r="J28" s="184">
        <v>-529673</v>
      </c>
      <c r="K28" s="184"/>
      <c r="L28" s="73">
        <f t="shared" si="2"/>
        <v>144616680</v>
      </c>
      <c r="M28" s="184"/>
      <c r="N28" s="184"/>
      <c r="O28" s="73">
        <f t="shared" si="3"/>
        <v>145146353</v>
      </c>
      <c r="P28" s="74" t="str">
        <f t="shared" si="4"/>
        <v>동의필요</v>
      </c>
      <c r="Q28" s="199" t="s">
        <v>854</v>
      </c>
      <c r="R28" s="75"/>
      <c r="S28" s="206" t="s">
        <v>734</v>
      </c>
      <c r="T28" s="75"/>
      <c r="U28" s="78" t="str">
        <f t="shared" si="5"/>
        <v>국비</v>
      </c>
      <c r="V28" s="184">
        <v>-470820</v>
      </c>
      <c r="W28" s="184">
        <v>-58853</v>
      </c>
      <c r="X28" s="77" t="str">
        <f t="shared" si="6"/>
        <v>ok</v>
      </c>
      <c r="Y28" s="75"/>
      <c r="Z28" s="76" t="str">
        <f t="shared" si="7"/>
        <v>국비</v>
      </c>
      <c r="AA28" s="184" t="str">
        <f t="shared" si="8"/>
        <v>직접입력</v>
      </c>
      <c r="AB28" s="184" t="str">
        <f t="shared" si="9"/>
        <v>직접입력</v>
      </c>
      <c r="AC28" s="77" t="str">
        <f t="shared" si="10"/>
        <v>검토</v>
      </c>
      <c r="AD28" s="75"/>
      <c r="AE28" s="79" t="str">
        <f t="array" ref="AE28">IFERROR(IF($C28="","",INDEX(구분표!$I$2:$I$1001,MATCH(1,(구분표!$B$2:$B$1001='2추일출'!$A28)*(구분표!$C$2:$C$1001='2추일출'!$B28)*(구분표!$A$2:$A$1001='2추일출'!$C28),0))),"@@")</f>
        <v>2001</v>
      </c>
    </row>
    <row r="29" spans="1:31" ht="40.5" customHeight="1">
      <c r="A29" s="87" t="str">
        <f>IFERROR(VLOOKUP('2추일출'!$C29,구분표!$A$2:$C$1001,2,FALSE),"")</f>
        <v>보건복지위원회</v>
      </c>
      <c r="B29" s="87" t="str">
        <f>IFERROR(VLOOKUP('2추일출'!$C29,구분표!$A$2:$C$1001,3,FALSE),"")</f>
        <v>복지여성실</v>
      </c>
      <c r="C29" s="186" t="s">
        <v>85</v>
      </c>
      <c r="D29" s="185" t="s">
        <v>589</v>
      </c>
      <c r="E29" s="185">
        <v>770</v>
      </c>
      <c r="F29" s="186" t="s">
        <v>839</v>
      </c>
      <c r="G29" s="184"/>
      <c r="H29" s="184">
        <v>38723049</v>
      </c>
      <c r="I29" s="73" t="str">
        <f>IF(SUMPRODUCT(COUNTIF($D29,{"*본예산*","*1회추경*","*신규*"})),"-",G29-H29)</f>
        <v>-</v>
      </c>
      <c r="J29" s="184">
        <v>-2227740</v>
      </c>
      <c r="K29" s="184"/>
      <c r="L29" s="73">
        <f t="shared" si="2"/>
        <v>36495309</v>
      </c>
      <c r="M29" s="184"/>
      <c r="N29" s="184"/>
      <c r="O29" s="73">
        <f t="shared" si="3"/>
        <v>38723049</v>
      </c>
      <c r="P29" s="74" t="str">
        <f t="shared" si="4"/>
        <v>동의필요</v>
      </c>
      <c r="Q29" s="199" t="s">
        <v>854</v>
      </c>
      <c r="R29" s="75"/>
      <c r="S29" s="206" t="s">
        <v>734</v>
      </c>
      <c r="T29" s="75"/>
      <c r="U29" s="78" t="str">
        <f t="shared" si="5"/>
        <v>국비</v>
      </c>
      <c r="V29" s="184">
        <v>-1951393</v>
      </c>
      <c r="W29" s="184">
        <v>-276347</v>
      </c>
      <c r="X29" s="77" t="str">
        <f t="shared" si="6"/>
        <v>ok</v>
      </c>
      <c r="Y29" s="75"/>
      <c r="Z29" s="76" t="str">
        <f t="shared" si="7"/>
        <v>국비</v>
      </c>
      <c r="AA29" s="184" t="str">
        <f t="shared" si="8"/>
        <v>직접입력</v>
      </c>
      <c r="AB29" s="184" t="str">
        <f t="shared" si="9"/>
        <v>직접입력</v>
      </c>
      <c r="AC29" s="77" t="str">
        <f t="shared" si="10"/>
        <v>검토</v>
      </c>
      <c r="AD29" s="75"/>
      <c r="AE29" s="79" t="str">
        <f t="array" ref="AE29">IFERROR(IF($C29="","",INDEX(구분표!$I$2:$I$1001,MATCH(1,(구분표!$B$2:$B$1001='2추일출'!$A29)*(구분표!$C$2:$C$1001='2추일출'!$B29)*(구분표!$A$2:$A$1001='2추일출'!$C29),0))),"@@")</f>
        <v>2001</v>
      </c>
    </row>
    <row r="30" spans="1:31" ht="40.5" customHeight="1">
      <c r="A30" s="87" t="str">
        <f>IFERROR(VLOOKUP('2추일출'!$C30,구분표!$A$2:$C$1001,2,FALSE),"")</f>
        <v>보건복지위원회</v>
      </c>
      <c r="B30" s="87" t="str">
        <f>IFERROR(VLOOKUP('2추일출'!$C30,구분표!$A$2:$C$1001,3,FALSE),"")</f>
        <v>복지여성실</v>
      </c>
      <c r="C30" s="186" t="s">
        <v>85</v>
      </c>
      <c r="D30" s="185" t="s">
        <v>794</v>
      </c>
      <c r="E30" s="185">
        <v>380</v>
      </c>
      <c r="F30" s="186" t="s">
        <v>823</v>
      </c>
      <c r="G30" s="184">
        <v>288668148</v>
      </c>
      <c r="H30" s="184">
        <v>279006483</v>
      </c>
      <c r="I30" s="73">
        <f>IF(SUMPRODUCT(COUNTIF($D30,{"*본예산*","*1회추경*","*신규*"})),"-",G30-H30)</f>
        <v>9661665</v>
      </c>
      <c r="J30" s="184">
        <v>-1319626</v>
      </c>
      <c r="K30" s="184"/>
      <c r="L30" s="73">
        <f t="shared" si="2"/>
        <v>287348522</v>
      </c>
      <c r="M30" s="184"/>
      <c r="N30" s="184"/>
      <c r="O30" s="73">
        <f t="shared" si="3"/>
        <v>288668148</v>
      </c>
      <c r="P30" s="74" t="str">
        <f t="shared" si="4"/>
        <v>동의필요</v>
      </c>
      <c r="Q30" s="199" t="s">
        <v>855</v>
      </c>
      <c r="R30" s="75"/>
      <c r="S30" s="206" t="s">
        <v>734</v>
      </c>
      <c r="T30" s="75"/>
      <c r="U30" s="78" t="str">
        <f t="shared" si="5"/>
        <v>국비</v>
      </c>
      <c r="V30" s="184">
        <v>-1220288</v>
      </c>
      <c r="W30" s="184">
        <v>-99338</v>
      </c>
      <c r="X30" s="77" t="str">
        <f t="shared" si="6"/>
        <v>ok</v>
      </c>
      <c r="Y30" s="75"/>
      <c r="Z30" s="76" t="str">
        <f t="shared" si="7"/>
        <v>국비</v>
      </c>
      <c r="AA30" s="184" t="str">
        <f t="shared" si="8"/>
        <v>직접입력</v>
      </c>
      <c r="AB30" s="184" t="str">
        <f t="shared" si="9"/>
        <v>직접입력</v>
      </c>
      <c r="AC30" s="77" t="str">
        <f t="shared" si="10"/>
        <v>검토</v>
      </c>
      <c r="AD30" s="75"/>
      <c r="AE30" s="79" t="str">
        <f t="array" ref="AE30">IFERROR(IF($C30="","",INDEX(구분표!$I$2:$I$1001,MATCH(1,(구분표!$B$2:$B$1001='2추일출'!$A30)*(구분표!$C$2:$C$1001='2추일출'!$B30)*(구분표!$A$2:$A$1001='2추일출'!$C30),0))),"@@")</f>
        <v>2001</v>
      </c>
    </row>
    <row r="31" spans="1:31" ht="40.5" customHeight="1">
      <c r="A31" s="87" t="str">
        <f>IFERROR(VLOOKUP('2추일출'!$C31,구분표!$A$2:$C$1001,2,FALSE),"")</f>
        <v>보건복지위원회</v>
      </c>
      <c r="B31" s="87" t="str">
        <f>IFERROR(VLOOKUP('2추일출'!$C31,구분표!$A$2:$C$1001,3,FALSE),"")</f>
        <v>복지여성실</v>
      </c>
      <c r="C31" s="186" t="s">
        <v>85</v>
      </c>
      <c r="D31" s="185" t="s">
        <v>794</v>
      </c>
      <c r="E31" s="185">
        <v>381</v>
      </c>
      <c r="F31" s="186" t="s">
        <v>825</v>
      </c>
      <c r="G31" s="184">
        <v>2887301</v>
      </c>
      <c r="H31" s="184">
        <v>2571208</v>
      </c>
      <c r="I31" s="73">
        <f>IF(SUMPRODUCT(COUNTIF($D31,{"*본예산*","*1회추경*","*신규*"})),"-",G31-H31)</f>
        <v>316093</v>
      </c>
      <c r="J31" s="184"/>
      <c r="K31" s="184">
        <v>59142</v>
      </c>
      <c r="L31" s="73">
        <f t="shared" si="2"/>
        <v>2946443</v>
      </c>
      <c r="M31" s="184"/>
      <c r="N31" s="184"/>
      <c r="O31" s="73">
        <f t="shared" si="3"/>
        <v>2887301</v>
      </c>
      <c r="P31" s="74" t="str">
        <f t="shared" si="4"/>
        <v>-</v>
      </c>
      <c r="Q31" s="199" t="s">
        <v>856</v>
      </c>
      <c r="R31" s="75"/>
      <c r="S31" s="206" t="s">
        <v>734</v>
      </c>
      <c r="T31" s="75"/>
      <c r="U31" s="78" t="str">
        <f t="shared" si="5"/>
        <v>국비</v>
      </c>
      <c r="V31" s="184">
        <v>55570</v>
      </c>
      <c r="W31" s="184">
        <v>3572</v>
      </c>
      <c r="X31" s="77" t="str">
        <f t="shared" si="6"/>
        <v>ok</v>
      </c>
      <c r="Y31" s="75"/>
      <c r="Z31" s="76" t="str">
        <f t="shared" si="7"/>
        <v>국비</v>
      </c>
      <c r="AA31" s="184" t="str">
        <f t="shared" si="8"/>
        <v>직접입력</v>
      </c>
      <c r="AB31" s="184" t="str">
        <f t="shared" si="9"/>
        <v>직접입력</v>
      </c>
      <c r="AC31" s="77" t="str">
        <f t="shared" si="10"/>
        <v>검토</v>
      </c>
      <c r="AD31" s="75"/>
      <c r="AE31" s="79" t="str">
        <f t="array" ref="AE31">IFERROR(IF($C31="","",INDEX(구분표!$I$2:$I$1001,MATCH(1,(구분표!$B$2:$B$1001='2추일출'!$A31)*(구분표!$C$2:$C$1001='2추일출'!$B31)*(구분표!$A$2:$A$1001='2추일출'!$C31),0))),"@@")</f>
        <v>2001</v>
      </c>
    </row>
    <row r="32" spans="1:31" ht="40.5" customHeight="1">
      <c r="A32" s="87" t="str">
        <f>IFERROR(VLOOKUP('2추일출'!$C32,구분표!$A$2:$C$1001,2,FALSE),"")</f>
        <v>보건복지위원회</v>
      </c>
      <c r="B32" s="87" t="str">
        <f>IFERROR(VLOOKUP('2추일출'!$C32,구분표!$A$2:$C$1001,3,FALSE),"")</f>
        <v>복지여성실</v>
      </c>
      <c r="C32" s="186" t="s">
        <v>85</v>
      </c>
      <c r="D32" s="185" t="s">
        <v>794</v>
      </c>
      <c r="E32" s="185">
        <v>381</v>
      </c>
      <c r="F32" s="186" t="s">
        <v>826</v>
      </c>
      <c r="G32" s="184">
        <v>2723613</v>
      </c>
      <c r="H32" s="184">
        <v>2766185</v>
      </c>
      <c r="I32" s="73">
        <f>IF(SUMPRODUCT(COUNTIF($D32,{"*본예산*","*1회추경*","*신규*"})),"-",G32-H32)</f>
        <v>-42572</v>
      </c>
      <c r="J32" s="184"/>
      <c r="K32" s="184">
        <v>47894</v>
      </c>
      <c r="L32" s="73">
        <f t="shared" si="2"/>
        <v>2771507</v>
      </c>
      <c r="M32" s="184"/>
      <c r="N32" s="184"/>
      <c r="O32" s="73">
        <f t="shared" si="3"/>
        <v>2723613</v>
      </c>
      <c r="P32" s="74" t="str">
        <f t="shared" si="4"/>
        <v>-</v>
      </c>
      <c r="Q32" s="307" t="s">
        <v>857</v>
      </c>
      <c r="R32" s="75"/>
      <c r="S32" s="206" t="s">
        <v>734</v>
      </c>
      <c r="T32" s="75"/>
      <c r="U32" s="78" t="str">
        <f t="shared" si="5"/>
        <v>국비</v>
      </c>
      <c r="V32" s="184">
        <v>45000</v>
      </c>
      <c r="W32" s="184">
        <v>2894</v>
      </c>
      <c r="X32" s="77" t="str">
        <f t="shared" si="6"/>
        <v>ok</v>
      </c>
      <c r="Y32" s="75"/>
      <c r="Z32" s="76" t="str">
        <f t="shared" si="7"/>
        <v>국비</v>
      </c>
      <c r="AA32" s="184" t="str">
        <f t="shared" si="8"/>
        <v>직접입력</v>
      </c>
      <c r="AB32" s="184" t="str">
        <f t="shared" si="9"/>
        <v>직접입력</v>
      </c>
      <c r="AC32" s="77" t="str">
        <f t="shared" si="10"/>
        <v>검토</v>
      </c>
      <c r="AD32" s="75"/>
      <c r="AE32" s="79" t="str">
        <f t="array" ref="AE32">IFERROR(IF($C32="","",INDEX(구분표!$I$2:$I$1001,MATCH(1,(구분표!$B$2:$B$1001='2추일출'!$A32)*(구분표!$C$2:$C$1001='2추일출'!$B32)*(구분표!$A$2:$A$1001='2추일출'!$C32),0))),"@@")</f>
        <v>2001</v>
      </c>
    </row>
    <row r="33" spans="1:31" ht="40.5" customHeight="1">
      <c r="A33" s="87" t="str">
        <f>IFERROR(VLOOKUP('2추일출'!$C33,구분표!$A$2:$C$1001,2,FALSE),"")</f>
        <v>보건복지위원회</v>
      </c>
      <c r="B33" s="87" t="str">
        <f>IFERROR(VLOOKUP('2추일출'!$C33,구분표!$A$2:$C$1001,3,FALSE),"")</f>
        <v>복지여성실</v>
      </c>
      <c r="C33" s="186" t="s">
        <v>85</v>
      </c>
      <c r="D33" s="185" t="s">
        <v>589</v>
      </c>
      <c r="E33" s="185">
        <v>780</v>
      </c>
      <c r="F33" s="186" t="s">
        <v>827</v>
      </c>
      <c r="G33" s="184"/>
      <c r="H33" s="184">
        <v>25471686</v>
      </c>
      <c r="I33" s="73" t="str">
        <f>IF(SUMPRODUCT(COUNTIF($D33,{"*본예산*","*1회추경*","*신규*"})),"-",G33-H33)</f>
        <v>-</v>
      </c>
      <c r="J33" s="184">
        <v>-651358</v>
      </c>
      <c r="K33" s="184"/>
      <c r="L33" s="73">
        <f t="shared" si="2"/>
        <v>24820328</v>
      </c>
      <c r="M33" s="184"/>
      <c r="N33" s="184"/>
      <c r="O33" s="73">
        <f t="shared" si="3"/>
        <v>25471686</v>
      </c>
      <c r="P33" s="74" t="str">
        <f t="shared" si="4"/>
        <v>동의필요</v>
      </c>
      <c r="Q33" s="307" t="s">
        <v>858</v>
      </c>
      <c r="R33" s="75"/>
      <c r="S33" s="206" t="s">
        <v>734</v>
      </c>
      <c r="T33" s="75"/>
      <c r="U33" s="78" t="str">
        <f t="shared" si="5"/>
        <v>국비</v>
      </c>
      <c r="V33" s="184">
        <v>-612018</v>
      </c>
      <c r="W33" s="184">
        <v>-39340</v>
      </c>
      <c r="X33" s="77" t="str">
        <f t="shared" si="6"/>
        <v>ok</v>
      </c>
      <c r="Y33" s="75"/>
      <c r="Z33" s="76" t="str">
        <f t="shared" si="7"/>
        <v>국비</v>
      </c>
      <c r="AA33" s="184" t="str">
        <f t="shared" si="8"/>
        <v>직접입력</v>
      </c>
      <c r="AB33" s="184" t="str">
        <f t="shared" si="9"/>
        <v>직접입력</v>
      </c>
      <c r="AC33" s="77" t="str">
        <f t="shared" si="10"/>
        <v>검토</v>
      </c>
      <c r="AD33" s="75"/>
      <c r="AE33" s="79" t="str">
        <f t="array" ref="AE33">IFERROR(IF($C33="","",INDEX(구분표!$I$2:$I$1001,MATCH(1,(구분표!$B$2:$B$1001='2추일출'!$A33)*(구분표!$C$2:$C$1001='2추일출'!$B33)*(구분표!$A$2:$A$1001='2추일출'!$C33),0))),"@@")</f>
        <v>2001</v>
      </c>
    </row>
    <row r="34" spans="1:31" ht="40.5" customHeight="1">
      <c r="A34" s="87" t="str">
        <f>IFERROR(VLOOKUP('2추일출'!$C34,구분표!$A$2:$C$1001,2,FALSE),"")</f>
        <v>보건복지위원회</v>
      </c>
      <c r="B34" s="87" t="str">
        <f>IFERROR(VLOOKUP('2추일출'!$C34,구분표!$A$2:$C$1001,3,FALSE),"")</f>
        <v>복지여성실</v>
      </c>
      <c r="C34" s="186" t="s">
        <v>85</v>
      </c>
      <c r="D34" s="185" t="s">
        <v>589</v>
      </c>
      <c r="E34" s="185">
        <v>782</v>
      </c>
      <c r="F34" s="186" t="s">
        <v>828</v>
      </c>
      <c r="G34" s="184"/>
      <c r="H34" s="184">
        <v>20229891</v>
      </c>
      <c r="I34" s="73" t="str">
        <f>IF(SUMPRODUCT(COUNTIF($D34,{"*본예산*","*1회추경*","*신규*"})),"-",G34-H34)</f>
        <v>-</v>
      </c>
      <c r="J34" s="184"/>
      <c r="K34" s="184">
        <v>3865537</v>
      </c>
      <c r="L34" s="73">
        <f t="shared" si="2"/>
        <v>24095428</v>
      </c>
      <c r="M34" s="184"/>
      <c r="N34" s="184"/>
      <c r="O34" s="73">
        <f t="shared" si="3"/>
        <v>20229891</v>
      </c>
      <c r="P34" s="74" t="str">
        <f t="shared" si="4"/>
        <v>-</v>
      </c>
      <c r="Q34" s="307" t="s">
        <v>859</v>
      </c>
      <c r="R34" s="75"/>
      <c r="S34" s="206" t="s">
        <v>734</v>
      </c>
      <c r="T34" s="75"/>
      <c r="U34" s="78" t="str">
        <f t="shared" si="5"/>
        <v>국비</v>
      </c>
      <c r="V34" s="184">
        <v>3632000</v>
      </c>
      <c r="W34" s="184">
        <v>233537</v>
      </c>
      <c r="X34" s="77" t="str">
        <f t="shared" si="6"/>
        <v>ok</v>
      </c>
      <c r="Y34" s="75"/>
      <c r="Z34" s="76" t="str">
        <f t="shared" si="7"/>
        <v>국비</v>
      </c>
      <c r="AA34" s="184" t="str">
        <f t="shared" si="8"/>
        <v>직접입력</v>
      </c>
      <c r="AB34" s="184" t="str">
        <f t="shared" si="9"/>
        <v>직접입력</v>
      </c>
      <c r="AC34" s="77" t="str">
        <f t="shared" si="10"/>
        <v>검토</v>
      </c>
      <c r="AD34" s="75"/>
      <c r="AE34" s="79" t="str">
        <f t="array" ref="AE34">IFERROR(IF($C34="","",INDEX(구분표!$I$2:$I$1001,MATCH(1,(구분표!$B$2:$B$1001='2추일출'!$A34)*(구분표!$C$2:$C$1001='2추일출'!$B34)*(구분표!$A$2:$A$1001='2추일출'!$C34),0))),"@@")</f>
        <v>2001</v>
      </c>
    </row>
    <row r="35" spans="1:31" ht="40.5" customHeight="1">
      <c r="A35" s="87" t="str">
        <f>IFERROR(VLOOKUP('2추일출'!$C35,구분표!$A$2:$C$1001,2,FALSE),"")</f>
        <v>보건복지위원회</v>
      </c>
      <c r="B35" s="87" t="str">
        <f>IFERROR(VLOOKUP('2추일출'!$C35,구분표!$A$2:$C$1001,3,FALSE),"")</f>
        <v>복지여성실</v>
      </c>
      <c r="C35" s="186" t="s">
        <v>85</v>
      </c>
      <c r="D35" s="185" t="s">
        <v>589</v>
      </c>
      <c r="E35" s="185">
        <v>786</v>
      </c>
      <c r="F35" s="186" t="s">
        <v>840</v>
      </c>
      <c r="G35" s="184"/>
      <c r="H35" s="184">
        <v>1217530</v>
      </c>
      <c r="I35" s="73" t="str">
        <f>IF(SUMPRODUCT(COUNTIF($D35,{"*본예산*","*1회추경*","*신규*"})),"-",G35-H35)</f>
        <v>-</v>
      </c>
      <c r="J35" s="184">
        <v>-77000</v>
      </c>
      <c r="K35" s="184"/>
      <c r="L35" s="73">
        <f t="shared" si="2"/>
        <v>1140530</v>
      </c>
      <c r="M35" s="184"/>
      <c r="N35" s="184"/>
      <c r="O35" s="73">
        <f t="shared" si="3"/>
        <v>1217530</v>
      </c>
      <c r="P35" s="74" t="str">
        <f t="shared" si="4"/>
        <v>동의필요</v>
      </c>
      <c r="Q35" s="306" t="s">
        <v>860</v>
      </c>
      <c r="R35" s="75"/>
      <c r="S35" s="206" t="s">
        <v>785</v>
      </c>
      <c r="T35" s="75"/>
      <c r="U35" s="78" t="str">
        <f t="shared" si="5"/>
        <v>도비</v>
      </c>
      <c r="V35" s="184">
        <f>IF($U35&lt;&gt;"도비",IF($S35="국도비","직접입력",SUM($J35:$K35)),)</f>
        <v>0</v>
      </c>
      <c r="W35" s="184">
        <f>IF($U35="도비",SUM($J35:$K35),IF($S35="국도비","직접입력",SUM($J35:$K35)-$V35))</f>
        <v>-77000</v>
      </c>
      <c r="X35" s="77" t="str">
        <f t="shared" si="6"/>
        <v>ok</v>
      </c>
      <c r="Y35" s="75"/>
      <c r="Z35" s="76" t="str">
        <f t="shared" si="7"/>
        <v>도비</v>
      </c>
      <c r="AA35" s="184">
        <f t="shared" si="8"/>
        <v>0</v>
      </c>
      <c r="AB35" s="184">
        <f t="shared" si="9"/>
        <v>0</v>
      </c>
      <c r="AC35" s="77" t="str">
        <f t="shared" si="10"/>
        <v>ok</v>
      </c>
      <c r="AD35" s="75"/>
      <c r="AE35" s="79" t="str">
        <f t="array" ref="AE35">IFERROR(IF($C35="","",INDEX(구분표!$I$2:$I$1001,MATCH(1,(구분표!$B$2:$B$1001='2추일출'!$A35)*(구분표!$C$2:$C$1001='2추일출'!$B35)*(구분표!$A$2:$A$1001='2추일출'!$C35),0))),"@@")</f>
        <v>2001</v>
      </c>
    </row>
    <row r="36" spans="1:31" ht="40.5" customHeight="1">
      <c r="A36" s="87" t="str">
        <f>IFERROR(VLOOKUP('2추일출'!$C36,구분표!$A$2:$C$1001,2,FALSE),"")</f>
        <v>보건복지위원회</v>
      </c>
      <c r="B36" s="87" t="str">
        <f>IFERROR(VLOOKUP('2추일출'!$C36,구분표!$A$2:$C$1001,3,FALSE),"")</f>
        <v>복지여성실</v>
      </c>
      <c r="C36" s="186" t="s">
        <v>85</v>
      </c>
      <c r="D36" s="185" t="s">
        <v>589</v>
      </c>
      <c r="E36" s="185">
        <v>786</v>
      </c>
      <c r="F36" s="186" t="s">
        <v>841</v>
      </c>
      <c r="G36" s="184"/>
      <c r="H36" s="184">
        <v>70000</v>
      </c>
      <c r="I36" s="73" t="str">
        <f>IF(SUMPRODUCT(COUNTIF($D36,{"*본예산*","*1회추경*","*신규*"})),"-",G36-H36)</f>
        <v>-</v>
      </c>
      <c r="J36" s="194">
        <v>-70000</v>
      </c>
      <c r="K36" s="184"/>
      <c r="L36" s="73">
        <f t="shared" si="2"/>
        <v>0</v>
      </c>
      <c r="M36" s="303"/>
      <c r="N36" s="184"/>
      <c r="O36" s="73">
        <f t="shared" si="3"/>
        <v>70000</v>
      </c>
      <c r="P36" s="74" t="str">
        <f t="shared" si="4"/>
        <v>동의필요</v>
      </c>
      <c r="Q36" s="306" t="s">
        <v>861</v>
      </c>
      <c r="R36" s="75"/>
      <c r="S36" s="206" t="s">
        <v>785</v>
      </c>
      <c r="T36" s="75"/>
      <c r="U36" s="78" t="str">
        <f t="shared" si="5"/>
        <v>도비</v>
      </c>
      <c r="V36" s="184">
        <f>IF($U36&lt;&gt;"도비",IF($S36="국도비","직접입력",SUM($J36:$K36)),)</f>
        <v>0</v>
      </c>
      <c r="W36" s="184">
        <f>IF($U36="도비",SUM($J36:$K36),IF($S36="국도비","직접입력",SUM($J36:$K36)-$V36))</f>
        <v>-70000</v>
      </c>
      <c r="X36" s="77" t="str">
        <f t="shared" si="6"/>
        <v>ok</v>
      </c>
      <c r="Y36" s="75"/>
      <c r="Z36" s="76" t="str">
        <f t="shared" si="7"/>
        <v>도비</v>
      </c>
      <c r="AA36" s="184">
        <f t="shared" si="8"/>
        <v>0</v>
      </c>
      <c r="AB36" s="184">
        <f t="shared" si="9"/>
        <v>0</v>
      </c>
      <c r="AC36" s="77" t="str">
        <f t="shared" si="10"/>
        <v>ok</v>
      </c>
      <c r="AD36" s="75"/>
      <c r="AE36" s="79" t="str">
        <f t="array" ref="AE36">IFERROR(IF($C36="","",INDEX(구분표!$I$2:$I$1001,MATCH(1,(구분표!$B$2:$B$1001='2추일출'!$A36)*(구분표!$C$2:$C$1001='2추일출'!$B36)*(구분표!$A$2:$A$1001='2추일출'!$C36),0))),"@@")</f>
        <v>2001</v>
      </c>
    </row>
    <row r="37" spans="1:31" ht="40.5" customHeight="1">
      <c r="A37" s="87" t="str">
        <f>IFERROR(VLOOKUP('2추일출'!$C37,구분표!$A$2:$C$1001,2,FALSE),"")</f>
        <v>보건복지위원회</v>
      </c>
      <c r="B37" s="87" t="str">
        <f>IFERROR(VLOOKUP('2추일출'!$C37,구분표!$A$2:$C$1001,3,FALSE),"")</f>
        <v>복지여성실</v>
      </c>
      <c r="C37" s="186" t="s">
        <v>313</v>
      </c>
      <c r="D37" s="185" t="s">
        <v>802</v>
      </c>
      <c r="E37" s="185">
        <v>325</v>
      </c>
      <c r="F37" s="186" t="s">
        <v>837</v>
      </c>
      <c r="G37" s="184"/>
      <c r="H37" s="184">
        <v>1602000</v>
      </c>
      <c r="I37" s="73" t="str">
        <f>IF(SUMPRODUCT(COUNTIF($D37,{"*본예산*","*1회추경*","*신규*"})),"-",G37-H37)</f>
        <v>-</v>
      </c>
      <c r="J37" s="184"/>
      <c r="K37" s="184">
        <v>242827</v>
      </c>
      <c r="L37" s="73">
        <f t="shared" si="2"/>
        <v>1844827</v>
      </c>
      <c r="M37" s="184"/>
      <c r="N37" s="184"/>
      <c r="O37" s="73">
        <f t="shared" si="3"/>
        <v>1602000</v>
      </c>
      <c r="P37" s="74" t="str">
        <f t="shared" si="4"/>
        <v>-</v>
      </c>
      <c r="Q37" s="308" t="s">
        <v>1582</v>
      </c>
      <c r="R37" s="75"/>
      <c r="S37" s="206"/>
      <c r="T37" s="75"/>
      <c r="U37" s="78" t="str">
        <f t="shared" si="5"/>
        <v>기금</v>
      </c>
      <c r="V37" s="184">
        <f>IF($U37&lt;&gt;"도비",IF($S37="국도비","직접입력",SUM($J37:$K37)),)</f>
        <v>242827</v>
      </c>
      <c r="W37" s="184">
        <f>IF($U37="도비",SUM($J37:$K37),IF($S37="국도비","직접입력",SUM($J37:$K37)-$V37))</f>
        <v>0</v>
      </c>
      <c r="X37" s="77" t="str">
        <f t="shared" si="6"/>
        <v>ok</v>
      </c>
      <c r="Y37" s="75"/>
      <c r="Z37" s="76" t="str">
        <f t="shared" si="7"/>
        <v>기금</v>
      </c>
      <c r="AA37" s="184">
        <f t="shared" si="8"/>
        <v>0</v>
      </c>
      <c r="AB37" s="184">
        <f t="shared" si="9"/>
        <v>0</v>
      </c>
      <c r="AC37" s="77" t="str">
        <f t="shared" si="10"/>
        <v>ok</v>
      </c>
      <c r="AD37" s="75"/>
      <c r="AE37" s="79" t="str">
        <f t="array" ref="AE37">IFERROR(IF($C37="","",INDEX(구분표!$I$2:$I$1001,MATCH(1,(구분표!$B$2:$B$1001='2추일출'!$A37)*(구분표!$C$2:$C$1001='2추일출'!$B37)*(구분표!$A$2:$A$1001='2추일출'!$C37),0))),"@@")</f>
        <v>2002</v>
      </c>
    </row>
    <row r="38" spans="1:31" ht="40.5" customHeight="1">
      <c r="A38" s="87" t="str">
        <f>IFERROR(VLOOKUP('2추일출'!$C38,구분표!$A$2:$C$1001,2,FALSE),"")</f>
        <v>보건복지위원회</v>
      </c>
      <c r="B38" s="87" t="str">
        <f>IFERROR(VLOOKUP('2추일출'!$C38,구분표!$A$2:$C$1001,3,FALSE),"")</f>
        <v>복지여성실</v>
      </c>
      <c r="C38" s="186" t="s">
        <v>313</v>
      </c>
      <c r="D38" s="185" t="s">
        <v>802</v>
      </c>
      <c r="E38" s="185">
        <v>327</v>
      </c>
      <c r="F38" s="186" t="s">
        <v>842</v>
      </c>
      <c r="G38" s="184"/>
      <c r="H38" s="184">
        <v>911071</v>
      </c>
      <c r="I38" s="73" t="str">
        <f>IF(SUMPRODUCT(COUNTIF($D38,{"*본예산*","*1회추경*","*신규*"})),"-",G38-H38)</f>
        <v>-</v>
      </c>
      <c r="J38" s="184"/>
      <c r="K38" s="184">
        <v>232004</v>
      </c>
      <c r="L38" s="73">
        <f t="shared" si="2"/>
        <v>1143075</v>
      </c>
      <c r="M38" s="184"/>
      <c r="N38" s="184"/>
      <c r="O38" s="73">
        <f t="shared" si="3"/>
        <v>911071</v>
      </c>
      <c r="P38" s="74" t="str">
        <f t="shared" si="4"/>
        <v>-</v>
      </c>
      <c r="Q38" s="199" t="s">
        <v>862</v>
      </c>
      <c r="R38" s="75"/>
      <c r="S38" s="206" t="s">
        <v>734</v>
      </c>
      <c r="T38" s="75"/>
      <c r="U38" s="78" t="str">
        <f t="shared" si="5"/>
        <v>기금</v>
      </c>
      <c r="V38" s="184">
        <v>178464</v>
      </c>
      <c r="W38" s="184">
        <v>53540</v>
      </c>
      <c r="X38" s="77" t="str">
        <f t="shared" si="6"/>
        <v>ok</v>
      </c>
      <c r="Y38" s="75"/>
      <c r="Z38" s="76" t="str">
        <f t="shared" si="7"/>
        <v>기금</v>
      </c>
      <c r="AA38" s="184" t="str">
        <f t="shared" si="8"/>
        <v>직접입력</v>
      </c>
      <c r="AB38" s="184" t="str">
        <f t="shared" si="9"/>
        <v>직접입력</v>
      </c>
      <c r="AC38" s="77" t="str">
        <f t="shared" si="10"/>
        <v>검토</v>
      </c>
      <c r="AD38" s="75"/>
      <c r="AE38" s="79" t="str">
        <f t="array" ref="AE38">IFERROR(IF($C38="","",INDEX(구분표!$I$2:$I$1001,MATCH(1,(구분표!$B$2:$B$1001='2추일출'!$A38)*(구분표!$C$2:$C$1001='2추일출'!$B38)*(구분표!$A$2:$A$1001='2추일출'!$C38),0))),"@@")</f>
        <v>2002</v>
      </c>
    </row>
    <row r="39" spans="1:31" ht="40.5" customHeight="1">
      <c r="A39" s="87" t="str">
        <f>IFERROR(VLOOKUP('2추일출'!$C39,구분표!$A$2:$C$1001,2,FALSE),"")</f>
        <v>건설교통위원회</v>
      </c>
      <c r="B39" s="87" t="str">
        <f>IFERROR(VLOOKUP('2추일출'!$C39,구분표!$A$2:$C$1001,3,FALSE),"")</f>
        <v>건설국</v>
      </c>
      <c r="C39" s="186" t="s">
        <v>375</v>
      </c>
      <c r="D39" s="185" t="s">
        <v>802</v>
      </c>
      <c r="E39" s="185">
        <v>380</v>
      </c>
      <c r="F39" s="186" t="s">
        <v>1211</v>
      </c>
      <c r="G39" s="184"/>
      <c r="H39" s="184">
        <v>23776000</v>
      </c>
      <c r="I39" s="73" t="str">
        <f>IF(SUMPRODUCT(COUNTIF($D39,{"*본예산*","*1회추경*","*신규*"})),"-",G39-H39)</f>
        <v>-</v>
      </c>
      <c r="J39" s="184"/>
      <c r="K39" s="184">
        <v>2626000</v>
      </c>
      <c r="L39" s="73">
        <f t="shared" ref="L39:L81" si="11">IF(G39=0,H39+J39+K39,G39+J39+K39)</f>
        <v>26402000</v>
      </c>
      <c r="M39" s="184"/>
      <c r="N39" s="184"/>
      <c r="O39" s="73">
        <f t="shared" ref="O39:O81" si="12">IF(G39=0,H39+M39+N39,G39+M39+N39)</f>
        <v>23776000</v>
      </c>
      <c r="P39" s="74" t="str">
        <f t="shared" ref="P39:P81" si="13">IF(J39-M39&lt;0,"동의필요","-")</f>
        <v>-</v>
      </c>
      <c r="Q39" s="199"/>
      <c r="R39" s="75"/>
      <c r="S39" s="206"/>
      <c r="T39" s="75"/>
      <c r="U39" s="78" t="str">
        <f t="shared" ref="U39:U81" si="14">IF($S39="도비","도비",IF(COUNT(FIND("국비/",$F39)),"국비",IF(COUNT(FIND("광특/",$F39)),"광특",IF(COUNT(FIND("기금/",$F39)),"기금",IF(COUNT(FIND("분권/",$F39)),"분권",IF(COUNT(FIND("교부세/",$F39)),"특교",IF(COUNT(FIND("자체/",$F39)),"도비","")))))))</f>
        <v>광특</v>
      </c>
      <c r="V39" s="184">
        <f>IF($U39&lt;&gt;"도비",IF($S39="국도비","직접입력",SUM($J39:$K39)),)</f>
        <v>2626000</v>
      </c>
      <c r="W39" s="184">
        <f>IF($U39="도비",SUM($J39:$K39),IF($S39="국도비","직접입력",SUM($J39:$K39)-$V39))</f>
        <v>0</v>
      </c>
      <c r="X39" s="77" t="str">
        <f t="shared" ref="X39:X81" si="15">IFERROR(IF(($J39+$K39)=($V39+$W39),"ok","검토"),"검토")</f>
        <v>ok</v>
      </c>
      <c r="Y39" s="75"/>
      <c r="Z39" s="76" t="str">
        <f t="shared" ref="Z39:Z81" si="16">$U39</f>
        <v>광특</v>
      </c>
      <c r="AA39" s="184">
        <f t="shared" ref="AA39:AA81" si="17">IF($Z39&lt;&gt;"도비",IF($S39="국도비","직접입력",SUM($M39:$N39)),)</f>
        <v>0</v>
      </c>
      <c r="AB39" s="184">
        <f t="shared" ref="AB39:AB81" si="18">IF($Z39="도비",SUM($M39:$N39),IF($S39="국도비","직접입력",SUM($M39:$N39)-$AA39))</f>
        <v>0</v>
      </c>
      <c r="AC39" s="77" t="str">
        <f t="shared" ref="AC39:AC81" si="19">IFERROR(IF(($M39+$N39)=($AA39+$AB39),"ok","검토"),"검토")</f>
        <v>ok</v>
      </c>
      <c r="AD39" s="75"/>
      <c r="AE39" s="79" t="str">
        <f t="array" ref="AE39">IFERROR(IF($C39="","",INDEX(구분표!$I$2:$I$1001,MATCH(1,(구분표!$B$2:$B$1001='2추일출'!$A39)*(구분표!$C$2:$C$1001='2추일출'!$B39)*(구분표!$A$2:$A$1001='2추일출'!$C39),0))),"@@")</f>
        <v>2402</v>
      </c>
    </row>
    <row r="40" spans="1:31" ht="40.5" customHeight="1">
      <c r="A40" s="87" t="str">
        <f>IFERROR(VLOOKUP('2추일출'!$C40,구분표!$A$2:$C$1001,2,FALSE),"")</f>
        <v>건설교통위원회</v>
      </c>
      <c r="B40" s="87" t="str">
        <f>IFERROR(VLOOKUP('2추일출'!$C40,구분표!$A$2:$C$1001,3,FALSE),"")</f>
        <v>건설국</v>
      </c>
      <c r="C40" s="186" t="s">
        <v>375</v>
      </c>
      <c r="D40" s="185" t="s">
        <v>802</v>
      </c>
      <c r="E40" s="185">
        <v>381</v>
      </c>
      <c r="F40" s="186" t="s">
        <v>1212</v>
      </c>
      <c r="G40" s="187"/>
      <c r="H40" s="184">
        <v>3405000</v>
      </c>
      <c r="I40" s="73" t="str">
        <f>IF(SUMPRODUCT(COUNTIF($D40,{"*본예산*","*1회추경*","*신규*"})),"-",G40-H40)</f>
        <v>-</v>
      </c>
      <c r="J40" s="184">
        <v>-2626000</v>
      </c>
      <c r="K40" s="184"/>
      <c r="L40" s="73">
        <f t="shared" si="11"/>
        <v>779000</v>
      </c>
      <c r="M40" s="184"/>
      <c r="N40" s="184"/>
      <c r="O40" s="73">
        <f t="shared" si="12"/>
        <v>3405000</v>
      </c>
      <c r="P40" s="74" t="str">
        <f t="shared" si="13"/>
        <v>동의필요</v>
      </c>
      <c r="Q40" s="199"/>
      <c r="R40" s="75"/>
      <c r="S40" s="206"/>
      <c r="T40" s="75"/>
      <c r="U40" s="78" t="str">
        <f t="shared" si="14"/>
        <v>광특</v>
      </c>
      <c r="V40" s="184">
        <f>IF($U40&lt;&gt;"도비",IF($S40="국도비","직접입력",SUM($J40:$K40)),)</f>
        <v>-2626000</v>
      </c>
      <c r="W40" s="184">
        <f>IF($U40="도비",SUM($J40:$K40),IF($S40="국도비","직접입력",SUM($J40:$K40)-$V40))</f>
        <v>0</v>
      </c>
      <c r="X40" s="77" t="str">
        <f t="shared" si="15"/>
        <v>ok</v>
      </c>
      <c r="Y40" s="75"/>
      <c r="Z40" s="76" t="str">
        <f t="shared" si="16"/>
        <v>광특</v>
      </c>
      <c r="AA40" s="184">
        <f t="shared" si="17"/>
        <v>0</v>
      </c>
      <c r="AB40" s="184">
        <f t="shared" si="18"/>
        <v>0</v>
      </c>
      <c r="AC40" s="77" t="str">
        <f t="shared" si="19"/>
        <v>ok</v>
      </c>
      <c r="AD40" s="75"/>
      <c r="AE40" s="79" t="str">
        <f t="array" ref="AE40">IFERROR(IF($C40="","",INDEX(구분표!$I$2:$I$1001,MATCH(1,(구분표!$B$2:$B$1001='2추일출'!$A40)*(구분표!$C$2:$C$1001='2추일출'!$B40)*(구분표!$A$2:$A$1001='2추일출'!$C40),0))),"@@")</f>
        <v>2402</v>
      </c>
    </row>
    <row r="41" spans="1:31" ht="40.5" customHeight="1">
      <c r="A41" s="87" t="str">
        <f>IFERROR(VLOOKUP('2추일출'!$C41,구분표!$A$2:$C$1001,2,FALSE),"")</f>
        <v>건설교통위원회</v>
      </c>
      <c r="B41" s="87" t="str">
        <f>IFERROR(VLOOKUP('2추일출'!$C41,구분표!$A$2:$C$1001,3,FALSE),"")</f>
        <v>건설국</v>
      </c>
      <c r="C41" s="186" t="s">
        <v>375</v>
      </c>
      <c r="D41" s="185" t="s">
        <v>802</v>
      </c>
      <c r="E41" s="185">
        <v>380</v>
      </c>
      <c r="F41" s="186" t="s">
        <v>1213</v>
      </c>
      <c r="G41" s="184"/>
      <c r="H41" s="184">
        <v>8430000</v>
      </c>
      <c r="I41" s="73" t="str">
        <f>IF(SUMPRODUCT(COUNTIF($D41,{"*본예산*","*1회추경*","*신규*"})),"-",G41-H41)</f>
        <v>-</v>
      </c>
      <c r="J41" s="184"/>
      <c r="K41" s="184">
        <v>315000</v>
      </c>
      <c r="L41" s="73">
        <f t="shared" si="11"/>
        <v>8745000</v>
      </c>
      <c r="M41" s="184"/>
      <c r="N41" s="184"/>
      <c r="O41" s="73">
        <f t="shared" si="12"/>
        <v>8430000</v>
      </c>
      <c r="P41" s="74" t="str">
        <f t="shared" si="13"/>
        <v>-</v>
      </c>
      <c r="Q41" s="310"/>
      <c r="R41" s="75"/>
      <c r="S41" s="206"/>
      <c r="T41" s="75"/>
      <c r="U41" s="78" t="str">
        <f t="shared" si="14"/>
        <v>광특</v>
      </c>
      <c r="V41" s="184">
        <f>IF($U41&lt;&gt;"도비",IF($S41="국도비","직접입력",SUM($J41:$K41)),)</f>
        <v>315000</v>
      </c>
      <c r="W41" s="184">
        <f>IF($U41="도비",SUM($J41:$K41),IF($S41="국도비","직접입력",SUM($J41:$K41)-$V41))</f>
        <v>0</v>
      </c>
      <c r="X41" s="77" t="str">
        <f t="shared" si="15"/>
        <v>ok</v>
      </c>
      <c r="Y41" s="75"/>
      <c r="Z41" s="76" t="str">
        <f t="shared" si="16"/>
        <v>광특</v>
      </c>
      <c r="AA41" s="184">
        <f t="shared" si="17"/>
        <v>0</v>
      </c>
      <c r="AB41" s="184">
        <f t="shared" si="18"/>
        <v>0</v>
      </c>
      <c r="AC41" s="77" t="str">
        <f t="shared" si="19"/>
        <v>ok</v>
      </c>
      <c r="AD41" s="75"/>
      <c r="AE41" s="79" t="str">
        <f t="array" ref="AE41">IFERROR(IF($C41="","",INDEX(구분표!$I$2:$I$1001,MATCH(1,(구분표!$B$2:$B$1001='2추일출'!$A41)*(구분표!$C$2:$C$1001='2추일출'!$B41)*(구분표!$A$2:$A$1001='2추일출'!$C41),0))),"@@")</f>
        <v>2402</v>
      </c>
    </row>
    <row r="42" spans="1:31" ht="40.5" customHeight="1">
      <c r="A42" s="87" t="str">
        <f>IFERROR(VLOOKUP('2추일출'!$C42,구분표!$A$2:$C$1001,2,FALSE),"")</f>
        <v>건설교통위원회</v>
      </c>
      <c r="B42" s="87" t="str">
        <f>IFERROR(VLOOKUP('2추일출'!$C42,구분표!$A$2:$C$1001,3,FALSE),"")</f>
        <v>건설국</v>
      </c>
      <c r="C42" s="186" t="s">
        <v>375</v>
      </c>
      <c r="D42" s="185" t="s">
        <v>589</v>
      </c>
      <c r="E42" s="185">
        <v>941</v>
      </c>
      <c r="F42" s="186" t="s">
        <v>1214</v>
      </c>
      <c r="G42" s="184"/>
      <c r="H42" s="184">
        <v>20000000</v>
      </c>
      <c r="I42" s="73" t="str">
        <f>IF(SUMPRODUCT(COUNTIF($D42,{"*본예산*","*1회추경*","*신규*"})),"-",G42-H42)</f>
        <v>-</v>
      </c>
      <c r="J42" s="184">
        <v>-315000</v>
      </c>
      <c r="K42" s="184"/>
      <c r="L42" s="73">
        <f t="shared" si="11"/>
        <v>19685000</v>
      </c>
      <c r="M42" s="184"/>
      <c r="N42" s="184"/>
      <c r="O42" s="73">
        <f t="shared" si="12"/>
        <v>20000000</v>
      </c>
      <c r="P42" s="74" t="str">
        <f t="shared" si="13"/>
        <v>동의필요</v>
      </c>
      <c r="Q42" s="310"/>
      <c r="R42" s="75"/>
      <c r="S42" s="206"/>
      <c r="T42" s="75"/>
      <c r="U42" s="78" t="str">
        <f t="shared" si="14"/>
        <v>광특</v>
      </c>
      <c r="V42" s="184">
        <f>IF($U42&lt;&gt;"도비",IF($S42="국도비","직접입력",SUM($J42:$K42)),)</f>
        <v>-315000</v>
      </c>
      <c r="W42" s="184">
        <f>IF($U42="도비",SUM($J42:$K42),IF($S42="국도비","직접입력",SUM($J42:$K42)-$V42))</f>
        <v>0</v>
      </c>
      <c r="X42" s="77" t="str">
        <f t="shared" si="15"/>
        <v>ok</v>
      </c>
      <c r="Y42" s="75"/>
      <c r="Z42" s="76" t="str">
        <f t="shared" si="16"/>
        <v>광특</v>
      </c>
      <c r="AA42" s="184">
        <f t="shared" si="17"/>
        <v>0</v>
      </c>
      <c r="AB42" s="184">
        <f t="shared" si="18"/>
        <v>0</v>
      </c>
      <c r="AC42" s="77" t="str">
        <f t="shared" si="19"/>
        <v>ok</v>
      </c>
      <c r="AD42" s="75"/>
      <c r="AE42" s="79" t="str">
        <f t="array" ref="AE42">IFERROR(IF($C42="","",INDEX(구분표!$I$2:$I$1001,MATCH(1,(구분표!$B$2:$B$1001='2추일출'!$A42)*(구분표!$C$2:$C$1001='2추일출'!$B42)*(구분표!$A$2:$A$1001='2추일출'!$C42),0))),"@@")</f>
        <v>2402</v>
      </c>
    </row>
    <row r="43" spans="1:31" ht="40.5" customHeight="1">
      <c r="A43" s="87" t="str">
        <f>IFERROR(VLOOKUP('2추일출'!$C43,구분표!$A$2:$C$1001,2,FALSE),"")</f>
        <v>도시환경위원회</v>
      </c>
      <c r="B43" s="87" t="str">
        <f>IFERROR(VLOOKUP('2추일출'!$C43,구분표!$A$2:$C$1001,3,FALSE),"")</f>
        <v>환경국</v>
      </c>
      <c r="C43" s="186" t="s">
        <v>291</v>
      </c>
      <c r="D43" s="185" t="s">
        <v>589</v>
      </c>
      <c r="E43" s="185">
        <v>317</v>
      </c>
      <c r="F43" s="186" t="s">
        <v>1583</v>
      </c>
      <c r="G43" s="184"/>
      <c r="H43" s="184">
        <v>2025000</v>
      </c>
      <c r="I43" s="73" t="str">
        <f>IF(SUMPRODUCT(COUNTIF($D43,{"*본예산*","*1회추경*","*신규*"})),"-",G43-H43)</f>
        <v>-</v>
      </c>
      <c r="J43" s="184">
        <v>-100000</v>
      </c>
      <c r="K43" s="184"/>
      <c r="L43" s="73">
        <f t="shared" si="11"/>
        <v>1925000</v>
      </c>
      <c r="M43" s="184"/>
      <c r="N43" s="184"/>
      <c r="O43" s="73">
        <f t="shared" si="12"/>
        <v>2025000</v>
      </c>
      <c r="P43" s="74" t="str">
        <f t="shared" si="13"/>
        <v>동의필요</v>
      </c>
      <c r="Q43" s="306" t="s">
        <v>1293</v>
      </c>
      <c r="R43" s="75"/>
      <c r="S43" s="206"/>
      <c r="T43" s="75"/>
      <c r="U43" s="78" t="str">
        <f t="shared" si="14"/>
        <v>국비</v>
      </c>
      <c r="V43" s="184">
        <f>IF($U43&lt;&gt;"도비",IF($S43="국도비","직접입력",SUM($J43:$K43)),)</f>
        <v>-100000</v>
      </c>
      <c r="W43" s="184">
        <f>IF($U43="도비",SUM($J43:$K43),IF($S43="국도비","직접입력",SUM($J43:$K43)-$V43))</f>
        <v>0</v>
      </c>
      <c r="X43" s="77" t="str">
        <f t="shared" si="15"/>
        <v>ok</v>
      </c>
      <c r="Y43" s="75"/>
      <c r="Z43" s="76" t="str">
        <f t="shared" si="16"/>
        <v>국비</v>
      </c>
      <c r="AA43" s="184">
        <f t="shared" si="17"/>
        <v>0</v>
      </c>
      <c r="AB43" s="184">
        <f t="shared" si="18"/>
        <v>0</v>
      </c>
      <c r="AC43" s="77" t="str">
        <f t="shared" si="19"/>
        <v>ok</v>
      </c>
      <c r="AD43" s="75"/>
      <c r="AE43" s="79" t="str">
        <f t="array" ref="AE43">IFERROR(IF($C43="","",INDEX(구분표!$I$2:$I$1001,MATCH(1,(구분표!$B$2:$B$1001='2추일출'!$A43)*(구분표!$C$2:$C$1001='2추일출'!$B43)*(구분표!$A$2:$A$1001='2추일출'!$C43),0))),"@@")</f>
        <v>2701</v>
      </c>
    </row>
    <row r="44" spans="1:31" ht="40.5" customHeight="1">
      <c r="A44" s="87" t="str">
        <f>IFERROR(VLOOKUP('2추일출'!$C44,구분표!$A$2:$C$1001,2,FALSE),"")</f>
        <v>도시환경위원회</v>
      </c>
      <c r="B44" s="87" t="str">
        <f>IFERROR(VLOOKUP('2추일출'!$C44,구분표!$A$2:$C$1001,3,FALSE),"")</f>
        <v>환경국</v>
      </c>
      <c r="C44" s="186" t="s">
        <v>291</v>
      </c>
      <c r="D44" s="185" t="s">
        <v>802</v>
      </c>
      <c r="E44" s="185">
        <v>167</v>
      </c>
      <c r="F44" s="186" t="s">
        <v>1584</v>
      </c>
      <c r="G44" s="184"/>
      <c r="H44" s="184">
        <v>2320000</v>
      </c>
      <c r="I44" s="73" t="str">
        <f>IF(SUMPRODUCT(COUNTIF($D44,{"*본예산*","*1회추경*","*신규*"})),"-",G44-H44)</f>
        <v>-</v>
      </c>
      <c r="J44" s="184">
        <v>-450000</v>
      </c>
      <c r="K44" s="184"/>
      <c r="L44" s="73">
        <f t="shared" si="11"/>
        <v>1870000</v>
      </c>
      <c r="M44" s="184"/>
      <c r="N44" s="184"/>
      <c r="O44" s="73">
        <f t="shared" si="12"/>
        <v>2320000</v>
      </c>
      <c r="P44" s="74" t="str">
        <f t="shared" si="13"/>
        <v>동의필요</v>
      </c>
      <c r="Q44" s="310" t="s">
        <v>1293</v>
      </c>
      <c r="R44" s="75"/>
      <c r="S44" s="206" t="s">
        <v>734</v>
      </c>
      <c r="T44" s="75"/>
      <c r="U44" s="78" t="str">
        <f t="shared" si="14"/>
        <v>국비</v>
      </c>
      <c r="V44" s="184">
        <v>-300000</v>
      </c>
      <c r="W44" s="184">
        <v>-150000</v>
      </c>
      <c r="X44" s="77" t="str">
        <f t="shared" si="15"/>
        <v>ok</v>
      </c>
      <c r="Y44" s="75"/>
      <c r="Z44" s="76" t="str">
        <f t="shared" si="16"/>
        <v>국비</v>
      </c>
      <c r="AA44" s="184" t="str">
        <f t="shared" si="17"/>
        <v>직접입력</v>
      </c>
      <c r="AB44" s="184" t="str">
        <f t="shared" si="18"/>
        <v>직접입력</v>
      </c>
      <c r="AC44" s="77" t="str">
        <f t="shared" si="19"/>
        <v>검토</v>
      </c>
      <c r="AD44" s="75"/>
      <c r="AE44" s="79" t="str">
        <f t="array" ref="AE44">IFERROR(IF($C44="","",INDEX(구분표!$I$2:$I$1001,MATCH(1,(구분표!$B$2:$B$1001='2추일출'!$A44)*(구분표!$C$2:$C$1001='2추일출'!$B44)*(구분표!$A$2:$A$1001='2추일출'!$C44),0))),"@@")</f>
        <v>2701</v>
      </c>
    </row>
    <row r="45" spans="1:31" ht="40.5" customHeight="1">
      <c r="A45" s="87" t="str">
        <f>IFERROR(VLOOKUP('2추일출'!$C45,구분표!$A$2:$C$1001,2,FALSE),"")</f>
        <v>도시환경위원회</v>
      </c>
      <c r="B45" s="87" t="str">
        <f>IFERROR(VLOOKUP('2추일출'!$C45,구분표!$A$2:$C$1001,3,FALSE),"")</f>
        <v>환경국</v>
      </c>
      <c r="C45" s="186" t="s">
        <v>295</v>
      </c>
      <c r="D45" s="185" t="s">
        <v>802</v>
      </c>
      <c r="E45" s="185">
        <v>173</v>
      </c>
      <c r="F45" s="186" t="s">
        <v>1292</v>
      </c>
      <c r="G45" s="184"/>
      <c r="H45" s="184">
        <v>1670000</v>
      </c>
      <c r="I45" s="73" t="str">
        <f>IF(SUMPRODUCT(COUNTIF($D45,{"*본예산*","*1회추경*","*신규*"})),"-",G45-H45)</f>
        <v>-</v>
      </c>
      <c r="J45" s="184">
        <v>-1670000</v>
      </c>
      <c r="K45" s="184"/>
      <c r="L45" s="73">
        <f t="shared" si="11"/>
        <v>0</v>
      </c>
      <c r="M45" s="184"/>
      <c r="N45" s="184"/>
      <c r="O45" s="73">
        <f t="shared" si="12"/>
        <v>1670000</v>
      </c>
      <c r="P45" s="74" t="str">
        <f t="shared" si="13"/>
        <v>동의필요</v>
      </c>
      <c r="Q45" s="310" t="s">
        <v>1289</v>
      </c>
      <c r="R45" s="75"/>
      <c r="S45" s="206"/>
      <c r="T45" s="75"/>
      <c r="U45" s="78" t="str">
        <f t="shared" si="14"/>
        <v>국비</v>
      </c>
      <c r="V45" s="184">
        <f>IF($U45&lt;&gt;"도비",IF($S45="국도비","직접입력",SUM($J45:$K45)),)</f>
        <v>-1670000</v>
      </c>
      <c r="W45" s="184">
        <f>IF($U45="도비",SUM($J45:$K45),IF($S45="국도비","직접입력",SUM($J45:$K45)-$V45))</f>
        <v>0</v>
      </c>
      <c r="X45" s="77" t="str">
        <f t="shared" si="15"/>
        <v>ok</v>
      </c>
      <c r="Y45" s="75"/>
      <c r="Z45" s="76" t="str">
        <f t="shared" si="16"/>
        <v>국비</v>
      </c>
      <c r="AA45" s="184">
        <f t="shared" si="17"/>
        <v>0</v>
      </c>
      <c r="AB45" s="184">
        <f t="shared" si="18"/>
        <v>0</v>
      </c>
      <c r="AC45" s="77" t="str">
        <f t="shared" si="19"/>
        <v>ok</v>
      </c>
      <c r="AD45" s="75"/>
      <c r="AE45" s="79" t="str">
        <f t="array" ref="AE45">IFERROR(IF($C45="","",INDEX(구분표!$I$2:$I$1001,MATCH(1,(구분표!$B$2:$B$1001='2추일출'!$A45)*(구분표!$C$2:$C$1001='2추일출'!$B45)*(구분표!$A$2:$A$1001='2추일출'!$C45),0))),"@@")</f>
        <v>2704</v>
      </c>
    </row>
    <row r="46" spans="1:31" ht="40.5" customHeight="1">
      <c r="A46" s="87" t="str">
        <f>IFERROR(VLOOKUP('2추일출'!$C46,구분표!$A$2:$C$1001,2,FALSE),"")</f>
        <v>도시환경위원회</v>
      </c>
      <c r="B46" s="87" t="str">
        <f>IFERROR(VLOOKUP('2추일출'!$C46,구분표!$A$2:$C$1001,3,FALSE),"")</f>
        <v>수자원본부</v>
      </c>
      <c r="C46" s="186" t="s">
        <v>396</v>
      </c>
      <c r="D46" s="185" t="s">
        <v>802</v>
      </c>
      <c r="E46" s="185">
        <v>260</v>
      </c>
      <c r="F46" s="186" t="s">
        <v>1585</v>
      </c>
      <c r="G46" s="184"/>
      <c r="H46" s="184">
        <v>113903900</v>
      </c>
      <c r="I46" s="73" t="str">
        <f>IF(SUMPRODUCT(COUNTIF($D46,{"*본예산*","*1회추경*","*신규*"})),"-",G46-H46)</f>
        <v>-</v>
      </c>
      <c r="J46" s="184">
        <v>-21449600</v>
      </c>
      <c r="K46" s="184"/>
      <c r="L46" s="73">
        <f t="shared" si="11"/>
        <v>92454300</v>
      </c>
      <c r="M46" s="184"/>
      <c r="N46" s="184"/>
      <c r="O46" s="73">
        <f t="shared" si="12"/>
        <v>113903900</v>
      </c>
      <c r="P46" s="74" t="str">
        <f t="shared" si="13"/>
        <v>동의필요</v>
      </c>
      <c r="Q46" s="310" t="s">
        <v>1290</v>
      </c>
      <c r="R46" s="75"/>
      <c r="S46" s="206" t="s">
        <v>734</v>
      </c>
      <c r="T46" s="75"/>
      <c r="U46" s="78" t="str">
        <f t="shared" si="14"/>
        <v>국비</v>
      </c>
      <c r="V46" s="184">
        <v>-16728000</v>
      </c>
      <c r="W46" s="184">
        <v>-4721600</v>
      </c>
      <c r="X46" s="77" t="str">
        <f t="shared" si="15"/>
        <v>ok</v>
      </c>
      <c r="Y46" s="75"/>
      <c r="Z46" s="76" t="str">
        <f t="shared" si="16"/>
        <v>국비</v>
      </c>
      <c r="AA46" s="184" t="str">
        <f t="shared" si="17"/>
        <v>직접입력</v>
      </c>
      <c r="AB46" s="184" t="str">
        <f t="shared" si="18"/>
        <v>직접입력</v>
      </c>
      <c r="AC46" s="77" t="str">
        <f t="shared" si="19"/>
        <v>검토</v>
      </c>
      <c r="AD46" s="75"/>
      <c r="AE46" s="79" t="str">
        <f t="array" ref="AE46">IFERROR(IF($C46="","",INDEX(구분표!$I$2:$I$1001,MATCH(1,(구분표!$B$2:$B$1001='2추일출'!$A46)*(구분표!$C$2:$C$1001='2추일출'!$B46)*(구분표!$A$2:$A$1001='2추일출'!$C46),0))),"@@")</f>
        <v>3001</v>
      </c>
    </row>
    <row r="47" spans="1:31" ht="40.5" customHeight="1">
      <c r="A47" s="87" t="str">
        <f>IFERROR(VLOOKUP('2추일출'!$C47,구분표!$A$2:$C$1001,2,FALSE),"")</f>
        <v>도시환경위원회</v>
      </c>
      <c r="B47" s="87" t="str">
        <f>IFERROR(VLOOKUP('2추일출'!$C47,구분표!$A$2:$C$1001,3,FALSE),"")</f>
        <v>수자원본부</v>
      </c>
      <c r="C47" s="186" t="s">
        <v>396</v>
      </c>
      <c r="D47" s="185" t="s">
        <v>802</v>
      </c>
      <c r="E47" s="185">
        <v>260</v>
      </c>
      <c r="F47" s="186" t="s">
        <v>1586</v>
      </c>
      <c r="G47" s="184"/>
      <c r="H47" s="184">
        <v>11704955</v>
      </c>
      <c r="I47" s="73" t="str">
        <f>IF(SUMPRODUCT(COUNTIF($D47,{"*본예산*","*1회추경*","*신규*"})),"-",G47-H47)</f>
        <v>-</v>
      </c>
      <c r="J47" s="184">
        <v>-220000</v>
      </c>
      <c r="K47" s="184"/>
      <c r="L47" s="73">
        <f t="shared" si="11"/>
        <v>11484955</v>
      </c>
      <c r="M47" s="184"/>
      <c r="N47" s="184"/>
      <c r="O47" s="73">
        <f t="shared" si="12"/>
        <v>11704955</v>
      </c>
      <c r="P47" s="74" t="str">
        <f t="shared" si="13"/>
        <v>동의필요</v>
      </c>
      <c r="Q47" s="310" t="s">
        <v>1290</v>
      </c>
      <c r="R47" s="75"/>
      <c r="S47" s="206"/>
      <c r="T47" s="75"/>
      <c r="U47" s="78" t="str">
        <f t="shared" si="14"/>
        <v>국비</v>
      </c>
      <c r="V47" s="184">
        <f t="shared" ref="V47:V52" si="20">IF($U47&lt;&gt;"도비",IF($S47="국도비","직접입력",SUM($J47:$K47)),)</f>
        <v>-220000</v>
      </c>
      <c r="W47" s="184">
        <f t="shared" ref="W47:W52" si="21">IF($U47="도비",SUM($J47:$K47),IF($S47="국도비","직접입력",SUM($J47:$K47)-$V47))</f>
        <v>0</v>
      </c>
      <c r="X47" s="77" t="str">
        <f t="shared" si="15"/>
        <v>ok</v>
      </c>
      <c r="Y47" s="75"/>
      <c r="Z47" s="76" t="str">
        <f t="shared" si="16"/>
        <v>국비</v>
      </c>
      <c r="AA47" s="184">
        <f t="shared" si="17"/>
        <v>0</v>
      </c>
      <c r="AB47" s="184">
        <f t="shared" si="18"/>
        <v>0</v>
      </c>
      <c r="AC47" s="77" t="str">
        <f t="shared" si="19"/>
        <v>ok</v>
      </c>
      <c r="AD47" s="75"/>
      <c r="AE47" s="79" t="str">
        <f t="array" ref="AE47">IFERROR(IF($C47="","",INDEX(구분표!$I$2:$I$1001,MATCH(1,(구분표!$B$2:$B$1001='2추일출'!$A47)*(구분표!$C$2:$C$1001='2추일출'!$B47)*(구분표!$A$2:$A$1001='2추일출'!$C47),0))),"@@")</f>
        <v>3001</v>
      </c>
    </row>
    <row r="48" spans="1:31" ht="40.5" customHeight="1">
      <c r="A48" s="87" t="str">
        <f>IFERROR(VLOOKUP('2추일출'!$C48,구분표!$A$2:$C$1001,2,FALSE),"")</f>
        <v>도시환경위원회</v>
      </c>
      <c r="B48" s="87" t="str">
        <f>IFERROR(VLOOKUP('2추일출'!$C48,구분표!$A$2:$C$1001,3,FALSE),"")</f>
        <v>수자원본부</v>
      </c>
      <c r="C48" s="186" t="s">
        <v>396</v>
      </c>
      <c r="D48" s="185" t="s">
        <v>794</v>
      </c>
      <c r="E48" s="185">
        <v>443</v>
      </c>
      <c r="F48" s="186" t="s">
        <v>1587</v>
      </c>
      <c r="G48" s="184">
        <v>5983000</v>
      </c>
      <c r="H48" s="184">
        <v>6210000</v>
      </c>
      <c r="I48" s="73">
        <f>IF(SUMPRODUCT(COUNTIF($D48,{"*본예산*","*1회추경*","*신규*"})),"-",G48-H48)</f>
        <v>-227000</v>
      </c>
      <c r="J48" s="184">
        <v>-79000</v>
      </c>
      <c r="K48" s="184"/>
      <c r="L48" s="73">
        <f t="shared" si="11"/>
        <v>5904000</v>
      </c>
      <c r="M48" s="184"/>
      <c r="N48" s="184"/>
      <c r="O48" s="73">
        <f t="shared" si="12"/>
        <v>5983000</v>
      </c>
      <c r="P48" s="74" t="str">
        <f t="shared" si="13"/>
        <v>동의필요</v>
      </c>
      <c r="Q48" s="310" t="s">
        <v>1291</v>
      </c>
      <c r="R48" s="75"/>
      <c r="S48" s="206"/>
      <c r="T48" s="75"/>
      <c r="U48" s="78" t="str">
        <f t="shared" si="14"/>
        <v>국비</v>
      </c>
      <c r="V48" s="184">
        <f t="shared" si="20"/>
        <v>-79000</v>
      </c>
      <c r="W48" s="184">
        <f t="shared" si="21"/>
        <v>0</v>
      </c>
      <c r="X48" s="77" t="str">
        <f t="shared" si="15"/>
        <v>ok</v>
      </c>
      <c r="Y48" s="75"/>
      <c r="Z48" s="76" t="str">
        <f t="shared" si="16"/>
        <v>국비</v>
      </c>
      <c r="AA48" s="184">
        <f t="shared" si="17"/>
        <v>0</v>
      </c>
      <c r="AB48" s="184">
        <f t="shared" si="18"/>
        <v>0</v>
      </c>
      <c r="AC48" s="77" t="str">
        <f t="shared" si="19"/>
        <v>ok</v>
      </c>
      <c r="AD48" s="75"/>
      <c r="AE48" s="79" t="str">
        <f t="array" ref="AE48">IFERROR(IF($C48="","",INDEX(구분표!$I$2:$I$1001,MATCH(1,(구분표!$B$2:$B$1001='2추일출'!$A48)*(구분표!$C$2:$C$1001='2추일출'!$B48)*(구분표!$A$2:$A$1001='2추일출'!$C48),0))),"@@")</f>
        <v>3001</v>
      </c>
    </row>
    <row r="49" spans="1:31" ht="40.5" customHeight="1">
      <c r="A49" s="87" t="str">
        <f>IFERROR(VLOOKUP('2추일출'!$C49,구분표!$A$2:$C$1001,2,FALSE),"")</f>
        <v>도시환경위원회</v>
      </c>
      <c r="B49" s="87" t="str">
        <f>IFERROR(VLOOKUP('2추일출'!$C49,구분표!$A$2:$C$1001,3,FALSE),"")</f>
        <v>수자원본부</v>
      </c>
      <c r="C49" s="186" t="s">
        <v>396</v>
      </c>
      <c r="D49" s="185" t="s">
        <v>794</v>
      </c>
      <c r="E49" s="185">
        <v>444</v>
      </c>
      <c r="F49" s="186" t="s">
        <v>1588</v>
      </c>
      <c r="G49" s="184">
        <v>165624000</v>
      </c>
      <c r="H49" s="184">
        <v>160850000</v>
      </c>
      <c r="I49" s="73">
        <f>IF(SUMPRODUCT(COUNTIF($D49,{"*본예산*","*1회추경*","*신규*"})),"-",G49-H49)</f>
        <v>4774000</v>
      </c>
      <c r="J49" s="184">
        <v>-11174000</v>
      </c>
      <c r="K49" s="184"/>
      <c r="L49" s="73">
        <f t="shared" si="11"/>
        <v>154450000</v>
      </c>
      <c r="M49" s="184"/>
      <c r="N49" s="184"/>
      <c r="O49" s="73">
        <f t="shared" si="12"/>
        <v>165624000</v>
      </c>
      <c r="P49" s="74" t="str">
        <f t="shared" si="13"/>
        <v>동의필요</v>
      </c>
      <c r="Q49" s="310" t="s">
        <v>1291</v>
      </c>
      <c r="R49" s="75"/>
      <c r="S49" s="206"/>
      <c r="T49" s="75"/>
      <c r="U49" s="78" t="str">
        <f t="shared" si="14"/>
        <v>국비</v>
      </c>
      <c r="V49" s="184">
        <f t="shared" si="20"/>
        <v>-11174000</v>
      </c>
      <c r="W49" s="184">
        <f t="shared" si="21"/>
        <v>0</v>
      </c>
      <c r="X49" s="77" t="str">
        <f t="shared" si="15"/>
        <v>ok</v>
      </c>
      <c r="Y49" s="75"/>
      <c r="Z49" s="76" t="str">
        <f t="shared" si="16"/>
        <v>국비</v>
      </c>
      <c r="AA49" s="184">
        <f t="shared" si="17"/>
        <v>0</v>
      </c>
      <c r="AB49" s="184">
        <f t="shared" si="18"/>
        <v>0</v>
      </c>
      <c r="AC49" s="77" t="str">
        <f t="shared" si="19"/>
        <v>ok</v>
      </c>
      <c r="AD49" s="75"/>
      <c r="AE49" s="79" t="str">
        <f t="array" ref="AE49">IFERROR(IF($C49="","",INDEX(구분표!$I$2:$I$1001,MATCH(1,(구분표!$B$2:$B$1001='2추일출'!$A49)*(구분표!$C$2:$C$1001='2추일출'!$B49)*(구분표!$A$2:$A$1001='2추일출'!$C49),0))),"@@")</f>
        <v>3001</v>
      </c>
    </row>
    <row r="50" spans="1:31" ht="40.5" customHeight="1">
      <c r="A50" s="87" t="str">
        <f>IFERROR(VLOOKUP('2추일출'!$C50,구분표!$A$2:$C$1001,2,FALSE),"")</f>
        <v>도시환경위원회</v>
      </c>
      <c r="B50" s="87" t="str">
        <f>IFERROR(VLOOKUP('2추일출'!$C50,구분표!$A$2:$C$1001,3,FALSE),"")</f>
        <v>수자원본부</v>
      </c>
      <c r="C50" s="186" t="s">
        <v>396</v>
      </c>
      <c r="D50" s="185" t="s">
        <v>802</v>
      </c>
      <c r="E50" s="185">
        <v>261</v>
      </c>
      <c r="F50" s="186" t="s">
        <v>1589</v>
      </c>
      <c r="G50" s="184"/>
      <c r="H50" s="184">
        <v>34332000</v>
      </c>
      <c r="I50" s="73" t="str">
        <f>IF(SUMPRODUCT(COUNTIF($D50,{"*본예산*","*1회추경*","*신규*"})),"-",G50-H50)</f>
        <v>-</v>
      </c>
      <c r="J50" s="184">
        <v>-3000000</v>
      </c>
      <c r="K50" s="184"/>
      <c r="L50" s="73">
        <f t="shared" si="11"/>
        <v>31332000</v>
      </c>
      <c r="M50" s="184"/>
      <c r="N50" s="184"/>
      <c r="O50" s="73">
        <f t="shared" si="12"/>
        <v>34332000</v>
      </c>
      <c r="P50" s="74" t="str">
        <f t="shared" si="13"/>
        <v>동의필요</v>
      </c>
      <c r="Q50" s="310" t="s">
        <v>1290</v>
      </c>
      <c r="R50" s="75"/>
      <c r="S50" s="206"/>
      <c r="T50" s="75"/>
      <c r="U50" s="78" t="str">
        <f t="shared" si="14"/>
        <v>국비</v>
      </c>
      <c r="V50" s="184">
        <f t="shared" si="20"/>
        <v>-3000000</v>
      </c>
      <c r="W50" s="184">
        <f t="shared" si="21"/>
        <v>0</v>
      </c>
      <c r="X50" s="77" t="str">
        <f t="shared" si="15"/>
        <v>ok</v>
      </c>
      <c r="Y50" s="75"/>
      <c r="Z50" s="76" t="str">
        <f t="shared" si="16"/>
        <v>국비</v>
      </c>
      <c r="AA50" s="184">
        <f t="shared" si="17"/>
        <v>0</v>
      </c>
      <c r="AB50" s="184">
        <f t="shared" si="18"/>
        <v>0</v>
      </c>
      <c r="AC50" s="77" t="str">
        <f t="shared" si="19"/>
        <v>ok</v>
      </c>
      <c r="AD50" s="75"/>
      <c r="AE50" s="79" t="str">
        <f t="array" ref="AE50">IFERROR(IF($C50="","",INDEX(구분표!$I$2:$I$1001,MATCH(1,(구분표!$B$2:$B$1001='2추일출'!$A50)*(구분표!$C$2:$C$1001='2추일출'!$B50)*(구분표!$A$2:$A$1001='2추일출'!$C50),0))),"@@")</f>
        <v>3001</v>
      </c>
    </row>
    <row r="51" spans="1:31" ht="40.5" customHeight="1">
      <c r="A51" s="87" t="str">
        <f>IFERROR(VLOOKUP('2추일출'!$C51,구분표!$A$2:$C$1001,2,FALSE),"")</f>
        <v>도시환경위원회</v>
      </c>
      <c r="B51" s="87" t="str">
        <f>IFERROR(VLOOKUP('2추일출'!$C51,구분표!$A$2:$C$1001,3,FALSE),"")</f>
        <v>수자원본부</v>
      </c>
      <c r="C51" s="186" t="s">
        <v>396</v>
      </c>
      <c r="D51" s="185" t="s">
        <v>589</v>
      </c>
      <c r="E51" s="185">
        <v>570</v>
      </c>
      <c r="F51" s="186" t="s">
        <v>1590</v>
      </c>
      <c r="G51" s="184"/>
      <c r="H51" s="184">
        <v>35455000</v>
      </c>
      <c r="I51" s="73" t="str">
        <f>IF(SUMPRODUCT(COUNTIF($D51,{"*본예산*","*1회추경*","*신규*"})),"-",G51-H51)</f>
        <v>-</v>
      </c>
      <c r="J51" s="184">
        <v>-4308750</v>
      </c>
      <c r="K51" s="184"/>
      <c r="L51" s="73">
        <f t="shared" si="11"/>
        <v>31146250</v>
      </c>
      <c r="M51" s="303"/>
      <c r="N51" s="184"/>
      <c r="O51" s="73">
        <f t="shared" si="12"/>
        <v>35455000</v>
      </c>
      <c r="P51" s="74" t="str">
        <f t="shared" si="13"/>
        <v>동의필요</v>
      </c>
      <c r="Q51" s="201" t="s">
        <v>1290</v>
      </c>
      <c r="R51" s="75"/>
      <c r="S51" s="206"/>
      <c r="T51" s="75"/>
      <c r="U51" s="78" t="str">
        <f t="shared" si="14"/>
        <v>국비</v>
      </c>
      <c r="V51" s="184">
        <f t="shared" si="20"/>
        <v>-4308750</v>
      </c>
      <c r="W51" s="184">
        <f t="shared" si="21"/>
        <v>0</v>
      </c>
      <c r="X51" s="77" t="str">
        <f t="shared" si="15"/>
        <v>ok</v>
      </c>
      <c r="Y51" s="75"/>
      <c r="Z51" s="76" t="str">
        <f t="shared" si="16"/>
        <v>국비</v>
      </c>
      <c r="AA51" s="184">
        <f t="shared" si="17"/>
        <v>0</v>
      </c>
      <c r="AB51" s="184">
        <f t="shared" si="18"/>
        <v>0</v>
      </c>
      <c r="AC51" s="77" t="str">
        <f t="shared" si="19"/>
        <v>ok</v>
      </c>
      <c r="AD51" s="75"/>
      <c r="AE51" s="79" t="str">
        <f t="array" ref="AE51">IFERROR(IF($C51="","",INDEX(구분표!$I$2:$I$1001,MATCH(1,(구분표!$B$2:$B$1001='2추일출'!$A51)*(구분표!$C$2:$C$1001='2추일출'!$B51)*(구분표!$A$2:$A$1001='2추일출'!$C51),0))),"@@")</f>
        <v>3001</v>
      </c>
    </row>
    <row r="52" spans="1:31" ht="40.5" customHeight="1">
      <c r="A52" s="87" t="str">
        <f>IFERROR(VLOOKUP('2추일출'!$C52,구분표!$A$2:$C$1001,2,FALSE),"")</f>
        <v>도시환경위원회</v>
      </c>
      <c r="B52" s="87" t="str">
        <f>IFERROR(VLOOKUP('2추일출'!$C52,구분표!$A$2:$C$1001,3,FALSE),"")</f>
        <v>수자원본부</v>
      </c>
      <c r="C52" s="186" t="s">
        <v>396</v>
      </c>
      <c r="D52" s="185" t="s">
        <v>589</v>
      </c>
      <c r="E52" s="185">
        <v>570</v>
      </c>
      <c r="F52" s="186" t="s">
        <v>1591</v>
      </c>
      <c r="G52" s="184"/>
      <c r="H52" s="184">
        <v>19643000</v>
      </c>
      <c r="I52" s="73" t="str">
        <f>IF(SUMPRODUCT(COUNTIF($D52,{"*본예산*","*1회추경*","*신규*"})),"-",G52-H52)</f>
        <v>-</v>
      </c>
      <c r="J52" s="194">
        <v>-1100000</v>
      </c>
      <c r="K52" s="194"/>
      <c r="L52" s="73">
        <f t="shared" si="11"/>
        <v>18543000</v>
      </c>
      <c r="M52" s="194"/>
      <c r="N52" s="194"/>
      <c r="O52" s="73">
        <f t="shared" si="12"/>
        <v>19643000</v>
      </c>
      <c r="P52" s="74" t="str">
        <f t="shared" si="13"/>
        <v>동의필요</v>
      </c>
      <c r="Q52" s="201" t="s">
        <v>1290</v>
      </c>
      <c r="R52" s="75"/>
      <c r="S52" s="206"/>
      <c r="T52" s="75"/>
      <c r="U52" s="78" t="str">
        <f t="shared" si="14"/>
        <v>국비</v>
      </c>
      <c r="V52" s="184">
        <f t="shared" si="20"/>
        <v>-1100000</v>
      </c>
      <c r="W52" s="184">
        <f t="shared" si="21"/>
        <v>0</v>
      </c>
      <c r="X52" s="77" t="str">
        <f t="shared" si="15"/>
        <v>ok</v>
      </c>
      <c r="Y52" s="75"/>
      <c r="Z52" s="76" t="str">
        <f t="shared" si="16"/>
        <v>국비</v>
      </c>
      <c r="AA52" s="184">
        <f t="shared" si="17"/>
        <v>0</v>
      </c>
      <c r="AB52" s="184">
        <f t="shared" si="18"/>
        <v>0</v>
      </c>
      <c r="AC52" s="77" t="str">
        <f t="shared" si="19"/>
        <v>ok</v>
      </c>
      <c r="AD52" s="75"/>
      <c r="AE52" s="79" t="str">
        <f t="array" ref="AE52">IFERROR(IF($C52="","",INDEX(구분표!$I$2:$I$1001,MATCH(1,(구분표!$B$2:$B$1001='2추일출'!$A52)*(구분표!$C$2:$C$1001='2추일출'!$B52)*(구분표!$A$2:$A$1001='2추일출'!$C52),0))),"@@")</f>
        <v>3001</v>
      </c>
    </row>
    <row r="53" spans="1:31" ht="40.5" customHeight="1">
      <c r="A53" s="87" t="str">
        <f>IFERROR(VLOOKUP('2추일출'!$C53,구분표!$A$2:$C$1001,2,FALSE),"")</f>
        <v>여성가족교육협력위원회</v>
      </c>
      <c r="B53" s="87" t="str">
        <f>IFERROR(VLOOKUP('2추일출'!$C53,구분표!$A$2:$C$1001,3,FALSE),"")</f>
        <v>여성가족국</v>
      </c>
      <c r="C53" s="186" t="s">
        <v>299</v>
      </c>
      <c r="D53" s="185" t="s">
        <v>794</v>
      </c>
      <c r="E53" s="185">
        <v>461</v>
      </c>
      <c r="F53" s="186" t="s">
        <v>1133</v>
      </c>
      <c r="G53" s="184">
        <v>82549138</v>
      </c>
      <c r="H53" s="184">
        <v>82685988</v>
      </c>
      <c r="I53" s="73">
        <f>IF(SUMPRODUCT(COUNTIF($D53,{"*본예산*","*1회추경*","*신규*"})),"-",G53-H53)</f>
        <v>-136850</v>
      </c>
      <c r="J53" s="184"/>
      <c r="K53" s="184">
        <v>2280764</v>
      </c>
      <c r="L53" s="73">
        <f t="shared" si="11"/>
        <v>84829902</v>
      </c>
      <c r="M53" s="184"/>
      <c r="N53" s="184"/>
      <c r="O53" s="73">
        <f t="shared" si="12"/>
        <v>82549138</v>
      </c>
      <c r="P53" s="74" t="str">
        <f t="shared" si="13"/>
        <v>-</v>
      </c>
      <c r="Q53" s="307" t="s">
        <v>1125</v>
      </c>
      <c r="R53" s="75"/>
      <c r="S53" s="206" t="s">
        <v>734</v>
      </c>
      <c r="T53" s="75"/>
      <c r="U53" s="78" t="str">
        <f t="shared" si="14"/>
        <v>국비</v>
      </c>
      <c r="V53" s="184">
        <v>1523751</v>
      </c>
      <c r="W53" s="184">
        <v>757013</v>
      </c>
      <c r="X53" s="77" t="str">
        <f t="shared" si="15"/>
        <v>ok</v>
      </c>
      <c r="Y53" s="75"/>
      <c r="Z53" s="76" t="str">
        <f t="shared" si="16"/>
        <v>국비</v>
      </c>
      <c r="AA53" s="184" t="str">
        <f t="shared" si="17"/>
        <v>직접입력</v>
      </c>
      <c r="AB53" s="184" t="str">
        <f t="shared" si="18"/>
        <v>직접입력</v>
      </c>
      <c r="AC53" s="77" t="str">
        <f t="shared" si="19"/>
        <v>검토</v>
      </c>
      <c r="AD53" s="75"/>
      <c r="AE53" s="79" t="str">
        <f t="array" ref="AE53">IFERROR(IF($C53="","",INDEX(구분표!$I$2:$I$1001,MATCH(1,(구분표!$B$2:$B$1001='2추일출'!$A53)*(구분표!$C$2:$C$1001='2추일출'!$B53)*(구분표!$A$2:$A$1001='2추일출'!$C53),0))),"@@")</f>
        <v>3202</v>
      </c>
    </row>
    <row r="54" spans="1:31" ht="40.5" customHeight="1">
      <c r="A54" s="87" t="str">
        <f>IFERROR(VLOOKUP('2추일출'!$C54,구분표!$A$2:$C$1001,2,FALSE),"")</f>
        <v>여성가족교육협력위원회</v>
      </c>
      <c r="B54" s="87" t="str">
        <f>IFERROR(VLOOKUP('2추일출'!$C54,구분표!$A$2:$C$1001,3,FALSE),"")</f>
        <v>여성가족국</v>
      </c>
      <c r="C54" s="186" t="s">
        <v>299</v>
      </c>
      <c r="D54" s="185" t="s">
        <v>802</v>
      </c>
      <c r="E54" s="185">
        <v>187</v>
      </c>
      <c r="F54" s="186" t="s">
        <v>1134</v>
      </c>
      <c r="G54" s="188"/>
      <c r="H54" s="188">
        <v>43795678</v>
      </c>
      <c r="I54" s="73" t="str">
        <f>IF(SUMPRODUCT(COUNTIF($D54,{"*본예산*","*1회추경*","*신규*"})),"-",G54-H54)</f>
        <v>-</v>
      </c>
      <c r="J54" s="184"/>
      <c r="K54" s="184">
        <v>2933367</v>
      </c>
      <c r="L54" s="73">
        <f t="shared" si="11"/>
        <v>46729045</v>
      </c>
      <c r="M54" s="184"/>
      <c r="N54" s="184"/>
      <c r="O54" s="73">
        <f t="shared" si="12"/>
        <v>43795678</v>
      </c>
      <c r="P54" s="74" t="str">
        <f t="shared" si="13"/>
        <v>-</v>
      </c>
      <c r="Q54" s="307" t="s">
        <v>1126</v>
      </c>
      <c r="R54" s="75"/>
      <c r="S54" s="206" t="s">
        <v>734</v>
      </c>
      <c r="T54" s="75"/>
      <c r="U54" s="78" t="str">
        <f t="shared" si="14"/>
        <v>국비</v>
      </c>
      <c r="V54" s="184">
        <v>1967770</v>
      </c>
      <c r="W54" s="184">
        <v>965597</v>
      </c>
      <c r="X54" s="77" t="str">
        <f t="shared" si="15"/>
        <v>ok</v>
      </c>
      <c r="Y54" s="75"/>
      <c r="Z54" s="76" t="str">
        <f t="shared" si="16"/>
        <v>국비</v>
      </c>
      <c r="AA54" s="184" t="str">
        <f t="shared" si="17"/>
        <v>직접입력</v>
      </c>
      <c r="AB54" s="184" t="str">
        <f t="shared" si="18"/>
        <v>직접입력</v>
      </c>
      <c r="AC54" s="77" t="str">
        <f t="shared" si="19"/>
        <v>검토</v>
      </c>
      <c r="AD54" s="75"/>
      <c r="AE54" s="79" t="str">
        <f t="array" ref="AE54">IFERROR(IF($C54="","",INDEX(구분표!$I$2:$I$1001,MATCH(1,(구분표!$B$2:$B$1001='2추일출'!$A54)*(구분표!$C$2:$C$1001='2추일출'!$B54)*(구분표!$A$2:$A$1001='2추일출'!$C54),0))),"@@")</f>
        <v>3202</v>
      </c>
    </row>
    <row r="55" spans="1:31" ht="40.5" customHeight="1">
      <c r="A55" s="87" t="str">
        <f>IFERROR(VLOOKUP('2추일출'!$C55,구분표!$A$2:$C$1001,2,FALSE),"")</f>
        <v>여성가족교육협력위원회</v>
      </c>
      <c r="B55" s="87" t="str">
        <f>IFERROR(VLOOKUP('2추일출'!$C55,구분표!$A$2:$C$1001,3,FALSE),"")</f>
        <v>여성가족국</v>
      </c>
      <c r="C55" s="186" t="s">
        <v>299</v>
      </c>
      <c r="D55" s="185" t="s">
        <v>802</v>
      </c>
      <c r="E55" s="185">
        <v>187</v>
      </c>
      <c r="F55" s="186" t="s">
        <v>1135</v>
      </c>
      <c r="G55" s="188"/>
      <c r="H55" s="188">
        <v>889579571</v>
      </c>
      <c r="I55" s="73" t="str">
        <f>IF(SUMPRODUCT(COUNTIF($D55,{"*본예산*","*1회추경*","*신규*"})),"-",G55-H55)</f>
        <v>-</v>
      </c>
      <c r="J55" s="184">
        <v>-1929342</v>
      </c>
      <c r="K55" s="184"/>
      <c r="L55" s="73">
        <f t="shared" si="11"/>
        <v>887650229</v>
      </c>
      <c r="M55" s="184"/>
      <c r="N55" s="184"/>
      <c r="O55" s="73">
        <f t="shared" si="12"/>
        <v>889579571</v>
      </c>
      <c r="P55" s="74" t="str">
        <f t="shared" si="13"/>
        <v>동의필요</v>
      </c>
      <c r="Q55" s="307" t="s">
        <v>1127</v>
      </c>
      <c r="R55" s="75"/>
      <c r="S55" s="206" t="s">
        <v>734</v>
      </c>
      <c r="T55" s="75"/>
      <c r="U55" s="78" t="str">
        <f t="shared" si="14"/>
        <v>국비</v>
      </c>
      <c r="V55" s="184">
        <v>-1609000</v>
      </c>
      <c r="W55" s="184">
        <v>-320342</v>
      </c>
      <c r="X55" s="77" t="str">
        <f t="shared" si="15"/>
        <v>ok</v>
      </c>
      <c r="Y55" s="75"/>
      <c r="Z55" s="76" t="str">
        <f t="shared" si="16"/>
        <v>국비</v>
      </c>
      <c r="AA55" s="184" t="str">
        <f t="shared" si="17"/>
        <v>직접입력</v>
      </c>
      <c r="AB55" s="184" t="str">
        <f t="shared" si="18"/>
        <v>직접입력</v>
      </c>
      <c r="AC55" s="77" t="str">
        <f t="shared" si="19"/>
        <v>검토</v>
      </c>
      <c r="AD55" s="75"/>
      <c r="AE55" s="79" t="str">
        <f t="array" ref="AE55">IFERROR(IF($C55="","",INDEX(구분표!$I$2:$I$1001,MATCH(1,(구분표!$B$2:$B$1001='2추일출'!$A55)*(구분표!$C$2:$C$1001='2추일출'!$B55)*(구분표!$A$2:$A$1001='2추일출'!$C55),0))),"@@")</f>
        <v>3202</v>
      </c>
    </row>
    <row r="56" spans="1:31" ht="40.5" customHeight="1">
      <c r="A56" s="87" t="str">
        <f>IFERROR(VLOOKUP('2추일출'!$C56,구분표!$A$2:$C$1001,2,FALSE),"")</f>
        <v>여성가족교육협력위원회</v>
      </c>
      <c r="B56" s="87" t="str">
        <f>IFERROR(VLOOKUP('2추일출'!$C56,구분표!$A$2:$C$1001,3,FALSE),"")</f>
        <v>여성가족국</v>
      </c>
      <c r="C56" s="186" t="s">
        <v>299</v>
      </c>
      <c r="D56" s="185" t="s">
        <v>802</v>
      </c>
      <c r="E56" s="185">
        <v>188</v>
      </c>
      <c r="F56" s="186" t="s">
        <v>1103</v>
      </c>
      <c r="G56" s="184"/>
      <c r="H56" s="189">
        <v>8597072</v>
      </c>
      <c r="I56" s="73" t="str">
        <f>IF(SUMPRODUCT(COUNTIF($D56,{"*본예산*","*1회추경*","*신규*"})),"-",G56-H56)</f>
        <v>-</v>
      </c>
      <c r="J56" s="184"/>
      <c r="K56" s="184">
        <v>273000</v>
      </c>
      <c r="L56" s="73">
        <f t="shared" si="11"/>
        <v>8870072</v>
      </c>
      <c r="M56" s="184"/>
      <c r="N56" s="184"/>
      <c r="O56" s="73">
        <f t="shared" si="12"/>
        <v>8597072</v>
      </c>
      <c r="P56" s="74" t="str">
        <f t="shared" si="13"/>
        <v>-</v>
      </c>
      <c r="Q56" s="307" t="s">
        <v>1139</v>
      </c>
      <c r="R56" s="75"/>
      <c r="S56" s="206" t="s">
        <v>734</v>
      </c>
      <c r="T56" s="75"/>
      <c r="U56" s="78" t="str">
        <f t="shared" si="14"/>
        <v>국비</v>
      </c>
      <c r="V56" s="184">
        <v>186000</v>
      </c>
      <c r="W56" s="184">
        <v>87000</v>
      </c>
      <c r="X56" s="77" t="str">
        <f t="shared" si="15"/>
        <v>ok</v>
      </c>
      <c r="Y56" s="75"/>
      <c r="Z56" s="76" t="str">
        <f t="shared" si="16"/>
        <v>국비</v>
      </c>
      <c r="AA56" s="184" t="str">
        <f t="shared" si="17"/>
        <v>직접입력</v>
      </c>
      <c r="AB56" s="184" t="str">
        <f t="shared" si="18"/>
        <v>직접입력</v>
      </c>
      <c r="AC56" s="77" t="str">
        <f t="shared" si="19"/>
        <v>검토</v>
      </c>
      <c r="AD56" s="75"/>
      <c r="AE56" s="79" t="str">
        <f t="array" ref="AE56">IFERROR(IF($C56="","",INDEX(구분표!$I$2:$I$1001,MATCH(1,(구분표!$B$2:$B$1001='2추일출'!$A56)*(구분표!$C$2:$C$1001='2추일출'!$B56)*(구분표!$A$2:$A$1001='2추일출'!$C56),0))),"@@")</f>
        <v>3202</v>
      </c>
    </row>
    <row r="57" spans="1:31" ht="40.5" customHeight="1">
      <c r="A57" s="87" t="str">
        <f>IFERROR(VLOOKUP('2추일출'!$C57,구분표!$A$2:$C$1001,2,FALSE),"")</f>
        <v>여성가족교육협력위원회</v>
      </c>
      <c r="B57" s="87" t="str">
        <f>IFERROR(VLOOKUP('2추일출'!$C57,구분표!$A$2:$C$1001,3,FALSE),"")</f>
        <v>여성가족국</v>
      </c>
      <c r="C57" s="186" t="s">
        <v>301</v>
      </c>
      <c r="D57" s="185" t="s">
        <v>802</v>
      </c>
      <c r="E57" s="185">
        <v>191</v>
      </c>
      <c r="F57" s="186" t="s">
        <v>1136</v>
      </c>
      <c r="G57" s="184"/>
      <c r="H57" s="184">
        <v>367460</v>
      </c>
      <c r="I57" s="73" t="str">
        <f>IF(SUMPRODUCT(COUNTIF($D57,{"*본예산*","*1회추경*","*신규*"})),"-",G57-H57)</f>
        <v>-</v>
      </c>
      <c r="J57" s="184"/>
      <c r="K57" s="184">
        <v>90000</v>
      </c>
      <c r="L57" s="73">
        <f t="shared" si="11"/>
        <v>457460</v>
      </c>
      <c r="M57" s="184"/>
      <c r="N57" s="184"/>
      <c r="O57" s="73">
        <f t="shared" si="12"/>
        <v>367460</v>
      </c>
      <c r="P57" s="74" t="str">
        <f t="shared" si="13"/>
        <v>-</v>
      </c>
      <c r="Q57" s="307" t="s">
        <v>1140</v>
      </c>
      <c r="R57" s="75"/>
      <c r="S57" s="206"/>
      <c r="T57" s="75"/>
      <c r="U57" s="78" t="str">
        <f t="shared" si="14"/>
        <v>기금</v>
      </c>
      <c r="V57" s="184">
        <f>IF($U57&lt;&gt;"도비",IF($S57="국도비","직접입력",SUM($J57:$K57)),)</f>
        <v>90000</v>
      </c>
      <c r="W57" s="184">
        <f>IF($U57="도비",SUM($J57:$K57),IF($S57="국도비","직접입력",SUM($J57:$K57)-$V57))</f>
        <v>0</v>
      </c>
      <c r="X57" s="77" t="str">
        <f t="shared" si="15"/>
        <v>ok</v>
      </c>
      <c r="Y57" s="75"/>
      <c r="Z57" s="76" t="str">
        <f t="shared" si="16"/>
        <v>기금</v>
      </c>
      <c r="AA57" s="184">
        <f t="shared" si="17"/>
        <v>0</v>
      </c>
      <c r="AB57" s="184">
        <f t="shared" si="18"/>
        <v>0</v>
      </c>
      <c r="AC57" s="77" t="str">
        <f t="shared" si="19"/>
        <v>ok</v>
      </c>
      <c r="AD57" s="75"/>
      <c r="AE57" s="79" t="str">
        <f t="array" ref="AE57">IFERROR(IF($C57="","",INDEX(구분표!$I$2:$I$1001,MATCH(1,(구분표!$B$2:$B$1001='2추일출'!$A57)*(구분표!$C$2:$C$1001='2추일출'!$B57)*(구분표!$A$2:$A$1001='2추일출'!$C57),0))),"@@")</f>
        <v>3203</v>
      </c>
    </row>
    <row r="58" spans="1:31" ht="40.5" customHeight="1">
      <c r="A58" s="87" t="str">
        <f>IFERROR(VLOOKUP('2추일출'!$C58,구분표!$A$2:$C$1001,2,FALSE),"")</f>
        <v>여성가족교육협력위원회</v>
      </c>
      <c r="B58" s="87" t="str">
        <f>IFERROR(VLOOKUP('2추일출'!$C58,구분표!$A$2:$C$1001,3,FALSE),"")</f>
        <v>여성가족국</v>
      </c>
      <c r="C58" s="186" t="s">
        <v>301</v>
      </c>
      <c r="D58" s="185" t="s">
        <v>802</v>
      </c>
      <c r="E58" s="185">
        <v>194</v>
      </c>
      <c r="F58" s="186" t="s">
        <v>1137</v>
      </c>
      <c r="G58" s="184"/>
      <c r="H58" s="184">
        <v>54108</v>
      </c>
      <c r="I58" s="73" t="str">
        <f>IF(SUMPRODUCT(COUNTIF($D58,{"*본예산*","*1회추경*","*신규*"})),"-",G58-H58)</f>
        <v>-</v>
      </c>
      <c r="J58" s="184"/>
      <c r="K58" s="194">
        <v>9160</v>
      </c>
      <c r="L58" s="73">
        <f t="shared" si="11"/>
        <v>63268</v>
      </c>
      <c r="M58" s="184"/>
      <c r="N58" s="194"/>
      <c r="O58" s="73">
        <f t="shared" si="12"/>
        <v>54108</v>
      </c>
      <c r="P58" s="74" t="str">
        <f t="shared" si="13"/>
        <v>-</v>
      </c>
      <c r="Q58" s="306" t="s">
        <v>1131</v>
      </c>
      <c r="R58" s="75"/>
      <c r="S58" s="206"/>
      <c r="T58" s="75"/>
      <c r="U58" s="78" t="str">
        <f t="shared" si="14"/>
        <v>국비</v>
      </c>
      <c r="V58" s="184">
        <f>IF($U58&lt;&gt;"도비",IF($S58="국도비","직접입력",SUM($J58:$K58)),)</f>
        <v>9160</v>
      </c>
      <c r="W58" s="184">
        <f>IF($U58="도비",SUM($J58:$K58),IF($S58="국도비","직접입력",SUM($J58:$K58)-$V58))</f>
        <v>0</v>
      </c>
      <c r="X58" s="77" t="str">
        <f t="shared" si="15"/>
        <v>ok</v>
      </c>
      <c r="Y58" s="75"/>
      <c r="Z58" s="76" t="str">
        <f t="shared" si="16"/>
        <v>국비</v>
      </c>
      <c r="AA58" s="184">
        <f t="shared" si="17"/>
        <v>0</v>
      </c>
      <c r="AB58" s="184">
        <f t="shared" si="18"/>
        <v>0</v>
      </c>
      <c r="AC58" s="77" t="str">
        <f t="shared" si="19"/>
        <v>ok</v>
      </c>
      <c r="AD58" s="75"/>
      <c r="AE58" s="79" t="str">
        <f t="array" ref="AE58">IFERROR(IF($C58="","",INDEX(구분표!$I$2:$I$1001,MATCH(1,(구분표!$B$2:$B$1001='2추일출'!$A58)*(구분표!$C$2:$C$1001='2추일출'!$B58)*(구분표!$A$2:$A$1001='2추일출'!$C58),0))),"@@")</f>
        <v>3203</v>
      </c>
    </row>
    <row r="59" spans="1:31" ht="40.5" customHeight="1">
      <c r="A59" s="87" t="str">
        <f>IFERROR(VLOOKUP('2추일출'!$C59,구분표!$A$2:$C$1001,2,FALSE),"")</f>
        <v>여성가족교육협력위원회</v>
      </c>
      <c r="B59" s="87" t="str">
        <f>IFERROR(VLOOKUP('2추일출'!$C59,구분표!$A$2:$C$1001,3,FALSE),"")</f>
        <v>여성가족국</v>
      </c>
      <c r="C59" s="186" t="s">
        <v>301</v>
      </c>
      <c r="D59" s="185" t="s">
        <v>589</v>
      </c>
      <c r="E59" s="185">
        <v>373</v>
      </c>
      <c r="F59" s="186" t="s">
        <v>1138</v>
      </c>
      <c r="G59" s="184"/>
      <c r="H59" s="184">
        <v>1255445</v>
      </c>
      <c r="I59" s="73" t="str">
        <f>IF(SUMPRODUCT(COUNTIF($D59,{"*본예산*","*1회추경*","*신규*"})),"-",G59-H59)</f>
        <v>-</v>
      </c>
      <c r="J59" s="184"/>
      <c r="K59" s="184">
        <v>23482</v>
      </c>
      <c r="L59" s="73">
        <f t="shared" si="11"/>
        <v>1278927</v>
      </c>
      <c r="M59" s="184"/>
      <c r="N59" s="184"/>
      <c r="O59" s="73">
        <f t="shared" si="12"/>
        <v>1255445</v>
      </c>
      <c r="P59" s="74" t="str">
        <f t="shared" si="13"/>
        <v>-</v>
      </c>
      <c r="Q59" s="307" t="s">
        <v>1130</v>
      </c>
      <c r="R59" s="75"/>
      <c r="S59" s="206" t="s">
        <v>734</v>
      </c>
      <c r="T59" s="75"/>
      <c r="U59" s="78" t="str">
        <f t="shared" si="14"/>
        <v>국비</v>
      </c>
      <c r="V59" s="184">
        <v>22063</v>
      </c>
      <c r="W59" s="184">
        <v>1419</v>
      </c>
      <c r="X59" s="77" t="str">
        <f t="shared" si="15"/>
        <v>ok</v>
      </c>
      <c r="Y59" s="75"/>
      <c r="Z59" s="76" t="str">
        <f t="shared" si="16"/>
        <v>국비</v>
      </c>
      <c r="AA59" s="184" t="str">
        <f t="shared" si="17"/>
        <v>직접입력</v>
      </c>
      <c r="AB59" s="184" t="str">
        <f t="shared" si="18"/>
        <v>직접입력</v>
      </c>
      <c r="AC59" s="77" t="str">
        <f t="shared" si="19"/>
        <v>검토</v>
      </c>
      <c r="AD59" s="75"/>
      <c r="AE59" s="79" t="str">
        <f t="array" ref="AE59">IFERROR(IF($C59="","",INDEX(구분표!$I$2:$I$1001,MATCH(1,(구분표!$B$2:$B$1001='2추일출'!$A59)*(구분표!$C$2:$C$1001='2추일출'!$B59)*(구분표!$A$2:$A$1001='2추일출'!$C59),0))),"@@")</f>
        <v>3203</v>
      </c>
    </row>
    <row r="60" spans="1:31" ht="40.5" customHeight="1">
      <c r="A60" s="87" t="str">
        <f>IFERROR(VLOOKUP('2추일출'!$C60,구분표!$A$2:$C$1001,2,FALSE),"")</f>
        <v>여성가족교육협력위원회</v>
      </c>
      <c r="B60" s="87" t="str">
        <f>IFERROR(VLOOKUP('2추일출'!$C60,구분표!$A$2:$C$1001,3,FALSE),"")</f>
        <v>복지여성실</v>
      </c>
      <c r="C60" s="186" t="s">
        <v>311</v>
      </c>
      <c r="D60" s="185" t="s">
        <v>794</v>
      </c>
      <c r="E60" s="185">
        <v>473</v>
      </c>
      <c r="F60" s="186" t="s">
        <v>1133</v>
      </c>
      <c r="G60" s="184">
        <v>31048187</v>
      </c>
      <c r="H60" s="184">
        <v>31243420</v>
      </c>
      <c r="I60" s="73">
        <f>IF(SUMPRODUCT(COUNTIF($D60,{"*본예산*","*1회추경*","*신규*"})),"-",G60-H60)</f>
        <v>-195233</v>
      </c>
      <c r="J60" s="184"/>
      <c r="K60" s="184">
        <v>1686911</v>
      </c>
      <c r="L60" s="73">
        <f t="shared" si="11"/>
        <v>32735098</v>
      </c>
      <c r="M60" s="184"/>
      <c r="N60" s="184"/>
      <c r="O60" s="73">
        <f t="shared" si="12"/>
        <v>31048187</v>
      </c>
      <c r="P60" s="74" t="str">
        <f t="shared" si="13"/>
        <v>-</v>
      </c>
      <c r="Q60" s="309" t="s">
        <v>1141</v>
      </c>
      <c r="R60" s="75"/>
      <c r="S60" s="206" t="s">
        <v>734</v>
      </c>
      <c r="T60" s="75"/>
      <c r="U60" s="78" t="str">
        <f t="shared" si="14"/>
        <v>국비</v>
      </c>
      <c r="V60" s="184">
        <v>1137533</v>
      </c>
      <c r="W60" s="184">
        <v>549378</v>
      </c>
      <c r="X60" s="77" t="str">
        <f t="shared" si="15"/>
        <v>ok</v>
      </c>
      <c r="Y60" s="75"/>
      <c r="Z60" s="76" t="str">
        <f t="shared" si="16"/>
        <v>국비</v>
      </c>
      <c r="AA60" s="184" t="str">
        <f t="shared" si="17"/>
        <v>직접입력</v>
      </c>
      <c r="AB60" s="184" t="str">
        <f t="shared" si="18"/>
        <v>직접입력</v>
      </c>
      <c r="AC60" s="77" t="str">
        <f t="shared" si="19"/>
        <v>검토</v>
      </c>
      <c r="AD60" s="75"/>
      <c r="AE60" s="79" t="str">
        <f t="array" ref="AE60">IFERROR(IF($C60="","",INDEX(구분표!$I$2:$I$1001,MATCH(1,(구분표!$B$2:$B$1001='2추일출'!$A60)*(구분표!$C$2:$C$1001='2추일출'!$B60)*(구분표!$A$2:$A$1001='2추일출'!$C60),0))),"@@")</f>
        <v>3302</v>
      </c>
    </row>
    <row r="61" spans="1:31" ht="40.5" customHeight="1">
      <c r="A61" s="87" t="str">
        <f>IFERROR(VLOOKUP('2추일출'!$C61,구분표!$A$2:$C$1001,2,FALSE),"")</f>
        <v>여성가족교육협력위원회</v>
      </c>
      <c r="B61" s="87" t="str">
        <f>IFERROR(VLOOKUP('2추일출'!$C61,구분표!$A$2:$C$1001,3,FALSE),"")</f>
        <v>복지여성실</v>
      </c>
      <c r="C61" s="186" t="s">
        <v>311</v>
      </c>
      <c r="D61" s="185" t="s">
        <v>802</v>
      </c>
      <c r="E61" s="185">
        <v>794</v>
      </c>
      <c r="F61" s="186" t="s">
        <v>1134</v>
      </c>
      <c r="G61" s="184"/>
      <c r="H61" s="187">
        <v>16534586</v>
      </c>
      <c r="I61" s="73" t="str">
        <f>IF(SUMPRODUCT(COUNTIF($D61,{"*본예산*","*1회추경*","*신규*"})),"-",G61-H61)</f>
        <v>-</v>
      </c>
      <c r="J61" s="184"/>
      <c r="K61" s="184">
        <v>1588195</v>
      </c>
      <c r="L61" s="73">
        <f t="shared" si="11"/>
        <v>18122781</v>
      </c>
      <c r="M61" s="184"/>
      <c r="N61" s="184"/>
      <c r="O61" s="73">
        <f t="shared" si="12"/>
        <v>16534586</v>
      </c>
      <c r="P61" s="74" t="str">
        <f t="shared" si="13"/>
        <v>-</v>
      </c>
      <c r="Q61" s="307" t="s">
        <v>1141</v>
      </c>
      <c r="R61" s="75"/>
      <c r="S61" s="206" t="s">
        <v>734</v>
      </c>
      <c r="T61" s="75"/>
      <c r="U61" s="78" t="str">
        <f t="shared" si="14"/>
        <v>국비</v>
      </c>
      <c r="V61" s="184">
        <v>1073230</v>
      </c>
      <c r="W61" s="184">
        <v>514965</v>
      </c>
      <c r="X61" s="77" t="str">
        <f t="shared" si="15"/>
        <v>ok</v>
      </c>
      <c r="Y61" s="75"/>
      <c r="Z61" s="76" t="str">
        <f t="shared" si="16"/>
        <v>국비</v>
      </c>
      <c r="AA61" s="184" t="str">
        <f t="shared" si="17"/>
        <v>직접입력</v>
      </c>
      <c r="AB61" s="184" t="str">
        <f t="shared" si="18"/>
        <v>직접입력</v>
      </c>
      <c r="AC61" s="77" t="str">
        <f t="shared" si="19"/>
        <v>검토</v>
      </c>
      <c r="AD61" s="75"/>
      <c r="AE61" s="79" t="str">
        <f t="array" ref="AE61">IFERROR(IF($C61="","",INDEX(구분표!$I$2:$I$1001,MATCH(1,(구분표!$B$2:$B$1001='2추일출'!$A61)*(구분표!$C$2:$C$1001='2추일출'!$B61)*(구분표!$A$2:$A$1001='2추일출'!$C61),0))),"@@")</f>
        <v>3302</v>
      </c>
    </row>
    <row r="62" spans="1:31" ht="40.5" customHeight="1">
      <c r="A62" s="87" t="str">
        <f>IFERROR(VLOOKUP('2추일출'!$C62,구분표!$A$2:$C$1001,2,FALSE),"")</f>
        <v>여성가족교육협력위원회</v>
      </c>
      <c r="B62" s="87" t="str">
        <f>IFERROR(VLOOKUP('2추일출'!$C62,구분표!$A$2:$C$1001,3,FALSE),"")</f>
        <v>복지여성실</v>
      </c>
      <c r="C62" s="186" t="s">
        <v>311</v>
      </c>
      <c r="D62" s="185" t="s">
        <v>802</v>
      </c>
      <c r="E62" s="185">
        <v>796</v>
      </c>
      <c r="F62" s="186" t="s">
        <v>1103</v>
      </c>
      <c r="G62" s="184"/>
      <c r="H62" s="184">
        <v>1451205</v>
      </c>
      <c r="I62" s="73" t="str">
        <f>IF(SUMPRODUCT(COUNTIF($D62,{"*본예산*","*1회추경*","*신규*"})),"-",G62-H62)</f>
        <v>-</v>
      </c>
      <c r="J62" s="184"/>
      <c r="K62" s="184">
        <v>270000</v>
      </c>
      <c r="L62" s="73">
        <f t="shared" si="11"/>
        <v>1721205</v>
      </c>
      <c r="M62" s="184"/>
      <c r="N62" s="184"/>
      <c r="O62" s="73">
        <f t="shared" si="12"/>
        <v>1451205</v>
      </c>
      <c r="P62" s="74" t="str">
        <f t="shared" si="13"/>
        <v>-</v>
      </c>
      <c r="Q62" s="307" t="s">
        <v>1141</v>
      </c>
      <c r="R62" s="75"/>
      <c r="S62" s="206" t="s">
        <v>734</v>
      </c>
      <c r="T62" s="75"/>
      <c r="U62" s="78" t="str">
        <f t="shared" si="14"/>
        <v>국비</v>
      </c>
      <c r="V62" s="184">
        <v>180000</v>
      </c>
      <c r="W62" s="184">
        <v>90000</v>
      </c>
      <c r="X62" s="77" t="str">
        <f t="shared" si="15"/>
        <v>ok</v>
      </c>
      <c r="Y62" s="75"/>
      <c r="Z62" s="76" t="str">
        <f t="shared" si="16"/>
        <v>국비</v>
      </c>
      <c r="AA62" s="184" t="str">
        <f t="shared" si="17"/>
        <v>직접입력</v>
      </c>
      <c r="AB62" s="184" t="str">
        <f t="shared" si="18"/>
        <v>직접입력</v>
      </c>
      <c r="AC62" s="77" t="str">
        <f t="shared" si="19"/>
        <v>검토</v>
      </c>
      <c r="AD62" s="75"/>
      <c r="AE62" s="79" t="str">
        <f t="array" ref="AE62">IFERROR(IF($C62="","",INDEX(구분표!$I$2:$I$1001,MATCH(1,(구분표!$B$2:$B$1001='2추일출'!$A62)*(구분표!$C$2:$C$1001='2추일출'!$B62)*(구분표!$A$2:$A$1001='2추일출'!$C62),0))),"@@")</f>
        <v>3302</v>
      </c>
    </row>
    <row r="63" spans="1:31" ht="40.5" customHeight="1">
      <c r="A63" s="87" t="str">
        <f>IFERROR(VLOOKUP('2추일출'!$C63,구분표!$A$2:$C$1001,2,FALSE),"")</f>
        <v>여성가족교육협력위원회</v>
      </c>
      <c r="B63" s="87" t="str">
        <f>IFERROR(VLOOKUP('2추일출'!$C63,구분표!$A$2:$C$1001,3,FALSE),"")</f>
        <v>복지여성실</v>
      </c>
      <c r="C63" s="186" t="s">
        <v>311</v>
      </c>
      <c r="D63" s="185" t="s">
        <v>589</v>
      </c>
      <c r="E63" s="185">
        <v>1192</v>
      </c>
      <c r="F63" s="186" t="s">
        <v>1138</v>
      </c>
      <c r="G63" s="184"/>
      <c r="H63" s="184">
        <v>458156</v>
      </c>
      <c r="I63" s="73" t="str">
        <f>IF(SUMPRODUCT(COUNTIF($D63,{"*본예산*","*1회추경*","*신규*"})),"-",G63-H63)</f>
        <v>-</v>
      </c>
      <c r="J63" s="184"/>
      <c r="K63" s="184">
        <v>21456</v>
      </c>
      <c r="L63" s="73">
        <f t="shared" si="11"/>
        <v>479612</v>
      </c>
      <c r="M63" s="184"/>
      <c r="N63" s="184"/>
      <c r="O63" s="73">
        <f t="shared" si="12"/>
        <v>458156</v>
      </c>
      <c r="P63" s="74" t="str">
        <f t="shared" si="13"/>
        <v>-</v>
      </c>
      <c r="Q63" s="307" t="s">
        <v>1141</v>
      </c>
      <c r="R63" s="75"/>
      <c r="S63" s="206" t="s">
        <v>734</v>
      </c>
      <c r="T63" s="75"/>
      <c r="U63" s="78" t="str">
        <f t="shared" si="14"/>
        <v>국비</v>
      </c>
      <c r="V63" s="184">
        <v>20160</v>
      </c>
      <c r="W63" s="184">
        <v>1296</v>
      </c>
      <c r="X63" s="77" t="str">
        <f t="shared" si="15"/>
        <v>ok</v>
      </c>
      <c r="Y63" s="75"/>
      <c r="Z63" s="76" t="str">
        <f t="shared" si="16"/>
        <v>국비</v>
      </c>
      <c r="AA63" s="184" t="str">
        <f t="shared" si="17"/>
        <v>직접입력</v>
      </c>
      <c r="AB63" s="184" t="str">
        <f t="shared" si="18"/>
        <v>직접입력</v>
      </c>
      <c r="AC63" s="77" t="str">
        <f t="shared" si="19"/>
        <v>검토</v>
      </c>
      <c r="AD63" s="75"/>
      <c r="AE63" s="79" t="str">
        <f t="array" ref="AE63">IFERROR(IF($C63="","",INDEX(구분표!$I$2:$I$1001,MATCH(1,(구분표!$B$2:$B$1001='2추일출'!$A63)*(구분표!$C$2:$C$1001='2추일출'!$B63)*(구분표!$A$2:$A$1001='2추일출'!$C63),0))),"@@")</f>
        <v>3302</v>
      </c>
    </row>
    <row r="64" spans="1:31" ht="40.5" customHeight="1">
      <c r="A64" s="87" t="str">
        <f>IFERROR(VLOOKUP('2추일출'!$C64,구분표!$A$2:$C$1001,2,FALSE),"")</f>
        <v>여성가족교육협력위원회</v>
      </c>
      <c r="B64" s="87" t="str">
        <f>IFERROR(VLOOKUP('2추일출'!$C64,구분표!$A$2:$C$1001,3,FALSE),"")</f>
        <v>복지여성실</v>
      </c>
      <c r="C64" s="186" t="s">
        <v>311</v>
      </c>
      <c r="D64" s="185" t="s">
        <v>802</v>
      </c>
      <c r="E64" s="185">
        <v>799</v>
      </c>
      <c r="F64" s="186" t="s">
        <v>1137</v>
      </c>
      <c r="G64" s="187"/>
      <c r="H64" s="187">
        <v>15780</v>
      </c>
      <c r="I64" s="73" t="str">
        <f>IF(SUMPRODUCT(COUNTIF($D64,{"*본예산*","*1회추경*","*신규*"})),"-",G64-H64)</f>
        <v>-</v>
      </c>
      <c r="J64" s="184">
        <v>-3160</v>
      </c>
      <c r="K64" s="184"/>
      <c r="L64" s="73">
        <f t="shared" si="11"/>
        <v>12620</v>
      </c>
      <c r="M64" s="184"/>
      <c r="N64" s="184"/>
      <c r="O64" s="73">
        <f t="shared" si="12"/>
        <v>15780</v>
      </c>
      <c r="P64" s="74" t="str">
        <f t="shared" si="13"/>
        <v>동의필요</v>
      </c>
      <c r="Q64" s="307" t="s">
        <v>1141</v>
      </c>
      <c r="R64" s="75"/>
      <c r="S64" s="206"/>
      <c r="T64" s="75"/>
      <c r="U64" s="78" t="str">
        <f t="shared" si="14"/>
        <v>국비</v>
      </c>
      <c r="V64" s="184">
        <f t="shared" ref="V64:V81" si="22">IF($U64&lt;&gt;"도비",IF($S64="국도비","직접입력",SUM($J64:$K64)),)</f>
        <v>-3160</v>
      </c>
      <c r="W64" s="184">
        <f t="shared" ref="W64:W81" si="23">IF($U64="도비",SUM($J64:$K64),IF($S64="국도비","직접입력",SUM($J64:$K64)-$V64))</f>
        <v>0</v>
      </c>
      <c r="X64" s="77" t="str">
        <f t="shared" si="15"/>
        <v>ok</v>
      </c>
      <c r="Y64" s="75"/>
      <c r="Z64" s="76" t="str">
        <f t="shared" si="16"/>
        <v>국비</v>
      </c>
      <c r="AA64" s="184">
        <f t="shared" si="17"/>
        <v>0</v>
      </c>
      <c r="AB64" s="184">
        <f t="shared" si="18"/>
        <v>0</v>
      </c>
      <c r="AC64" s="77" t="str">
        <f t="shared" si="19"/>
        <v>ok</v>
      </c>
      <c r="AD64" s="75"/>
      <c r="AE64" s="79" t="str">
        <f t="array" ref="AE64">IFERROR(IF($C64="","",INDEX(구분표!$I$2:$I$1001,MATCH(1,(구분표!$B$2:$B$1001='2추일출'!$A64)*(구분표!$C$2:$C$1001='2추일출'!$B64)*(구분표!$A$2:$A$1001='2추일출'!$C64),0))),"@@")</f>
        <v>3302</v>
      </c>
    </row>
    <row r="65" spans="1:31" s="262" customFormat="1" ht="40.5" customHeight="1">
      <c r="A65" s="289" t="str">
        <f>IFERROR(VLOOKUP('2추일출'!$C65,구분표!$A$2:$C$1001,2,FALSE),"")</f>
        <v>농정해양위원회</v>
      </c>
      <c r="B65" s="289" t="str">
        <f>IFERROR(VLOOKUP('2추일출'!$C65,구분표!$A$2:$C$1001,3,FALSE),"")</f>
        <v>축산산림국</v>
      </c>
      <c r="C65" s="298" t="s">
        <v>354</v>
      </c>
      <c r="D65" s="297" t="s">
        <v>794</v>
      </c>
      <c r="E65" s="297">
        <v>345</v>
      </c>
      <c r="F65" s="298" t="s">
        <v>1821</v>
      </c>
      <c r="G65" s="184">
        <v>9211807</v>
      </c>
      <c r="H65" s="184">
        <v>5364451</v>
      </c>
      <c r="I65" s="73">
        <f>IF(SUMPRODUCT(COUNTIF($D65,{"*본예산*","*1회추경*","*신규*"})),"-",G65-H65)</f>
        <v>3847356</v>
      </c>
      <c r="J65" s="184"/>
      <c r="K65" s="184">
        <v>58456</v>
      </c>
      <c r="L65" s="73">
        <f t="shared" ref="L65:L72" si="24">IF(G65=0,H65+J65+K65,G65+J65+K65)</f>
        <v>9270263</v>
      </c>
      <c r="M65" s="184"/>
      <c r="N65" s="184"/>
      <c r="O65" s="73">
        <f t="shared" ref="O65:O72" si="25">IF(G65=0,H65+M65+N65,G65+M65+N65)</f>
        <v>9211807</v>
      </c>
      <c r="P65" s="74" t="str">
        <f t="shared" ref="P65:P72" si="26">IF(J65-M65&lt;0,"동의필요","-")</f>
        <v>-</v>
      </c>
      <c r="Q65" s="310" t="s">
        <v>1814</v>
      </c>
      <c r="R65" s="279"/>
      <c r="S65" s="315"/>
      <c r="T65" s="279"/>
      <c r="U65" s="282" t="str">
        <f t="shared" si="14"/>
        <v>기금</v>
      </c>
      <c r="V65" s="184">
        <f t="shared" si="22"/>
        <v>58456</v>
      </c>
      <c r="W65" s="184">
        <f t="shared" si="23"/>
        <v>0</v>
      </c>
      <c r="X65" s="281" t="str">
        <f t="shared" si="15"/>
        <v>ok</v>
      </c>
      <c r="Y65" s="279"/>
      <c r="Z65" s="280" t="str">
        <f t="shared" si="16"/>
        <v>기금</v>
      </c>
      <c r="AA65" s="184">
        <f t="shared" si="17"/>
        <v>0</v>
      </c>
      <c r="AB65" s="184">
        <f t="shared" si="18"/>
        <v>0</v>
      </c>
      <c r="AC65" s="281" t="str">
        <f t="shared" si="19"/>
        <v>ok</v>
      </c>
      <c r="AD65" s="279"/>
      <c r="AE65" s="79" t="str">
        <f t="array" ref="AE65">IFERROR(IF($C65="","",INDEX(구분표!$I$2:$I$1001,MATCH(1,(구분표!$B$2:$B$1001='2추일출'!$A65)*(구분표!$C$2:$C$1001='2추일출'!$B65)*(구분표!$A$2:$A$1001='2추일출'!$C65),0))),"@@")</f>
        <v>1701</v>
      </c>
    </row>
    <row r="66" spans="1:31" s="262" customFormat="1" ht="40.5" customHeight="1">
      <c r="A66" s="289" t="str">
        <f>IFERROR(VLOOKUP('2추일출'!$C66,구분표!$A$2:$C$1001,2,FALSE),"")</f>
        <v>농정해양위원회</v>
      </c>
      <c r="B66" s="289" t="str">
        <f>IFERROR(VLOOKUP('2추일출'!$C66,구분표!$A$2:$C$1001,3,FALSE),"")</f>
        <v>축산산림국</v>
      </c>
      <c r="C66" s="298" t="s">
        <v>354</v>
      </c>
      <c r="D66" s="297" t="s">
        <v>593</v>
      </c>
      <c r="E66" s="297" t="s">
        <v>1831</v>
      </c>
      <c r="F66" s="298" t="s">
        <v>1822</v>
      </c>
      <c r="G66" s="184"/>
      <c r="H66" s="184"/>
      <c r="I66" s="73" t="str">
        <f>IF(SUMPRODUCT(COUNTIF($D66,{"*본예산*","*1회추경*","*신규*"})),"-",G66-H66)</f>
        <v>-</v>
      </c>
      <c r="J66" s="184"/>
      <c r="K66" s="184">
        <v>365918</v>
      </c>
      <c r="L66" s="73">
        <f t="shared" si="24"/>
        <v>365918</v>
      </c>
      <c r="M66" s="184"/>
      <c r="N66" s="184"/>
      <c r="O66" s="73">
        <f t="shared" si="25"/>
        <v>0</v>
      </c>
      <c r="P66" s="74" t="str">
        <f t="shared" si="26"/>
        <v>-</v>
      </c>
      <c r="Q66" s="310" t="s">
        <v>1815</v>
      </c>
      <c r="R66" s="279"/>
      <c r="S66" s="315"/>
      <c r="T66" s="279"/>
      <c r="U66" s="282" t="str">
        <f t="shared" si="14"/>
        <v>기금</v>
      </c>
      <c r="V66" s="184">
        <f t="shared" si="22"/>
        <v>365918</v>
      </c>
      <c r="W66" s="184">
        <f t="shared" si="23"/>
        <v>0</v>
      </c>
      <c r="X66" s="281" t="str">
        <f t="shared" si="15"/>
        <v>ok</v>
      </c>
      <c r="Y66" s="279"/>
      <c r="Z66" s="280" t="str">
        <f t="shared" si="16"/>
        <v>기금</v>
      </c>
      <c r="AA66" s="184">
        <f t="shared" si="17"/>
        <v>0</v>
      </c>
      <c r="AB66" s="184">
        <f t="shared" si="18"/>
        <v>0</v>
      </c>
      <c r="AC66" s="281" t="str">
        <f t="shared" si="19"/>
        <v>ok</v>
      </c>
      <c r="AD66" s="279"/>
      <c r="AE66" s="79" t="str">
        <f t="array" ref="AE66">IFERROR(IF($C66="","",INDEX(구분표!$I$2:$I$1001,MATCH(1,(구분표!$B$2:$B$1001='2추일출'!$A66)*(구분표!$C$2:$C$1001='2추일출'!$B66)*(구분표!$A$2:$A$1001='2추일출'!$C66),0))),"@@")</f>
        <v>1701</v>
      </c>
    </row>
    <row r="67" spans="1:31" s="262" customFormat="1" ht="40.5" customHeight="1">
      <c r="A67" s="289" t="str">
        <f>IFERROR(VLOOKUP('2추일출'!$C67,구분표!$A$2:$C$1001,2,FALSE),"")</f>
        <v>농정해양위원회</v>
      </c>
      <c r="B67" s="289" t="str">
        <f>IFERROR(VLOOKUP('2추일출'!$C67,구분표!$A$2:$C$1001,3,FALSE),"")</f>
        <v>축산산림국</v>
      </c>
      <c r="C67" s="298" t="s">
        <v>354</v>
      </c>
      <c r="D67" s="297" t="s">
        <v>593</v>
      </c>
      <c r="E67" s="297" t="s">
        <v>1831</v>
      </c>
      <c r="F67" s="298" t="s">
        <v>1823</v>
      </c>
      <c r="G67" s="184"/>
      <c r="H67" s="184"/>
      <c r="I67" s="73" t="str">
        <f>IF(SUMPRODUCT(COUNTIF($D67,{"*본예산*","*1회추경*","*신규*"})),"-",G67-H67)</f>
        <v>-</v>
      </c>
      <c r="J67" s="184"/>
      <c r="K67" s="184">
        <v>764738</v>
      </c>
      <c r="L67" s="73">
        <f t="shared" si="24"/>
        <v>764738</v>
      </c>
      <c r="M67" s="184"/>
      <c r="N67" s="184"/>
      <c r="O67" s="73">
        <f t="shared" si="25"/>
        <v>0</v>
      </c>
      <c r="P67" s="74" t="str">
        <f t="shared" si="26"/>
        <v>-</v>
      </c>
      <c r="Q67" s="310" t="s">
        <v>1815</v>
      </c>
      <c r="R67" s="279"/>
      <c r="S67" s="315"/>
      <c r="T67" s="279"/>
      <c r="U67" s="282" t="str">
        <f t="shared" si="14"/>
        <v>기금</v>
      </c>
      <c r="V67" s="184">
        <f t="shared" si="22"/>
        <v>764738</v>
      </c>
      <c r="W67" s="184">
        <f t="shared" si="23"/>
        <v>0</v>
      </c>
      <c r="X67" s="281" t="str">
        <f t="shared" si="15"/>
        <v>ok</v>
      </c>
      <c r="Y67" s="279"/>
      <c r="Z67" s="280" t="str">
        <f t="shared" si="16"/>
        <v>기금</v>
      </c>
      <c r="AA67" s="184">
        <f t="shared" si="17"/>
        <v>0</v>
      </c>
      <c r="AB67" s="184">
        <f t="shared" si="18"/>
        <v>0</v>
      </c>
      <c r="AC67" s="281" t="str">
        <f t="shared" si="19"/>
        <v>ok</v>
      </c>
      <c r="AD67" s="279"/>
      <c r="AE67" s="79" t="str">
        <f t="array" ref="AE67">IFERROR(IF($C67="","",INDEX(구분표!$I$2:$I$1001,MATCH(1,(구분표!$B$2:$B$1001='2추일출'!$A67)*(구분표!$C$2:$C$1001='2추일출'!$B67)*(구분표!$A$2:$A$1001='2추일출'!$C67),0))),"@@")</f>
        <v>1701</v>
      </c>
    </row>
    <row r="68" spans="1:31" s="262" customFormat="1" ht="40.5" customHeight="1">
      <c r="A68" s="289" t="str">
        <f>IFERROR(VLOOKUP('2추일출'!$C68,구분표!$A$2:$C$1001,2,FALSE),"")</f>
        <v>농정해양위원회</v>
      </c>
      <c r="B68" s="289" t="str">
        <f>IFERROR(VLOOKUP('2추일출'!$C68,구분표!$A$2:$C$1001,3,FALSE),"")</f>
        <v>축산산림국</v>
      </c>
      <c r="C68" s="298" t="s">
        <v>68</v>
      </c>
      <c r="D68" s="297" t="s">
        <v>802</v>
      </c>
      <c r="E68" s="297">
        <v>354</v>
      </c>
      <c r="F68" s="298" t="s">
        <v>1479</v>
      </c>
      <c r="G68" s="184"/>
      <c r="H68" s="184">
        <v>24920000</v>
      </c>
      <c r="I68" s="73" t="str">
        <f>IF(SUMPRODUCT(COUNTIF($D68,{"*본예산*","*1회추경*","*신규*"})),"-",G68-H68)</f>
        <v>-</v>
      </c>
      <c r="J68" s="184">
        <v>-1500000</v>
      </c>
      <c r="K68" s="184"/>
      <c r="L68" s="73">
        <f t="shared" si="24"/>
        <v>23420000</v>
      </c>
      <c r="M68" s="184"/>
      <c r="N68" s="184"/>
      <c r="O68" s="73">
        <f t="shared" si="25"/>
        <v>24920000</v>
      </c>
      <c r="P68" s="74" t="str">
        <f t="shared" si="26"/>
        <v>동의필요</v>
      </c>
      <c r="Q68" s="310" t="s">
        <v>1827</v>
      </c>
      <c r="R68" s="279"/>
      <c r="S68" s="315"/>
      <c r="T68" s="279"/>
      <c r="U68" s="282" t="str">
        <f t="shared" si="14"/>
        <v>국비</v>
      </c>
      <c r="V68" s="184">
        <f t="shared" si="22"/>
        <v>-1500000</v>
      </c>
      <c r="W68" s="184">
        <f t="shared" si="23"/>
        <v>0</v>
      </c>
      <c r="X68" s="281" t="str">
        <f t="shared" si="15"/>
        <v>ok</v>
      </c>
      <c r="Y68" s="279"/>
      <c r="Z68" s="280" t="str">
        <f t="shared" si="16"/>
        <v>국비</v>
      </c>
      <c r="AA68" s="184">
        <f t="shared" si="17"/>
        <v>0</v>
      </c>
      <c r="AB68" s="184">
        <f t="shared" si="18"/>
        <v>0</v>
      </c>
      <c r="AC68" s="281" t="str">
        <f t="shared" si="19"/>
        <v>ok</v>
      </c>
      <c r="AD68" s="279"/>
      <c r="AE68" s="79" t="str">
        <f t="array" ref="AE68">IFERROR(IF($C68="","",INDEX(구분표!$I$2:$I$1001,MATCH(1,(구분표!$B$2:$B$1001='2추일출'!$A68)*(구분표!$C$2:$C$1001='2추일출'!$B68)*(구분표!$A$2:$A$1001='2추일출'!$C68),0))),"@@")</f>
        <v>1702</v>
      </c>
    </row>
    <row r="69" spans="1:31" s="262" customFormat="1" ht="40.5" customHeight="1">
      <c r="A69" s="289" t="str">
        <f>IFERROR(VLOOKUP('2추일출'!$C69,구분표!$A$2:$C$1001,2,FALSE),"")</f>
        <v>농정해양위원회</v>
      </c>
      <c r="B69" s="289" t="str">
        <f>IFERROR(VLOOKUP('2추일출'!$C69,구분표!$A$2:$C$1001,3,FALSE),"")</f>
        <v>축산산림국</v>
      </c>
      <c r="C69" s="298" t="s">
        <v>68</v>
      </c>
      <c r="D69" s="297" t="s">
        <v>802</v>
      </c>
      <c r="E69" s="297">
        <v>357</v>
      </c>
      <c r="F69" s="298" t="s">
        <v>1824</v>
      </c>
      <c r="G69" s="184"/>
      <c r="H69" s="184">
        <v>9683</v>
      </c>
      <c r="I69" s="73" t="str">
        <f>IF(SUMPRODUCT(COUNTIF($D69,{"*본예산*","*1회추경*","*신규*"})),"-",G69-H69)</f>
        <v>-</v>
      </c>
      <c r="J69" s="184"/>
      <c r="K69" s="184">
        <v>2635</v>
      </c>
      <c r="L69" s="73">
        <f t="shared" si="24"/>
        <v>12318</v>
      </c>
      <c r="M69" s="184"/>
      <c r="N69" s="184"/>
      <c r="O69" s="73">
        <f t="shared" si="25"/>
        <v>9683</v>
      </c>
      <c r="P69" s="74" t="str">
        <f t="shared" si="26"/>
        <v>-</v>
      </c>
      <c r="Q69" s="310" t="s">
        <v>1828</v>
      </c>
      <c r="R69" s="279"/>
      <c r="S69" s="315" t="s">
        <v>1801</v>
      </c>
      <c r="T69" s="279"/>
      <c r="U69" s="282" t="str">
        <f t="shared" si="14"/>
        <v>도비</v>
      </c>
      <c r="V69" s="184">
        <f t="shared" si="22"/>
        <v>0</v>
      </c>
      <c r="W69" s="184">
        <f t="shared" si="23"/>
        <v>2635</v>
      </c>
      <c r="X69" s="281" t="str">
        <f t="shared" si="15"/>
        <v>ok</v>
      </c>
      <c r="Y69" s="279"/>
      <c r="Z69" s="280" t="str">
        <f t="shared" si="16"/>
        <v>도비</v>
      </c>
      <c r="AA69" s="184">
        <f t="shared" si="17"/>
        <v>0</v>
      </c>
      <c r="AB69" s="184">
        <f t="shared" si="18"/>
        <v>0</v>
      </c>
      <c r="AC69" s="281" t="str">
        <f t="shared" si="19"/>
        <v>ok</v>
      </c>
      <c r="AD69" s="279"/>
      <c r="AE69" s="79" t="str">
        <f t="array" ref="AE69">IFERROR(IF($C69="","",INDEX(구분표!$I$2:$I$1001,MATCH(1,(구분표!$B$2:$B$1001='2추일출'!$A69)*(구분표!$C$2:$C$1001='2추일출'!$B69)*(구분표!$A$2:$A$1001='2추일출'!$C69),0))),"@@")</f>
        <v>1702</v>
      </c>
    </row>
    <row r="70" spans="1:31" s="262" customFormat="1" ht="40.5" customHeight="1">
      <c r="A70" s="289" t="str">
        <f>IFERROR(VLOOKUP('2추일출'!$C70,구분표!$A$2:$C$1001,2,FALSE),"")</f>
        <v>농정해양위원회</v>
      </c>
      <c r="B70" s="289" t="str">
        <f>IFERROR(VLOOKUP('2추일출'!$C70,구분표!$A$2:$C$1001,3,FALSE),"")</f>
        <v>축산산림국</v>
      </c>
      <c r="C70" s="298" t="s">
        <v>357</v>
      </c>
      <c r="D70" s="297" t="s">
        <v>802</v>
      </c>
      <c r="E70" s="297">
        <v>358</v>
      </c>
      <c r="F70" s="298" t="s">
        <v>1825</v>
      </c>
      <c r="G70" s="184"/>
      <c r="H70" s="184">
        <v>6027725</v>
      </c>
      <c r="I70" s="73" t="str">
        <f>IF(SUMPRODUCT(COUNTIF($D70,{"*본예산*","*1회추경*","*신규*"})),"-",G70-H70)</f>
        <v>-</v>
      </c>
      <c r="J70" s="184"/>
      <c r="K70" s="184">
        <v>195000</v>
      </c>
      <c r="L70" s="73">
        <f t="shared" si="24"/>
        <v>6222725</v>
      </c>
      <c r="M70" s="184"/>
      <c r="N70" s="184"/>
      <c r="O70" s="73">
        <f t="shared" si="25"/>
        <v>6027725</v>
      </c>
      <c r="P70" s="74" t="str">
        <f t="shared" si="26"/>
        <v>-</v>
      </c>
      <c r="Q70" s="310" t="s">
        <v>1829</v>
      </c>
      <c r="R70" s="279"/>
      <c r="S70" s="315"/>
      <c r="T70" s="279"/>
      <c r="U70" s="282" t="str">
        <f t="shared" si="14"/>
        <v>국비</v>
      </c>
      <c r="V70" s="184">
        <f t="shared" si="22"/>
        <v>195000</v>
      </c>
      <c r="W70" s="184">
        <f t="shared" si="23"/>
        <v>0</v>
      </c>
      <c r="X70" s="281" t="str">
        <f t="shared" si="15"/>
        <v>ok</v>
      </c>
      <c r="Y70" s="279"/>
      <c r="Z70" s="280" t="str">
        <f t="shared" si="16"/>
        <v>국비</v>
      </c>
      <c r="AA70" s="184">
        <f t="shared" si="17"/>
        <v>0</v>
      </c>
      <c r="AB70" s="184">
        <f t="shared" si="18"/>
        <v>0</v>
      </c>
      <c r="AC70" s="281" t="str">
        <f t="shared" si="19"/>
        <v>ok</v>
      </c>
      <c r="AD70" s="279"/>
      <c r="AE70" s="79" t="str">
        <f t="array" ref="AE70">IFERROR(IF($C70="","",INDEX(구분표!$I$2:$I$1001,MATCH(1,(구분표!$B$2:$B$1001='2추일출'!$A70)*(구분표!$C$2:$C$1001='2추일출'!$B70)*(구분표!$A$2:$A$1001='2추일출'!$C70),0))),"@@")</f>
        <v>1703</v>
      </c>
    </row>
    <row r="71" spans="1:31" s="262" customFormat="1" ht="40.5" customHeight="1">
      <c r="A71" s="289" t="str">
        <f>IFERROR(VLOOKUP('2추일출'!$C71,구분표!$A$2:$C$1001,2,FALSE),"")</f>
        <v>농정해양위원회</v>
      </c>
      <c r="B71" s="289" t="str">
        <f>IFERROR(VLOOKUP('2추일출'!$C71,구분표!$A$2:$C$1001,3,FALSE),"")</f>
        <v>축산산림국</v>
      </c>
      <c r="C71" s="298" t="s">
        <v>361</v>
      </c>
      <c r="D71" s="297" t="s">
        <v>593</v>
      </c>
      <c r="E71" s="297" t="s">
        <v>593</v>
      </c>
      <c r="F71" s="298" t="s">
        <v>1826</v>
      </c>
      <c r="G71" s="184"/>
      <c r="H71" s="184"/>
      <c r="I71" s="73" t="str">
        <f>IF(SUMPRODUCT(COUNTIF($D71,{"*본예산*","*1회추경*","*신규*"})),"-",G71-H71)</f>
        <v>-</v>
      </c>
      <c r="J71" s="184"/>
      <c r="K71" s="184">
        <v>26</v>
      </c>
      <c r="L71" s="73">
        <f t="shared" si="24"/>
        <v>26</v>
      </c>
      <c r="M71" s="184"/>
      <c r="N71" s="184"/>
      <c r="O71" s="73">
        <f t="shared" si="25"/>
        <v>0</v>
      </c>
      <c r="P71" s="74" t="str">
        <f t="shared" si="26"/>
        <v>-</v>
      </c>
      <c r="Q71" s="310" t="s">
        <v>1830</v>
      </c>
      <c r="R71" s="279"/>
      <c r="S71" s="315" t="s">
        <v>1801</v>
      </c>
      <c r="T71" s="279"/>
      <c r="U71" s="282" t="str">
        <f t="shared" si="14"/>
        <v>도비</v>
      </c>
      <c r="V71" s="184">
        <f t="shared" si="22"/>
        <v>0</v>
      </c>
      <c r="W71" s="184">
        <f t="shared" si="23"/>
        <v>26</v>
      </c>
      <c r="X71" s="281" t="str">
        <f t="shared" si="15"/>
        <v>ok</v>
      </c>
      <c r="Y71" s="279"/>
      <c r="Z71" s="280" t="str">
        <f t="shared" si="16"/>
        <v>도비</v>
      </c>
      <c r="AA71" s="184">
        <f t="shared" si="17"/>
        <v>0</v>
      </c>
      <c r="AB71" s="184">
        <f t="shared" si="18"/>
        <v>0</v>
      </c>
      <c r="AC71" s="281" t="str">
        <f t="shared" si="19"/>
        <v>ok</v>
      </c>
      <c r="AD71" s="279"/>
      <c r="AE71" s="79" t="str">
        <f t="array" ref="AE71">IFERROR(IF($C71="","",INDEX(구분표!$I$2:$I$1001,MATCH(1,(구분표!$B$2:$B$1001='2추일출'!$A71)*(구분표!$C$2:$C$1001='2추일출'!$B71)*(구분표!$A$2:$A$1001='2추일출'!$C71),0))),"@@")</f>
        <v>1706</v>
      </c>
    </row>
    <row r="72" spans="1:31" s="262" customFormat="1" ht="40.5" customHeight="1">
      <c r="A72" s="289" t="str">
        <f>IFERROR(VLOOKUP('2추일출'!$C72,구분표!$A$2:$C$1001,2,FALSE),"")</f>
        <v/>
      </c>
      <c r="B72" s="289" t="str">
        <f>IFERROR(VLOOKUP('2추일출'!$C72,구분표!$A$2:$C$1001,3,FALSE),"")</f>
        <v/>
      </c>
      <c r="C72" s="298"/>
      <c r="D72" s="297"/>
      <c r="E72" s="297"/>
      <c r="F72" s="298"/>
      <c r="G72" s="184"/>
      <c r="H72" s="184"/>
      <c r="I72" s="73">
        <f>IF(SUMPRODUCT(COUNTIF($D72,{"*본예산*","*1회추경*","*신규*"})),"-",G72-H72)</f>
        <v>0</v>
      </c>
      <c r="J72" s="184"/>
      <c r="K72" s="184"/>
      <c r="L72" s="73">
        <f t="shared" si="24"/>
        <v>0</v>
      </c>
      <c r="M72" s="184"/>
      <c r="N72" s="184"/>
      <c r="O72" s="73">
        <f t="shared" si="25"/>
        <v>0</v>
      </c>
      <c r="P72" s="74" t="str">
        <f t="shared" si="26"/>
        <v>-</v>
      </c>
      <c r="Q72" s="310"/>
      <c r="R72" s="279"/>
      <c r="S72" s="315"/>
      <c r="T72" s="279"/>
      <c r="U72" s="282" t="str">
        <f t="shared" si="14"/>
        <v/>
      </c>
      <c r="V72" s="184">
        <f t="shared" si="22"/>
        <v>0</v>
      </c>
      <c r="W72" s="184">
        <f t="shared" si="23"/>
        <v>0</v>
      </c>
      <c r="X72" s="281" t="str">
        <f t="shared" si="15"/>
        <v>ok</v>
      </c>
      <c r="Y72" s="279"/>
      <c r="Z72" s="280" t="str">
        <f t="shared" si="16"/>
        <v/>
      </c>
      <c r="AA72" s="184">
        <f t="shared" si="17"/>
        <v>0</v>
      </c>
      <c r="AB72" s="184">
        <f t="shared" si="18"/>
        <v>0</v>
      </c>
      <c r="AC72" s="281" t="str">
        <f t="shared" si="19"/>
        <v>ok</v>
      </c>
      <c r="AD72" s="279"/>
      <c r="AE72" s="79" t="str">
        <f t="array" ref="AE72">IFERROR(IF($C72="","",INDEX(구분표!$I$2:$I$1001,MATCH(1,(구분표!$B$2:$B$1001='2추일출'!$A72)*(구분표!$C$2:$C$1001='2추일출'!$B72)*(구분표!$A$2:$A$1001='2추일출'!$C72),0))),"@@")</f>
        <v/>
      </c>
    </row>
    <row r="73" spans="1:31" s="262" customFormat="1" ht="40.5" customHeight="1">
      <c r="A73" s="289" t="str">
        <f>IFERROR(VLOOKUP('2추일출'!$C73,구분표!$A$2:$C$1001,2,FALSE),"")</f>
        <v/>
      </c>
      <c r="B73" s="289" t="str">
        <f>IFERROR(VLOOKUP('2추일출'!$C73,구분표!$A$2:$C$1001,3,FALSE),"")</f>
        <v/>
      </c>
      <c r="C73" s="298"/>
      <c r="D73" s="297"/>
      <c r="E73" s="297"/>
      <c r="F73" s="298"/>
      <c r="G73" s="184"/>
      <c r="H73" s="184"/>
      <c r="I73" s="73">
        <f>IF(SUMPRODUCT(COUNTIF($D73,{"*본예산*","*1회추경*","*신규*"})),"-",G73-H73)</f>
        <v>0</v>
      </c>
      <c r="J73" s="184"/>
      <c r="K73" s="184"/>
      <c r="L73" s="73">
        <f t="shared" si="11"/>
        <v>0</v>
      </c>
      <c r="M73" s="184"/>
      <c r="N73" s="184"/>
      <c r="O73" s="73">
        <f t="shared" si="12"/>
        <v>0</v>
      </c>
      <c r="P73" s="74" t="str">
        <f t="shared" si="13"/>
        <v>-</v>
      </c>
      <c r="Q73" s="310"/>
      <c r="R73" s="279"/>
      <c r="S73" s="315"/>
      <c r="T73" s="279"/>
      <c r="U73" s="282" t="str">
        <f t="shared" si="14"/>
        <v/>
      </c>
      <c r="V73" s="184">
        <f t="shared" si="22"/>
        <v>0</v>
      </c>
      <c r="W73" s="184">
        <f t="shared" si="23"/>
        <v>0</v>
      </c>
      <c r="X73" s="281" t="str">
        <f t="shared" si="15"/>
        <v>ok</v>
      </c>
      <c r="Y73" s="279"/>
      <c r="Z73" s="280" t="str">
        <f t="shared" si="16"/>
        <v/>
      </c>
      <c r="AA73" s="184">
        <f t="shared" si="17"/>
        <v>0</v>
      </c>
      <c r="AB73" s="184">
        <f t="shared" si="18"/>
        <v>0</v>
      </c>
      <c r="AC73" s="281" t="str">
        <f t="shared" si="19"/>
        <v>ok</v>
      </c>
      <c r="AD73" s="279"/>
      <c r="AE73" s="79" t="str">
        <f t="array" ref="AE73">IFERROR(IF($C73="","",INDEX(구분표!$I$2:$I$1001,MATCH(1,(구분표!$B$2:$B$1001='2추일출'!$A73)*(구분표!$C$2:$C$1001='2추일출'!$B73)*(구분표!$A$2:$A$1001='2추일출'!$C73),0))),"@@")</f>
        <v/>
      </c>
    </row>
    <row r="74" spans="1:31" s="262" customFormat="1" ht="40.5" customHeight="1">
      <c r="A74" s="289" t="str">
        <f>IFERROR(VLOOKUP('2추일출'!$C74,구분표!$A$2:$C$1001,2,FALSE),"")</f>
        <v/>
      </c>
      <c r="B74" s="289" t="str">
        <f>IFERROR(VLOOKUP('2추일출'!$C74,구분표!$A$2:$C$1001,3,FALSE),"")</f>
        <v/>
      </c>
      <c r="C74" s="298"/>
      <c r="D74" s="297"/>
      <c r="E74" s="297"/>
      <c r="F74" s="298"/>
      <c r="G74" s="184"/>
      <c r="H74" s="184"/>
      <c r="I74" s="73">
        <f>IF(SUMPRODUCT(COUNTIF($D74,{"*본예산*","*1회추경*","*신규*"})),"-",G74-H74)</f>
        <v>0</v>
      </c>
      <c r="J74" s="184"/>
      <c r="K74" s="184"/>
      <c r="L74" s="73">
        <f t="shared" si="11"/>
        <v>0</v>
      </c>
      <c r="M74" s="184"/>
      <c r="N74" s="184"/>
      <c r="O74" s="73">
        <f t="shared" si="12"/>
        <v>0</v>
      </c>
      <c r="P74" s="74" t="str">
        <f t="shared" si="13"/>
        <v>-</v>
      </c>
      <c r="Q74" s="310"/>
      <c r="R74" s="279"/>
      <c r="S74" s="315"/>
      <c r="T74" s="279"/>
      <c r="U74" s="282" t="str">
        <f t="shared" si="14"/>
        <v/>
      </c>
      <c r="V74" s="184">
        <f t="shared" si="22"/>
        <v>0</v>
      </c>
      <c r="W74" s="184">
        <f t="shared" si="23"/>
        <v>0</v>
      </c>
      <c r="X74" s="281" t="str">
        <f t="shared" si="15"/>
        <v>ok</v>
      </c>
      <c r="Y74" s="279"/>
      <c r="Z74" s="280" t="str">
        <f t="shared" si="16"/>
        <v/>
      </c>
      <c r="AA74" s="184">
        <f t="shared" si="17"/>
        <v>0</v>
      </c>
      <c r="AB74" s="184">
        <f t="shared" si="18"/>
        <v>0</v>
      </c>
      <c r="AC74" s="281" t="str">
        <f t="shared" si="19"/>
        <v>ok</v>
      </c>
      <c r="AD74" s="279"/>
      <c r="AE74" s="79" t="str">
        <f t="array" ref="AE74">IFERROR(IF($C74="","",INDEX(구분표!$I$2:$I$1001,MATCH(1,(구분표!$B$2:$B$1001='2추일출'!$A74)*(구분표!$C$2:$C$1001='2추일출'!$B74)*(구분표!$A$2:$A$1001='2추일출'!$C74),0))),"@@")</f>
        <v/>
      </c>
    </row>
    <row r="75" spans="1:31" s="262" customFormat="1" ht="40.5" customHeight="1">
      <c r="A75" s="289" t="str">
        <f>IFERROR(VLOOKUP('2추일출'!$C75,구분표!$A$2:$C$1001,2,FALSE),"")</f>
        <v/>
      </c>
      <c r="B75" s="289" t="str">
        <f>IFERROR(VLOOKUP('2추일출'!$C75,구분표!$A$2:$C$1001,3,FALSE),"")</f>
        <v/>
      </c>
      <c r="C75" s="298"/>
      <c r="D75" s="297"/>
      <c r="E75" s="297"/>
      <c r="F75" s="298"/>
      <c r="G75" s="184"/>
      <c r="H75" s="184"/>
      <c r="I75" s="73">
        <f>IF(SUMPRODUCT(COUNTIF($D75,{"*본예산*","*1회추경*","*신규*"})),"-",G75-H75)</f>
        <v>0</v>
      </c>
      <c r="J75" s="184"/>
      <c r="K75" s="184"/>
      <c r="L75" s="73">
        <f t="shared" ref="L75:L76" si="27">IF(G75=0,H75+J75+K75,G75+J75+K75)</f>
        <v>0</v>
      </c>
      <c r="M75" s="184"/>
      <c r="N75" s="184"/>
      <c r="O75" s="73">
        <f t="shared" ref="O75:O76" si="28">IF(G75=0,H75+M75+N75,G75+M75+N75)</f>
        <v>0</v>
      </c>
      <c r="P75" s="74" t="str">
        <f t="shared" ref="P75:P76" si="29">IF(J75-M75&lt;0,"동의필요","-")</f>
        <v>-</v>
      </c>
      <c r="Q75" s="310"/>
      <c r="R75" s="279"/>
      <c r="S75" s="315"/>
      <c r="T75" s="279"/>
      <c r="U75" s="282" t="str">
        <f t="shared" si="14"/>
        <v/>
      </c>
      <c r="V75" s="184">
        <f t="shared" si="22"/>
        <v>0</v>
      </c>
      <c r="W75" s="184">
        <f t="shared" si="23"/>
        <v>0</v>
      </c>
      <c r="X75" s="281" t="str">
        <f t="shared" si="15"/>
        <v>ok</v>
      </c>
      <c r="Y75" s="279"/>
      <c r="Z75" s="280" t="str">
        <f t="shared" si="16"/>
        <v/>
      </c>
      <c r="AA75" s="184">
        <f t="shared" si="17"/>
        <v>0</v>
      </c>
      <c r="AB75" s="184">
        <f t="shared" si="18"/>
        <v>0</v>
      </c>
      <c r="AC75" s="281" t="str">
        <f t="shared" si="19"/>
        <v>ok</v>
      </c>
      <c r="AD75" s="279"/>
      <c r="AE75" s="79" t="str">
        <f t="array" ref="AE75">IFERROR(IF($C75="","",INDEX(구분표!$I$2:$I$1001,MATCH(1,(구분표!$B$2:$B$1001='2추일출'!$A75)*(구분표!$C$2:$C$1001='2추일출'!$B75)*(구분표!$A$2:$A$1001='2추일출'!$C75),0))),"@@")</f>
        <v/>
      </c>
    </row>
    <row r="76" spans="1:31" s="262" customFormat="1" ht="40.5" customHeight="1">
      <c r="A76" s="289" t="str">
        <f>IFERROR(VLOOKUP('2추일출'!$C76,구분표!$A$2:$C$1001,2,FALSE),"")</f>
        <v/>
      </c>
      <c r="B76" s="289" t="str">
        <f>IFERROR(VLOOKUP('2추일출'!$C76,구분표!$A$2:$C$1001,3,FALSE),"")</f>
        <v/>
      </c>
      <c r="C76" s="298"/>
      <c r="D76" s="297"/>
      <c r="E76" s="297"/>
      <c r="F76" s="298"/>
      <c r="G76" s="184"/>
      <c r="H76" s="184"/>
      <c r="I76" s="73">
        <f>IF(SUMPRODUCT(COUNTIF($D76,{"*본예산*","*1회추경*","*신규*"})),"-",G76-H76)</f>
        <v>0</v>
      </c>
      <c r="J76" s="184"/>
      <c r="K76" s="184"/>
      <c r="L76" s="73">
        <f t="shared" si="27"/>
        <v>0</v>
      </c>
      <c r="M76" s="184"/>
      <c r="N76" s="184"/>
      <c r="O76" s="73">
        <f t="shared" si="28"/>
        <v>0</v>
      </c>
      <c r="P76" s="74" t="str">
        <f t="shared" si="29"/>
        <v>-</v>
      </c>
      <c r="Q76" s="310"/>
      <c r="R76" s="279"/>
      <c r="S76" s="315"/>
      <c r="T76" s="279"/>
      <c r="U76" s="282" t="str">
        <f t="shared" si="14"/>
        <v/>
      </c>
      <c r="V76" s="184">
        <f t="shared" si="22"/>
        <v>0</v>
      </c>
      <c r="W76" s="184">
        <f t="shared" si="23"/>
        <v>0</v>
      </c>
      <c r="X76" s="281" t="str">
        <f t="shared" si="15"/>
        <v>ok</v>
      </c>
      <c r="Y76" s="279"/>
      <c r="Z76" s="280" t="str">
        <f t="shared" si="16"/>
        <v/>
      </c>
      <c r="AA76" s="184">
        <f t="shared" si="17"/>
        <v>0</v>
      </c>
      <c r="AB76" s="184">
        <f t="shared" si="18"/>
        <v>0</v>
      </c>
      <c r="AC76" s="281" t="str">
        <f t="shared" si="19"/>
        <v>ok</v>
      </c>
      <c r="AD76" s="279"/>
      <c r="AE76" s="79" t="str">
        <f t="array" ref="AE76">IFERROR(IF($C76="","",INDEX(구분표!$I$2:$I$1001,MATCH(1,(구분표!$B$2:$B$1001='2추일출'!$A76)*(구분표!$C$2:$C$1001='2추일출'!$B76)*(구분표!$A$2:$A$1001='2추일출'!$C76),0))),"@@")</f>
        <v/>
      </c>
    </row>
    <row r="77" spans="1:31" s="262" customFormat="1" ht="40.5" customHeight="1">
      <c r="A77" s="289" t="str">
        <f>IFERROR(VLOOKUP('2추일출'!$C77,구분표!$A$2:$C$1001,2,FALSE),"")</f>
        <v/>
      </c>
      <c r="B77" s="289" t="str">
        <f>IFERROR(VLOOKUP('2추일출'!$C77,구분표!$A$2:$C$1001,3,FALSE),"")</f>
        <v/>
      </c>
      <c r="C77" s="298"/>
      <c r="D77" s="297"/>
      <c r="E77" s="297"/>
      <c r="F77" s="298"/>
      <c r="G77" s="184"/>
      <c r="H77" s="184"/>
      <c r="I77" s="73">
        <f>IF(SUMPRODUCT(COUNTIF($D77,{"*본예산*","*1회추경*","*신규*"})),"-",G77-H77)</f>
        <v>0</v>
      </c>
      <c r="J77" s="184"/>
      <c r="K77" s="184"/>
      <c r="L77" s="73">
        <f t="shared" ref="L77:L78" si="30">IF(G77=0,H77+J77+K77,G77+J77+K77)</f>
        <v>0</v>
      </c>
      <c r="M77" s="184"/>
      <c r="N77" s="184"/>
      <c r="O77" s="73">
        <f t="shared" ref="O77:O78" si="31">IF(G77=0,H77+M77+N77,G77+M77+N77)</f>
        <v>0</v>
      </c>
      <c r="P77" s="74" t="str">
        <f t="shared" ref="P77:P78" si="32">IF(J77-M77&lt;0,"동의필요","-")</f>
        <v>-</v>
      </c>
      <c r="Q77" s="310"/>
      <c r="R77" s="279"/>
      <c r="S77" s="315"/>
      <c r="T77" s="279"/>
      <c r="U77" s="282" t="str">
        <f t="shared" si="14"/>
        <v/>
      </c>
      <c r="V77" s="184">
        <f t="shared" si="22"/>
        <v>0</v>
      </c>
      <c r="W77" s="184">
        <f t="shared" si="23"/>
        <v>0</v>
      </c>
      <c r="X77" s="281" t="str">
        <f t="shared" si="15"/>
        <v>ok</v>
      </c>
      <c r="Y77" s="279"/>
      <c r="Z77" s="280" t="str">
        <f t="shared" si="16"/>
        <v/>
      </c>
      <c r="AA77" s="184">
        <f t="shared" si="17"/>
        <v>0</v>
      </c>
      <c r="AB77" s="184">
        <f t="shared" si="18"/>
        <v>0</v>
      </c>
      <c r="AC77" s="281" t="str">
        <f t="shared" si="19"/>
        <v>ok</v>
      </c>
      <c r="AD77" s="279"/>
      <c r="AE77" s="79" t="str">
        <f t="array" ref="AE77">IFERROR(IF($C77="","",INDEX(구분표!$I$2:$I$1001,MATCH(1,(구분표!$B$2:$B$1001='2추일출'!$A77)*(구분표!$C$2:$C$1001='2추일출'!$B77)*(구분표!$A$2:$A$1001='2추일출'!$C77),0))),"@@")</f>
        <v/>
      </c>
    </row>
    <row r="78" spans="1:31" s="262" customFormat="1" ht="40.5" customHeight="1">
      <c r="A78" s="289" t="str">
        <f>IFERROR(VLOOKUP('2추일출'!$C78,구분표!$A$2:$C$1001,2,FALSE),"")</f>
        <v/>
      </c>
      <c r="B78" s="289" t="str">
        <f>IFERROR(VLOOKUP('2추일출'!$C78,구분표!$A$2:$C$1001,3,FALSE),"")</f>
        <v/>
      </c>
      <c r="C78" s="298"/>
      <c r="D78" s="297"/>
      <c r="E78" s="297"/>
      <c r="F78" s="298"/>
      <c r="G78" s="184"/>
      <c r="H78" s="184"/>
      <c r="I78" s="73">
        <f>IF(SUMPRODUCT(COUNTIF($D78,{"*본예산*","*1회추경*","*신규*"})),"-",G78-H78)</f>
        <v>0</v>
      </c>
      <c r="J78" s="184"/>
      <c r="K78" s="184"/>
      <c r="L78" s="73">
        <f t="shared" si="30"/>
        <v>0</v>
      </c>
      <c r="M78" s="184"/>
      <c r="N78" s="184"/>
      <c r="O78" s="73">
        <f t="shared" si="31"/>
        <v>0</v>
      </c>
      <c r="P78" s="74" t="str">
        <f t="shared" si="32"/>
        <v>-</v>
      </c>
      <c r="Q78" s="310"/>
      <c r="R78" s="279"/>
      <c r="S78" s="315"/>
      <c r="T78" s="279"/>
      <c r="U78" s="282" t="str">
        <f t="shared" si="14"/>
        <v/>
      </c>
      <c r="V78" s="184">
        <f t="shared" si="22"/>
        <v>0</v>
      </c>
      <c r="W78" s="184">
        <f t="shared" si="23"/>
        <v>0</v>
      </c>
      <c r="X78" s="281" t="str">
        <f t="shared" si="15"/>
        <v>ok</v>
      </c>
      <c r="Y78" s="279"/>
      <c r="Z78" s="280" t="str">
        <f t="shared" si="16"/>
        <v/>
      </c>
      <c r="AA78" s="184">
        <f t="shared" si="17"/>
        <v>0</v>
      </c>
      <c r="AB78" s="184">
        <f t="shared" si="18"/>
        <v>0</v>
      </c>
      <c r="AC78" s="281" t="str">
        <f t="shared" si="19"/>
        <v>ok</v>
      </c>
      <c r="AD78" s="279"/>
      <c r="AE78" s="79" t="str">
        <f t="array" ref="AE78">IFERROR(IF($C78="","",INDEX(구분표!$I$2:$I$1001,MATCH(1,(구분표!$B$2:$B$1001='2추일출'!$A78)*(구분표!$C$2:$C$1001='2추일출'!$B78)*(구분표!$A$2:$A$1001='2추일출'!$C78),0))),"@@")</f>
        <v/>
      </c>
    </row>
    <row r="79" spans="1:31" ht="40.5" customHeight="1">
      <c r="A79" s="87" t="str">
        <f>IFERROR(VLOOKUP('2추일출'!$C79,구분표!$A$2:$C$1001,2,FALSE),"")</f>
        <v/>
      </c>
      <c r="B79" s="87" t="str">
        <f>IFERROR(VLOOKUP('2추일출'!$C79,구분표!$A$2:$C$1001,3,FALSE),"")</f>
        <v/>
      </c>
      <c r="C79" s="186"/>
      <c r="D79" s="185"/>
      <c r="E79" s="185"/>
      <c r="F79" s="186"/>
      <c r="G79" s="184"/>
      <c r="H79" s="184"/>
      <c r="I79" s="73">
        <f>IF(SUMPRODUCT(COUNTIF($D79,{"*본예산*","*1회추경*","*신규*"})),"-",G79-H79)</f>
        <v>0</v>
      </c>
      <c r="J79" s="184"/>
      <c r="K79" s="184"/>
      <c r="L79" s="73">
        <f t="shared" si="11"/>
        <v>0</v>
      </c>
      <c r="M79" s="184"/>
      <c r="N79" s="184"/>
      <c r="O79" s="73">
        <f t="shared" si="12"/>
        <v>0</v>
      </c>
      <c r="P79" s="74" t="str">
        <f t="shared" si="13"/>
        <v>-</v>
      </c>
      <c r="Q79" s="201"/>
      <c r="R79" s="75"/>
      <c r="S79" s="206"/>
      <c r="T79" s="75"/>
      <c r="U79" s="78" t="str">
        <f t="shared" si="14"/>
        <v/>
      </c>
      <c r="V79" s="184">
        <f t="shared" si="22"/>
        <v>0</v>
      </c>
      <c r="W79" s="184">
        <f t="shared" si="23"/>
        <v>0</v>
      </c>
      <c r="X79" s="77" t="str">
        <f t="shared" si="15"/>
        <v>ok</v>
      </c>
      <c r="Y79" s="75"/>
      <c r="Z79" s="76" t="str">
        <f t="shared" si="16"/>
        <v/>
      </c>
      <c r="AA79" s="184">
        <f t="shared" si="17"/>
        <v>0</v>
      </c>
      <c r="AB79" s="184">
        <f t="shared" si="18"/>
        <v>0</v>
      </c>
      <c r="AC79" s="77" t="str">
        <f t="shared" si="19"/>
        <v>ok</v>
      </c>
      <c r="AD79" s="75"/>
      <c r="AE79" s="79" t="str">
        <f t="array" ref="AE79">IFERROR(IF($C79="","",INDEX(구분표!$I$2:$I$1001,MATCH(1,(구분표!$B$2:$B$1001='2추일출'!$A79)*(구분표!$C$2:$C$1001='2추일출'!$B79)*(구분표!$A$2:$A$1001='2추일출'!$C79),0))),"@@")</f>
        <v/>
      </c>
    </row>
    <row r="80" spans="1:31" ht="40.5" customHeight="1">
      <c r="A80" s="87" t="str">
        <f>IFERROR(VLOOKUP('2추일출'!$C80,구분표!$A$2:$C$1001,2,FALSE),"")</f>
        <v/>
      </c>
      <c r="B80" s="87" t="str">
        <f>IFERROR(VLOOKUP('2추일출'!$C80,구분표!$A$2:$C$1001,3,FALSE),"")</f>
        <v/>
      </c>
      <c r="C80" s="186"/>
      <c r="D80" s="185"/>
      <c r="E80" s="185"/>
      <c r="F80" s="186"/>
      <c r="G80" s="184"/>
      <c r="H80" s="184"/>
      <c r="I80" s="73">
        <f>IF(SUMPRODUCT(COUNTIF($D80,{"*본예산*","*1회추경*","*신규*"})),"-",G80-H80)</f>
        <v>0</v>
      </c>
      <c r="J80" s="184"/>
      <c r="K80" s="184"/>
      <c r="L80" s="73">
        <f t="shared" si="11"/>
        <v>0</v>
      </c>
      <c r="M80" s="184"/>
      <c r="N80" s="184"/>
      <c r="O80" s="73">
        <f t="shared" si="12"/>
        <v>0</v>
      </c>
      <c r="P80" s="74" t="str">
        <f t="shared" si="13"/>
        <v>-</v>
      </c>
      <c r="Q80" s="201"/>
      <c r="R80" s="75"/>
      <c r="S80" s="206"/>
      <c r="T80" s="75"/>
      <c r="U80" s="78" t="str">
        <f t="shared" si="14"/>
        <v/>
      </c>
      <c r="V80" s="184">
        <f t="shared" si="22"/>
        <v>0</v>
      </c>
      <c r="W80" s="184">
        <f t="shared" si="23"/>
        <v>0</v>
      </c>
      <c r="X80" s="77" t="str">
        <f t="shared" si="15"/>
        <v>ok</v>
      </c>
      <c r="Y80" s="75"/>
      <c r="Z80" s="76" t="str">
        <f t="shared" si="16"/>
        <v/>
      </c>
      <c r="AA80" s="184">
        <f t="shared" si="17"/>
        <v>0</v>
      </c>
      <c r="AB80" s="184">
        <f t="shared" si="18"/>
        <v>0</v>
      </c>
      <c r="AC80" s="77" t="str">
        <f t="shared" si="19"/>
        <v>ok</v>
      </c>
      <c r="AD80" s="75"/>
      <c r="AE80" s="79" t="str">
        <f t="array" ref="AE80">IFERROR(IF($C80="","",INDEX(구분표!$I$2:$I$1001,MATCH(1,(구분표!$B$2:$B$1001='2추일출'!$A80)*(구분표!$C$2:$C$1001='2추일출'!$B80)*(구분표!$A$2:$A$1001='2추일출'!$C80),0))),"@@")</f>
        <v/>
      </c>
    </row>
    <row r="81" spans="1:31" ht="40.5" customHeight="1">
      <c r="A81" s="88" t="str">
        <f>IFERROR(VLOOKUP('2추일출'!$C81,구분표!$A$2:$C$1001,2,FALSE),"")</f>
        <v/>
      </c>
      <c r="B81" s="88" t="str">
        <f>IFERROR(VLOOKUP('2추일출'!$C81,구분표!$A$2:$C$1001,3,FALSE),"")</f>
        <v/>
      </c>
      <c r="C81" s="191"/>
      <c r="D81" s="192"/>
      <c r="E81" s="192"/>
      <c r="F81" s="191"/>
      <c r="G81" s="193"/>
      <c r="H81" s="193"/>
      <c r="I81" s="80">
        <f>IF(SUMPRODUCT(COUNTIF($D81,{"*본예산*","*1회추경*","*신규*"})),"-",G81-H81)</f>
        <v>0</v>
      </c>
      <c r="J81" s="193"/>
      <c r="K81" s="193"/>
      <c r="L81" s="80">
        <f t="shared" si="11"/>
        <v>0</v>
      </c>
      <c r="M81" s="193"/>
      <c r="N81" s="193"/>
      <c r="O81" s="80">
        <f t="shared" si="12"/>
        <v>0</v>
      </c>
      <c r="P81" s="81" t="str">
        <f t="shared" si="13"/>
        <v>-</v>
      </c>
      <c r="Q81" s="205"/>
      <c r="R81" s="82"/>
      <c r="S81" s="207"/>
      <c r="T81" s="82"/>
      <c r="U81" s="85" t="str">
        <f t="shared" si="14"/>
        <v/>
      </c>
      <c r="V81" s="193">
        <f t="shared" si="22"/>
        <v>0</v>
      </c>
      <c r="W81" s="193">
        <f t="shared" si="23"/>
        <v>0</v>
      </c>
      <c r="X81" s="84" t="str">
        <f t="shared" si="15"/>
        <v>ok</v>
      </c>
      <c r="Y81" s="82"/>
      <c r="Z81" s="83" t="str">
        <f t="shared" si="16"/>
        <v/>
      </c>
      <c r="AA81" s="193">
        <f t="shared" si="17"/>
        <v>0</v>
      </c>
      <c r="AB81" s="193">
        <f t="shared" si="18"/>
        <v>0</v>
      </c>
      <c r="AC81" s="84" t="str">
        <f t="shared" si="19"/>
        <v>ok</v>
      </c>
      <c r="AD81" s="82"/>
      <c r="AE81" s="86" t="str">
        <f t="array" ref="AE81">IFERROR(IF($C81="","",INDEX(구분표!$I$2:$I$1001,MATCH(1,(구분표!$B$2:$B$1001='2추일출'!$A81)*(구분표!$C$2:$C$1001='2추일출'!$B81)*(구분표!$A$2:$A$1001='2추일출'!$C81),0))),"@@")</f>
        <v/>
      </c>
    </row>
    <row r="82" spans="1:31" ht="24" customHeight="1"/>
    <row r="83" spans="1:31" ht="24" customHeight="1"/>
  </sheetData>
  <sheetProtection formatCells="0" formatColumns="0" formatRows="0" autoFilter="0"/>
  <autoFilter ref="A6:AF81"/>
  <sortState ref="A7:AE378">
    <sortCondition ref="AE7:AE378"/>
  </sortState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7:S64 S79:S703">
    <cfRule type="containsText" dxfId="32" priority="28" operator="containsText" text="국도비">
      <formula>NOT(ISERROR(SEARCH("국도비",S7)))</formula>
    </cfRule>
  </conditionalFormatting>
  <conditionalFormatting sqref="G7:G64 G79:G703">
    <cfRule type="expression" dxfId="31" priority="26">
      <formula>($D7="2회추경")</formula>
    </cfRule>
  </conditionalFormatting>
  <conditionalFormatting sqref="AA7:AC64 T7:W64 T79:W703 AA79:AC703">
    <cfRule type="containsText" dxfId="30" priority="23" operator="containsText" text="직접입력">
      <formula>NOT(ISERROR(SEARCH("직접입력",T7)))</formula>
    </cfRule>
  </conditionalFormatting>
  <conditionalFormatting sqref="S77:S78">
    <cfRule type="containsText" dxfId="29" priority="21" operator="containsText" text="국도비">
      <formula>NOT(ISERROR(SEARCH("국도비",S77)))</formula>
    </cfRule>
  </conditionalFormatting>
  <conditionalFormatting sqref="G77:G78">
    <cfRule type="expression" dxfId="28" priority="20">
      <formula>($D77="2회추경")</formula>
    </cfRule>
  </conditionalFormatting>
  <conditionalFormatting sqref="T77:W78 AA77:AC78">
    <cfRule type="containsText" dxfId="27" priority="19" operator="containsText" text="직접입력">
      <formula>NOT(ISERROR(SEARCH("직접입력",T77)))</formula>
    </cfRule>
  </conditionalFormatting>
  <conditionalFormatting sqref="S75:S76">
    <cfRule type="containsText" dxfId="26" priority="18" operator="containsText" text="국도비">
      <formula>NOT(ISERROR(SEARCH("국도비",S75)))</formula>
    </cfRule>
  </conditionalFormatting>
  <conditionalFormatting sqref="G75:G76">
    <cfRule type="expression" dxfId="25" priority="17">
      <formula>($D75="2회추경")</formula>
    </cfRule>
  </conditionalFormatting>
  <conditionalFormatting sqref="T75:W76 AA75:AC76">
    <cfRule type="containsText" dxfId="24" priority="16" operator="containsText" text="직접입력">
      <formula>NOT(ISERROR(SEARCH("직접입력",T75)))</formula>
    </cfRule>
  </conditionalFormatting>
  <conditionalFormatting sqref="S73:S74">
    <cfRule type="containsText" dxfId="23" priority="15" operator="containsText" text="국도비">
      <formula>NOT(ISERROR(SEARCH("국도비",S73)))</formula>
    </cfRule>
  </conditionalFormatting>
  <conditionalFormatting sqref="G73:G74">
    <cfRule type="expression" dxfId="22" priority="14">
      <formula>($D73="2회추경")</formula>
    </cfRule>
  </conditionalFormatting>
  <conditionalFormatting sqref="T73:W74 AA73:AC74">
    <cfRule type="containsText" dxfId="21" priority="13" operator="containsText" text="직접입력">
      <formula>NOT(ISERROR(SEARCH("직접입력",T73)))</formula>
    </cfRule>
  </conditionalFormatting>
  <conditionalFormatting sqref="S71:S72">
    <cfRule type="containsText" dxfId="20" priority="12" operator="containsText" text="국도비">
      <formula>NOT(ISERROR(SEARCH("국도비",S71)))</formula>
    </cfRule>
  </conditionalFormatting>
  <conditionalFormatting sqref="G71:G72">
    <cfRule type="expression" dxfId="19" priority="11">
      <formula>($D71="2회추경")</formula>
    </cfRule>
  </conditionalFormatting>
  <conditionalFormatting sqref="T71:W72 AA71:AC72">
    <cfRule type="containsText" dxfId="18" priority="10" operator="containsText" text="직접입력">
      <formula>NOT(ISERROR(SEARCH("직접입력",T71)))</formula>
    </cfRule>
  </conditionalFormatting>
  <conditionalFormatting sqref="S69:S70">
    <cfRule type="containsText" dxfId="17" priority="9" operator="containsText" text="국도비">
      <formula>NOT(ISERROR(SEARCH("국도비",S69)))</formula>
    </cfRule>
  </conditionalFormatting>
  <conditionalFormatting sqref="G69:G70">
    <cfRule type="expression" dxfId="16" priority="8">
      <formula>($D69="2회추경")</formula>
    </cfRule>
  </conditionalFormatting>
  <conditionalFormatting sqref="T69:W70 AA69:AC70">
    <cfRule type="containsText" dxfId="15" priority="7" operator="containsText" text="직접입력">
      <formula>NOT(ISERROR(SEARCH("직접입력",T69)))</formula>
    </cfRule>
  </conditionalFormatting>
  <conditionalFormatting sqref="S67:S68">
    <cfRule type="containsText" dxfId="14" priority="6" operator="containsText" text="국도비">
      <formula>NOT(ISERROR(SEARCH("국도비",S67)))</formula>
    </cfRule>
  </conditionalFormatting>
  <conditionalFormatting sqref="G67:G68">
    <cfRule type="expression" dxfId="13" priority="5">
      <formula>($D67="2회추경")</formula>
    </cfRule>
  </conditionalFormatting>
  <conditionalFormatting sqref="T67:W68 AA67:AC68">
    <cfRule type="containsText" dxfId="12" priority="4" operator="containsText" text="직접입력">
      <formula>NOT(ISERROR(SEARCH("직접입력",T67)))</formula>
    </cfRule>
  </conditionalFormatting>
  <conditionalFormatting sqref="S65:S66">
    <cfRule type="containsText" dxfId="11" priority="3" operator="containsText" text="국도비">
      <formula>NOT(ISERROR(SEARCH("국도비",S65)))</formula>
    </cfRule>
  </conditionalFormatting>
  <conditionalFormatting sqref="G65:G66">
    <cfRule type="expression" dxfId="10" priority="2">
      <formula>($D65="2회추경")</formula>
    </cfRule>
  </conditionalFormatting>
  <conditionalFormatting sqref="T65:W66 AA65:AC66">
    <cfRule type="containsText" dxfId="9" priority="1" operator="containsText" text="직접입력">
      <formula>NOT(ISERROR(SEARCH("직접입력",T65)))</formula>
    </cfRule>
  </conditionalFormatting>
  <printOptions horizontalCentered="1"/>
  <pageMargins left="0.55118110236220474" right="0.51181102362204722" top="0.63" bottom="0.42" header="0.51181102362204722" footer="0.25"/>
  <pageSetup paperSize="9" scale="62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구분표!$O$2:$O$5</xm:f>
          </x14:formula1>
          <xm:sqref>D7:D81</xm:sqref>
        </x14:dataValidation>
        <x14:dataValidation type="list" allowBlank="1" showInputMessage="1" showErrorMessage="1">
          <x14:formula1>
            <xm:f>구분표!$Q$2:$Q$3</xm:f>
          </x14:formula1>
          <xm:sqref>S7:S81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23"/>
  <sheetViews>
    <sheetView showGridLines="0" zoomScale="80" zoomScaleNormal="80" zoomScaleSheetLayoutView="80" workbookViewId="0">
      <pane xSplit="3" ySplit="6" topLeftCell="D7" activePane="bottomRight" state="frozen"/>
      <selection sqref="A1:F1"/>
      <selection pane="topRight" sqref="A1:F1"/>
      <selection pane="bottomLeft" sqref="A1:F1"/>
      <selection pane="bottomRight" activeCell="J7" sqref="J7"/>
    </sheetView>
  </sheetViews>
  <sheetFormatPr defaultColWidth="8.75" defaultRowHeight="13.5"/>
  <cols>
    <col min="1" max="1" width="12.75" style="262" customWidth="1"/>
    <col min="2" max="2" width="12" style="262" customWidth="1"/>
    <col min="3" max="3" width="12.25" style="262" customWidth="1"/>
    <col min="4" max="4" width="7.625" style="248" bestFit="1" customWidth="1"/>
    <col min="5" max="5" width="7.125" style="248" bestFit="1" customWidth="1"/>
    <col min="6" max="6" width="40.625" style="262" customWidth="1"/>
    <col min="7" max="10" width="11.625" style="262" customWidth="1"/>
    <col min="11" max="13" width="11.625" style="262" hidden="1" customWidth="1"/>
    <col min="14" max="14" width="8.375" style="248" hidden="1" customWidth="1"/>
    <col min="15" max="15" width="38.625" style="262" customWidth="1"/>
    <col min="16" max="16" width="3" style="262" customWidth="1"/>
    <col min="17" max="17" width="6.125" style="248" customWidth="1"/>
    <col min="18" max="18" width="3" style="262" customWidth="1"/>
    <col min="19" max="19" width="6.125" style="255" customWidth="1"/>
    <col min="20" max="20" width="11.625" style="262" customWidth="1"/>
    <col min="21" max="21" width="11.125" style="262" customWidth="1"/>
    <col min="22" max="22" width="6" style="248" customWidth="1"/>
    <col min="23" max="23" width="3" style="262" customWidth="1"/>
    <col min="24" max="24" width="6.125" style="264" customWidth="1"/>
    <col min="25" max="25" width="11.625" style="262" customWidth="1"/>
    <col min="26" max="26" width="11.125" style="262" customWidth="1"/>
    <col min="27" max="27" width="6" style="248" customWidth="1"/>
    <col min="28" max="28" width="3" style="262" customWidth="1"/>
    <col min="29" max="29" width="11.625" style="262" customWidth="1"/>
    <col min="30" max="30" width="17.375" style="262" customWidth="1"/>
    <col min="31" max="16384" width="8.75" style="262"/>
  </cols>
  <sheetData>
    <row r="1" spans="1:29" ht="32.25" customHeight="1">
      <c r="A1" s="550" t="s">
        <v>1332</v>
      </c>
      <c r="B1" s="550"/>
      <c r="C1" s="550"/>
      <c r="D1" s="550"/>
      <c r="E1" s="550"/>
      <c r="F1" s="550"/>
      <c r="G1" s="551"/>
      <c r="H1" s="550"/>
      <c r="I1" s="550"/>
      <c r="J1" s="550"/>
      <c r="K1" s="550"/>
      <c r="L1" s="550"/>
      <c r="M1" s="550"/>
      <c r="N1" s="550"/>
      <c r="O1" s="550"/>
    </row>
    <row r="2" spans="1:29" ht="20.25">
      <c r="A2" s="249" t="s">
        <v>7</v>
      </c>
      <c r="B2" s="249"/>
      <c r="C2" s="249"/>
      <c r="D2" s="266"/>
      <c r="E2" s="266"/>
      <c r="F2" s="249"/>
      <c r="K2" s="256"/>
      <c r="L2" s="256"/>
      <c r="T2" s="256" t="s">
        <v>72</v>
      </c>
      <c r="U2" s="257"/>
      <c r="Y2" s="256" t="s">
        <v>72</v>
      </c>
      <c r="Z2" s="257"/>
    </row>
    <row r="3" spans="1:29" ht="20.25">
      <c r="H3" s="271">
        <f>COUNTA(H7:H21)</f>
        <v>0</v>
      </c>
      <c r="I3" s="271">
        <f>COUNTA(I7:I21)</f>
        <v>1</v>
      </c>
      <c r="J3" s="272"/>
      <c r="K3" s="271">
        <f>COUNTA(K7:K21)</f>
        <v>0</v>
      </c>
      <c r="L3" s="271">
        <f>COUNTA(L7:L21)</f>
        <v>0</v>
      </c>
      <c r="M3" s="255"/>
      <c r="N3" s="260"/>
      <c r="O3" s="269" t="s">
        <v>9</v>
      </c>
      <c r="T3" s="257" t="str">
        <f>IF(T6='15년일출'!$T$6,"OK","@@")</f>
        <v>OK</v>
      </c>
      <c r="U3" s="262">
        <f>SUM(T6:U6)</f>
        <v>4500000</v>
      </c>
      <c r="V3" s="257" t="str">
        <f>IF(COUNTIF(V6:V914,"@@")&gt;0,"@@","OK")</f>
        <v>OK</v>
      </c>
      <c r="Y3" s="257" t="str">
        <f>IF(Y6='2추일출'!$AA$6,"OK","@@")</f>
        <v>OK</v>
      </c>
      <c r="Z3" s="262">
        <f>SUM(Y6:Z6)</f>
        <v>0</v>
      </c>
      <c r="AA3" s="257" t="str">
        <f>IF(COUNTIF(AA6:AA914,"@@")&gt;0,"@@","OK")</f>
        <v>OK</v>
      </c>
      <c r="AC3" s="270"/>
    </row>
    <row r="4" spans="1:29" ht="30" customHeight="1">
      <c r="A4" s="552" t="s">
        <v>547</v>
      </c>
      <c r="B4" s="552" t="s">
        <v>133</v>
      </c>
      <c r="C4" s="552" t="s">
        <v>4</v>
      </c>
      <c r="D4" s="554" t="s">
        <v>134</v>
      </c>
      <c r="E4" s="555" t="s">
        <v>5</v>
      </c>
      <c r="F4" s="552" t="s">
        <v>548</v>
      </c>
      <c r="G4" s="555" t="s">
        <v>572</v>
      </c>
      <c r="H4" s="521" t="s">
        <v>573</v>
      </c>
      <c r="I4" s="522"/>
      <c r="J4" s="523" t="s">
        <v>574</v>
      </c>
      <c r="K4" s="541" t="s">
        <v>575</v>
      </c>
      <c r="L4" s="540"/>
      <c r="M4" s="538" t="s">
        <v>576</v>
      </c>
      <c r="N4" s="544" t="s">
        <v>136</v>
      </c>
      <c r="O4" s="545" t="s">
        <v>126</v>
      </c>
      <c r="Q4" s="542" t="s">
        <v>546</v>
      </c>
      <c r="S4" s="546" t="s">
        <v>6</v>
      </c>
      <c r="T4" s="537" t="s">
        <v>8</v>
      </c>
      <c r="U4" s="522"/>
      <c r="V4" s="522"/>
      <c r="X4" s="548" t="s">
        <v>6</v>
      </c>
      <c r="Y4" s="540" t="s">
        <v>79</v>
      </c>
      <c r="Z4" s="540"/>
      <c r="AA4" s="540"/>
      <c r="AC4" s="542" t="s">
        <v>137</v>
      </c>
    </row>
    <row r="5" spans="1:29" ht="18" customHeight="1">
      <c r="A5" s="553"/>
      <c r="B5" s="553"/>
      <c r="C5" s="553"/>
      <c r="D5" s="553"/>
      <c r="E5" s="555"/>
      <c r="F5" s="553"/>
      <c r="G5" s="545"/>
      <c r="H5" s="268" t="s">
        <v>0</v>
      </c>
      <c r="I5" s="268" t="s">
        <v>1</v>
      </c>
      <c r="J5" s="524"/>
      <c r="K5" s="267" t="s">
        <v>0</v>
      </c>
      <c r="L5" s="267" t="s">
        <v>1</v>
      </c>
      <c r="M5" s="539"/>
      <c r="N5" s="544"/>
      <c r="O5" s="545"/>
      <c r="Q5" s="543"/>
      <c r="S5" s="547"/>
      <c r="T5" s="268" t="s">
        <v>3</v>
      </c>
      <c r="U5" s="268" t="s">
        <v>2</v>
      </c>
      <c r="V5" s="268" t="s">
        <v>77</v>
      </c>
      <c r="X5" s="549"/>
      <c r="Y5" s="267" t="s">
        <v>3</v>
      </c>
      <c r="Z5" s="267" t="s">
        <v>2</v>
      </c>
      <c r="AA5" s="267" t="s">
        <v>77</v>
      </c>
      <c r="AC5" s="543"/>
    </row>
    <row r="6" spans="1:29" ht="47.25" customHeight="1">
      <c r="A6" s="292" t="s">
        <v>577</v>
      </c>
      <c r="B6" s="292" t="s">
        <v>577</v>
      </c>
      <c r="C6" s="250"/>
      <c r="D6" s="292" t="s">
        <v>571</v>
      </c>
      <c r="E6" s="251"/>
      <c r="F6" s="251" t="s">
        <v>578</v>
      </c>
      <c r="G6" s="252">
        <f t="shared" ref="G6:M6" si="0">SUBTOTAL(9,G7:G826)</f>
        <v>5000000</v>
      </c>
      <c r="H6" s="252">
        <f t="shared" si="0"/>
        <v>0</v>
      </c>
      <c r="I6" s="252">
        <f t="shared" si="0"/>
        <v>4500000</v>
      </c>
      <c r="J6" s="252">
        <f t="shared" si="0"/>
        <v>9500000</v>
      </c>
      <c r="K6" s="252">
        <f t="shared" si="0"/>
        <v>0</v>
      </c>
      <c r="L6" s="252">
        <f t="shared" si="0"/>
        <v>0</v>
      </c>
      <c r="M6" s="252">
        <f t="shared" si="0"/>
        <v>5000000</v>
      </c>
      <c r="N6" s="261"/>
      <c r="O6" s="258"/>
      <c r="Q6" s="263"/>
      <c r="S6" s="253"/>
      <c r="T6" s="252">
        <f>SUBTOTAL(9,T7:T826)</f>
        <v>0</v>
      </c>
      <c r="U6" s="252">
        <f>SUBTOTAL(9,U7:U826)</f>
        <v>4500000</v>
      </c>
      <c r="V6" s="259" t="str">
        <f>IF((H6+I6)=(T6+U6),"OK","검토")</f>
        <v>OK</v>
      </c>
      <c r="X6" s="265"/>
      <c r="Y6" s="252">
        <f>SUBTOTAL(9,Y7:Y826)</f>
        <v>0</v>
      </c>
      <c r="Z6" s="252">
        <f>SUBTOTAL(9,Z7:Z826)</f>
        <v>0</v>
      </c>
      <c r="AA6" s="259" t="str">
        <f>IF((K6+L6)=(Y6+Z6),"OK","검토")</f>
        <v>OK</v>
      </c>
      <c r="AC6" s="261"/>
    </row>
    <row r="7" spans="1:29" ht="40.5" customHeight="1">
      <c r="A7" s="273" t="str">
        <f>IFERROR(VLOOKUP('15년기금입'!$C7,구분표!$A$2:$C$1001,2,FALSE),"")</f>
        <v>도시환경위원회</v>
      </c>
      <c r="B7" s="273" t="str">
        <f>IFERROR(VLOOKUP('15년기금입'!$C7,구분표!$A$2:$C$1001,3,FALSE),"")</f>
        <v>도시주택실</v>
      </c>
      <c r="C7" s="293" t="s">
        <v>1333</v>
      </c>
      <c r="D7" s="294" t="s">
        <v>791</v>
      </c>
      <c r="E7" s="294">
        <v>161</v>
      </c>
      <c r="F7" s="293" t="s">
        <v>1334</v>
      </c>
      <c r="G7" s="181">
        <v>5000000</v>
      </c>
      <c r="H7" s="181"/>
      <c r="I7" s="181">
        <v>4500000</v>
      </c>
      <c r="J7" s="69">
        <f>SUM(G7+H7+I7)</f>
        <v>9500000</v>
      </c>
      <c r="K7" s="181"/>
      <c r="L7" s="181"/>
      <c r="M7" s="69">
        <f>SUM(G7+K7+L7)</f>
        <v>5000000</v>
      </c>
      <c r="N7" s="70" t="str">
        <f>IF(H7-K7&lt;0,"동의필요","-")</f>
        <v>-</v>
      </c>
      <c r="O7" s="305" t="s">
        <v>1335</v>
      </c>
      <c r="P7" s="277"/>
      <c r="Q7" s="314"/>
      <c r="R7" s="274"/>
      <c r="S7" s="277" t="s">
        <v>594</v>
      </c>
      <c r="T7" s="181">
        <f t="shared" ref="T7:T12" si="1">IF($S7&lt;&gt;"도비",IF($Q7="국도비","직접입력",SUM($H7:$I7)),)</f>
        <v>0</v>
      </c>
      <c r="U7" s="181">
        <f>IF($S7="도비",SUM($H7:$I7),IF($Q7="국도비","직접입력",SUM($H7:$I7)-$T7))</f>
        <v>4500000</v>
      </c>
      <c r="V7" s="276" t="str">
        <f t="shared" ref="V7:V12" si="2">IF($Q7="국도비","ok",IF(($H7+$I7)=($T7+$U7),"ok","검토"))</f>
        <v>ok</v>
      </c>
      <c r="W7" s="274"/>
      <c r="X7" s="275" t="str">
        <f>$S7</f>
        <v>도비</v>
      </c>
      <c r="Y7" s="184">
        <f t="shared" ref="Y7:Y12" si="3">IF($X7&lt;&gt;"도비",IF($Q7="국도비","직접입력",SUM($K7:$L7)),)</f>
        <v>0</v>
      </c>
      <c r="Z7" s="184">
        <f t="shared" ref="Z7:Z12" si="4">IF($X7="도비",SUM($K7:$L7),IF($Q7="국도비","직접입력",SUM($K7:$L7)-$Y7))</f>
        <v>0</v>
      </c>
      <c r="AA7" s="276" t="str">
        <f>IF($Q7="국도비","ok",IF(($K7+$L7)=($Y7+$Z7),"ok","검토"))</f>
        <v>ok</v>
      </c>
      <c r="AB7" s="274"/>
      <c r="AC7" s="71" t="str">
        <f t="array" ref="AC7">IFERROR(IF($C7="","",INDEX(구분표!$I$2:$I$1001,MATCH(1,(구분표!$B$2:$B$1001='15년기금입'!$A7)*(구분표!$C$2:$C$1001='15년기금입'!$B7)*(구분표!$A$2:$A$1001='15년기금입'!$C7),0))),"@@")</f>
        <v>2609</v>
      </c>
    </row>
    <row r="8" spans="1:29" ht="40.5" customHeight="1">
      <c r="A8" s="278" t="str">
        <f>IFERROR(VLOOKUP('15년기금입'!$C8,구분표!$A$2:$C$1001,2,FALSE),"")</f>
        <v/>
      </c>
      <c r="B8" s="278" t="str">
        <f>IFERROR(VLOOKUP('15년기금입'!$C8,구분표!$A$2:$C$1001,3,FALSE),"")</f>
        <v/>
      </c>
      <c r="C8" s="295"/>
      <c r="D8" s="296"/>
      <c r="E8" s="296"/>
      <c r="F8" s="295"/>
      <c r="G8" s="184"/>
      <c r="H8" s="184"/>
      <c r="I8" s="184"/>
      <c r="J8" s="73">
        <f t="shared" ref="J8:J12" si="5">SUM(G8+H8+I8)</f>
        <v>0</v>
      </c>
      <c r="K8" s="184"/>
      <c r="L8" s="184"/>
      <c r="M8" s="73">
        <f t="shared" ref="M8:M12" si="6">SUM(G8+K8+L8)</f>
        <v>0</v>
      </c>
      <c r="N8" s="74" t="str">
        <f t="shared" ref="N8:N12" si="7">IF(H8-K8&lt;0,"동의필요","-")</f>
        <v>-</v>
      </c>
      <c r="O8" s="306"/>
      <c r="P8" s="282"/>
      <c r="Q8" s="315"/>
      <c r="R8" s="279"/>
      <c r="S8" s="282"/>
      <c r="T8" s="184">
        <f t="shared" si="1"/>
        <v>0</v>
      </c>
      <c r="U8" s="184">
        <f t="shared" ref="U8:U12" si="8">IF($S8="도비",SUM($H8:$I8),IF($Q8="국도비","직접입력",SUM($H8:$I8)-$T8))</f>
        <v>0</v>
      </c>
      <c r="V8" s="281" t="str">
        <f t="shared" si="2"/>
        <v>ok</v>
      </c>
      <c r="W8" s="279"/>
      <c r="X8" s="280">
        <f t="shared" ref="X8:X12" si="9">$S8</f>
        <v>0</v>
      </c>
      <c r="Y8" s="184">
        <f t="shared" si="3"/>
        <v>0</v>
      </c>
      <c r="Z8" s="184">
        <f t="shared" si="4"/>
        <v>0</v>
      </c>
      <c r="AA8" s="281" t="str">
        <f t="shared" ref="AA8:AA12" si="10">IF($Q8="국도비","ok",IF(($K8+$L8)=($Y8+$Z8),"ok","검토"))</f>
        <v>ok</v>
      </c>
      <c r="AB8" s="279"/>
      <c r="AC8" s="79" t="str">
        <f t="array" ref="AC8">IFERROR(IF($C8="","",INDEX(구분표!$I$2:$I$1001,MATCH(1,(구분표!$B$2:$B$1001='15년기금입'!$A8)*(구분표!$C$2:$C$1001='15년기금입'!$B8)*(구분표!$A$2:$A$1001='15년기금입'!$C8),0))),"@@")</f>
        <v/>
      </c>
    </row>
    <row r="9" spans="1:29" ht="40.5" customHeight="1">
      <c r="A9" s="278" t="str">
        <f>IFERROR(VLOOKUP('15년기금입'!$C9,구분표!$A$2:$C$1001,2,FALSE),"")</f>
        <v/>
      </c>
      <c r="B9" s="278" t="str">
        <f>IFERROR(VLOOKUP('15년기금입'!$C9,구분표!$A$2:$C$1001,3,FALSE),"")</f>
        <v/>
      </c>
      <c r="C9" s="295"/>
      <c r="D9" s="296"/>
      <c r="E9" s="296"/>
      <c r="F9" s="295"/>
      <c r="G9" s="184"/>
      <c r="H9" s="184"/>
      <c r="I9" s="184"/>
      <c r="J9" s="73">
        <f t="shared" si="5"/>
        <v>0</v>
      </c>
      <c r="K9" s="184"/>
      <c r="L9" s="184"/>
      <c r="M9" s="73">
        <f t="shared" si="6"/>
        <v>0</v>
      </c>
      <c r="N9" s="74" t="str">
        <f t="shared" si="7"/>
        <v>-</v>
      </c>
      <c r="O9" s="306"/>
      <c r="P9" s="282"/>
      <c r="Q9" s="315"/>
      <c r="R9" s="279"/>
      <c r="S9" s="282"/>
      <c r="T9" s="184">
        <f t="shared" si="1"/>
        <v>0</v>
      </c>
      <c r="U9" s="184">
        <f t="shared" si="8"/>
        <v>0</v>
      </c>
      <c r="V9" s="281" t="str">
        <f t="shared" si="2"/>
        <v>ok</v>
      </c>
      <c r="W9" s="279"/>
      <c r="X9" s="280">
        <f t="shared" si="9"/>
        <v>0</v>
      </c>
      <c r="Y9" s="184">
        <f t="shared" si="3"/>
        <v>0</v>
      </c>
      <c r="Z9" s="184">
        <f t="shared" si="4"/>
        <v>0</v>
      </c>
      <c r="AA9" s="281" t="str">
        <f t="shared" si="10"/>
        <v>ok</v>
      </c>
      <c r="AB9" s="279"/>
      <c r="AC9" s="79" t="str">
        <f t="array" ref="AC9">IFERROR(IF($C9="","",INDEX(구분표!$I$2:$I$1001,MATCH(1,(구분표!$B$2:$B$1001='15년기금입'!$A9)*(구분표!$C$2:$C$1001='15년기금입'!$B9)*(구분표!$A$2:$A$1001='15년기금입'!$C9),0))),"@@")</f>
        <v/>
      </c>
    </row>
    <row r="10" spans="1:29" ht="40.5" customHeight="1">
      <c r="A10" s="278" t="str">
        <f>IFERROR(VLOOKUP('15년기금입'!$C10,구분표!$A$2:$C$1001,2,FALSE),"")</f>
        <v/>
      </c>
      <c r="B10" s="278" t="str">
        <f>IFERROR(VLOOKUP('15년기금입'!$C10,구분표!$A$2:$C$1001,3,FALSE),"")</f>
        <v/>
      </c>
      <c r="C10" s="295"/>
      <c r="D10" s="296"/>
      <c r="E10" s="296"/>
      <c r="F10" s="295"/>
      <c r="G10" s="184"/>
      <c r="H10" s="184"/>
      <c r="I10" s="184"/>
      <c r="J10" s="73">
        <f t="shared" si="5"/>
        <v>0</v>
      </c>
      <c r="K10" s="184"/>
      <c r="L10" s="184"/>
      <c r="M10" s="73">
        <f t="shared" si="6"/>
        <v>0</v>
      </c>
      <c r="N10" s="74" t="str">
        <f t="shared" si="7"/>
        <v>-</v>
      </c>
      <c r="O10" s="306"/>
      <c r="P10" s="282"/>
      <c r="Q10" s="315"/>
      <c r="R10" s="279"/>
      <c r="S10" s="282"/>
      <c r="T10" s="184">
        <f t="shared" si="1"/>
        <v>0</v>
      </c>
      <c r="U10" s="184">
        <f t="shared" si="8"/>
        <v>0</v>
      </c>
      <c r="V10" s="281" t="str">
        <f t="shared" si="2"/>
        <v>ok</v>
      </c>
      <c r="W10" s="279"/>
      <c r="X10" s="280">
        <f t="shared" si="9"/>
        <v>0</v>
      </c>
      <c r="Y10" s="184">
        <f t="shared" si="3"/>
        <v>0</v>
      </c>
      <c r="Z10" s="184">
        <f t="shared" si="4"/>
        <v>0</v>
      </c>
      <c r="AA10" s="281" t="str">
        <f t="shared" si="10"/>
        <v>ok</v>
      </c>
      <c r="AB10" s="279"/>
      <c r="AC10" s="79" t="str">
        <f t="array" ref="AC10">IFERROR(IF($C10="","",INDEX(구분표!$I$2:$I$1001,MATCH(1,(구분표!$B$2:$B$1001='15년기금입'!$A10)*(구분표!$C$2:$C$1001='15년기금입'!$B10)*(구분표!$A$2:$A$1001='15년기금입'!$C10),0))),"@@")</f>
        <v/>
      </c>
    </row>
    <row r="11" spans="1:29" ht="40.5" customHeight="1">
      <c r="A11" s="289" t="str">
        <f>IFERROR(VLOOKUP('15년기금입'!$C11,구분표!$A$2:$C$1001,2,FALSE),"")</f>
        <v/>
      </c>
      <c r="B11" s="289" t="str">
        <f>IFERROR(VLOOKUP('15년기금입'!$C11,구분표!$A$2:$C$1001,3,FALSE),"")</f>
        <v/>
      </c>
      <c r="C11" s="298"/>
      <c r="D11" s="296"/>
      <c r="E11" s="296"/>
      <c r="F11" s="298"/>
      <c r="G11" s="184"/>
      <c r="H11" s="184"/>
      <c r="I11" s="184"/>
      <c r="J11" s="73">
        <f t="shared" si="5"/>
        <v>0</v>
      </c>
      <c r="K11" s="184"/>
      <c r="L11" s="184"/>
      <c r="M11" s="73">
        <f t="shared" si="6"/>
        <v>0</v>
      </c>
      <c r="N11" s="74" t="str">
        <f t="shared" si="7"/>
        <v>-</v>
      </c>
      <c r="O11" s="307"/>
      <c r="P11" s="282"/>
      <c r="Q11" s="315"/>
      <c r="R11" s="279"/>
      <c r="S11" s="282"/>
      <c r="T11" s="184">
        <f t="shared" si="1"/>
        <v>0</v>
      </c>
      <c r="U11" s="184">
        <f t="shared" si="8"/>
        <v>0</v>
      </c>
      <c r="V11" s="281" t="str">
        <f t="shared" si="2"/>
        <v>ok</v>
      </c>
      <c r="W11" s="279"/>
      <c r="X11" s="280">
        <f t="shared" si="9"/>
        <v>0</v>
      </c>
      <c r="Y11" s="184">
        <f t="shared" si="3"/>
        <v>0</v>
      </c>
      <c r="Z11" s="184">
        <f t="shared" si="4"/>
        <v>0</v>
      </c>
      <c r="AA11" s="281" t="str">
        <f t="shared" si="10"/>
        <v>ok</v>
      </c>
      <c r="AB11" s="279"/>
      <c r="AC11" s="79" t="str">
        <f t="array" ref="AC11">IFERROR(IF($C11="","",INDEX(구분표!$I$2:$I$1001,MATCH(1,(구분표!$B$2:$B$1001='15년기금입'!$A11)*(구분표!$C$2:$C$1001='15년기금입'!$B11)*(구분표!$A$2:$A$1001='15년기금입'!$C11),0))),"@@")</f>
        <v/>
      </c>
    </row>
    <row r="12" spans="1:29" ht="40.5" customHeight="1">
      <c r="A12" s="289" t="str">
        <f>IFERROR(VLOOKUP('15년기금입'!$C12,구분표!$A$2:$C$1001,2,FALSE),"")</f>
        <v/>
      </c>
      <c r="B12" s="289" t="str">
        <f>IFERROR(VLOOKUP('15년기금입'!$C12,구분표!$A$2:$C$1001,3,FALSE),"")</f>
        <v/>
      </c>
      <c r="C12" s="298"/>
      <c r="D12" s="296"/>
      <c r="E12" s="296"/>
      <c r="F12" s="298"/>
      <c r="G12" s="184"/>
      <c r="H12" s="184"/>
      <c r="I12" s="184"/>
      <c r="J12" s="73">
        <f t="shared" si="5"/>
        <v>0</v>
      </c>
      <c r="K12" s="184"/>
      <c r="L12" s="184"/>
      <c r="M12" s="73">
        <f t="shared" si="6"/>
        <v>0</v>
      </c>
      <c r="N12" s="74" t="str">
        <f t="shared" si="7"/>
        <v>-</v>
      </c>
      <c r="O12" s="307"/>
      <c r="P12" s="282"/>
      <c r="Q12" s="315"/>
      <c r="R12" s="279"/>
      <c r="S12" s="282"/>
      <c r="T12" s="184">
        <f t="shared" si="1"/>
        <v>0</v>
      </c>
      <c r="U12" s="184">
        <f t="shared" si="8"/>
        <v>0</v>
      </c>
      <c r="V12" s="281" t="str">
        <f t="shared" si="2"/>
        <v>ok</v>
      </c>
      <c r="W12" s="279"/>
      <c r="X12" s="280">
        <f t="shared" si="9"/>
        <v>0</v>
      </c>
      <c r="Y12" s="184">
        <f t="shared" si="3"/>
        <v>0</v>
      </c>
      <c r="Z12" s="184">
        <f t="shared" si="4"/>
        <v>0</v>
      </c>
      <c r="AA12" s="281" t="str">
        <f t="shared" si="10"/>
        <v>ok</v>
      </c>
      <c r="AB12" s="279"/>
      <c r="AC12" s="79" t="str">
        <f t="array" ref="AC12">IFERROR(IF($C12="","",INDEX(구분표!$I$2:$I$1001,MATCH(1,(구분표!$B$2:$B$1001='15년기금입'!$A12)*(구분표!$C$2:$C$1001='15년기금입'!$B12)*(구분표!$A$2:$A$1001='15년기금입'!$C12),0))),"@@")</f>
        <v/>
      </c>
    </row>
    <row r="13" spans="1:29" ht="40.5" customHeight="1">
      <c r="A13" s="289" t="str">
        <f>IFERROR(VLOOKUP('15년기금입'!$C13,구분표!$A$2:$C$1001,2,FALSE),"")</f>
        <v/>
      </c>
      <c r="B13" s="289" t="str">
        <f>IFERROR(VLOOKUP('15년기금입'!$C13,구분표!$A$2:$C$1001,3,FALSE),"")</f>
        <v/>
      </c>
      <c r="C13" s="298"/>
      <c r="D13" s="297"/>
      <c r="E13" s="297"/>
      <c r="F13" s="298"/>
      <c r="G13" s="184"/>
      <c r="H13" s="184"/>
      <c r="I13" s="184"/>
      <c r="J13" s="73">
        <f>SUM(G13+H13+I13)</f>
        <v>0</v>
      </c>
      <c r="K13" s="184"/>
      <c r="L13" s="184"/>
      <c r="M13" s="73">
        <f>SUM(G13+K13+L13)</f>
        <v>0</v>
      </c>
      <c r="N13" s="74" t="str">
        <f>IF(H13-K13&lt;0,"동의필요","-")</f>
        <v>-</v>
      </c>
      <c r="O13" s="307"/>
      <c r="P13" s="282"/>
      <c r="Q13" s="315"/>
      <c r="R13" s="279"/>
      <c r="S13" s="282"/>
      <c r="T13" s="184">
        <f>IF($S13&lt;&gt;"도비",IF($Q13="국도비","직접입력",SUM($H13:$I13)),)</f>
        <v>0</v>
      </c>
      <c r="U13" s="184">
        <f>IF($S13="도비",SUM($H13:$I13),IF($Q13="국도비","직접입력",SUM($H13:$I13)-$T13))</f>
        <v>0</v>
      </c>
      <c r="V13" s="281" t="str">
        <f>IF($Q13="국도비","ok",IF(($H13+$I13)=($T13+$U13),"ok","검토"))</f>
        <v>ok</v>
      </c>
      <c r="W13" s="279"/>
      <c r="X13" s="280">
        <f>$S13</f>
        <v>0</v>
      </c>
      <c r="Y13" s="184">
        <f>IF($X13&lt;&gt;"도비",IF($Q13="국도비","직접입력",SUM($K13:$L13)),)</f>
        <v>0</v>
      </c>
      <c r="Z13" s="184">
        <f>IF($X13="도비",SUM($K13:$L13),IF($Q13="국도비","직접입력",SUM($K13:$L13)-$Y13))</f>
        <v>0</v>
      </c>
      <c r="AA13" s="281" t="str">
        <f>IF($Q13="국도비","ok",IF(($K13+$L13)=($Y13+$Z13),"ok","검토"))</f>
        <v>ok</v>
      </c>
      <c r="AB13" s="279"/>
      <c r="AC13" s="79" t="str">
        <f t="array" ref="AC13">IFERROR(IF($C13="","",INDEX(구분표!$I$2:$I$1001,MATCH(1,(구분표!$B$2:$B$1001='15년기금입'!$A13)*(구분표!$C$2:$C$1001='15년기금입'!$B13)*(구분표!$A$2:$A$1001='15년기금입'!$C13),0))),"@@")</f>
        <v/>
      </c>
    </row>
    <row r="14" spans="1:29" ht="40.5" customHeight="1">
      <c r="A14" s="289" t="str">
        <f>IFERROR(VLOOKUP('15년기금입'!$C14,구분표!$A$2:$C$1001,2,FALSE),"")</f>
        <v/>
      </c>
      <c r="B14" s="289" t="str">
        <f>IFERROR(VLOOKUP('15년기금입'!$C14,구분표!$A$2:$C$1001,3,FALSE),"")</f>
        <v/>
      </c>
      <c r="C14" s="298"/>
      <c r="D14" s="297"/>
      <c r="E14" s="297"/>
      <c r="F14" s="298"/>
      <c r="G14" s="184"/>
      <c r="H14" s="184"/>
      <c r="I14" s="184"/>
      <c r="J14" s="73">
        <f>SUM(G14+H14+I14)</f>
        <v>0</v>
      </c>
      <c r="K14" s="184"/>
      <c r="L14" s="184"/>
      <c r="M14" s="73">
        <f>SUM(G14+K14+L14)</f>
        <v>0</v>
      </c>
      <c r="N14" s="74" t="str">
        <f>IF(H14-K14&lt;0,"동의필요","-")</f>
        <v>-</v>
      </c>
      <c r="O14" s="307"/>
      <c r="P14" s="282"/>
      <c r="Q14" s="315"/>
      <c r="R14" s="279"/>
      <c r="S14" s="282"/>
      <c r="T14" s="184">
        <f>IF($S14&lt;&gt;"도비",IF($Q14="국도비","직접입력",SUM($H14:$I14)),)</f>
        <v>0</v>
      </c>
      <c r="U14" s="184">
        <f>IF($S14="도비",SUM($H14:$I14),IF($Q14="국도비","직접입력",SUM($H14:$I14)-$T14))</f>
        <v>0</v>
      </c>
      <c r="V14" s="281" t="str">
        <f>IF($Q14="국도비","ok",IF(($H14+$I14)=($T14+$U14),"ok","검토"))</f>
        <v>ok</v>
      </c>
      <c r="W14" s="279"/>
      <c r="X14" s="280">
        <f>$S14</f>
        <v>0</v>
      </c>
      <c r="Y14" s="184">
        <f>IF($X14&lt;&gt;"도비",IF($Q14="국도비","직접입력",SUM($K14:$L14)),)</f>
        <v>0</v>
      </c>
      <c r="Z14" s="184">
        <f>IF($X14="도비",SUM($K14:$L14),IF($Q14="국도비","직접입력",SUM($K14:$L14)-$Y14))</f>
        <v>0</v>
      </c>
      <c r="AA14" s="281" t="str">
        <f>IF($Q14="국도비","ok",IF(($K14+$L14)=($Y14+$Z14),"ok","검토"))</f>
        <v>ok</v>
      </c>
      <c r="AB14" s="279"/>
      <c r="AC14" s="79" t="str">
        <f t="array" ref="AC14">IFERROR(IF($C14="","",INDEX(구분표!$I$2:$I$1001,MATCH(1,(구분표!$B$2:$B$1001='15년기금입'!$A14)*(구분표!$C$2:$C$1001='15년기금입'!$B14)*(구분표!$A$2:$A$1001='15년기금입'!$C14),0))),"@@")</f>
        <v/>
      </c>
    </row>
    <row r="15" spans="1:29" ht="40.5" customHeight="1">
      <c r="A15" s="289" t="str">
        <f>IFERROR(VLOOKUP('15년기금입'!$C15,구분표!$A$2:$C$1001,2,FALSE),"")</f>
        <v/>
      </c>
      <c r="B15" s="289" t="str">
        <f>IFERROR(VLOOKUP('15년기금입'!$C15,구분표!$A$2:$C$1001,3,FALSE),"")</f>
        <v/>
      </c>
      <c r="C15" s="298"/>
      <c r="D15" s="297"/>
      <c r="E15" s="297"/>
      <c r="F15" s="298"/>
      <c r="G15" s="184"/>
      <c r="H15" s="184"/>
      <c r="I15" s="184"/>
      <c r="J15" s="73">
        <f t="shared" ref="J15:J20" si="11">SUM(G15+H15+I15)</f>
        <v>0</v>
      </c>
      <c r="K15" s="184"/>
      <c r="L15" s="184"/>
      <c r="M15" s="73">
        <f t="shared" ref="M15:M20" si="12">SUM(G15+K15+L15)</f>
        <v>0</v>
      </c>
      <c r="N15" s="74" t="str">
        <f t="shared" ref="N15:N20" si="13">IF(H15-K15&lt;0,"동의필요","-")</f>
        <v>-</v>
      </c>
      <c r="O15" s="307"/>
      <c r="P15" s="282"/>
      <c r="Q15" s="315"/>
      <c r="R15" s="279"/>
      <c r="S15" s="282"/>
      <c r="T15" s="184">
        <f t="shared" ref="T15:T20" si="14">IF($S15&lt;&gt;"도비",IF($Q15="국도비","직접입력",SUM($H15:$I15)),)</f>
        <v>0</v>
      </c>
      <c r="U15" s="184">
        <f t="shared" ref="U15:U20" si="15">IF($S15="도비",SUM($H15:$I15),IF($Q15="국도비","직접입력",SUM($H15:$I15)-$T15))</f>
        <v>0</v>
      </c>
      <c r="V15" s="281" t="str">
        <f t="shared" ref="V15:V20" si="16">IF($Q15="국도비","ok",IF(($H15+$I15)=($T15+$U15),"ok","검토"))</f>
        <v>ok</v>
      </c>
      <c r="W15" s="279"/>
      <c r="X15" s="280">
        <f t="shared" ref="X15:X20" si="17">$S15</f>
        <v>0</v>
      </c>
      <c r="Y15" s="184">
        <f t="shared" ref="Y15:Y20" si="18">IF($X15&lt;&gt;"도비",IF($Q15="국도비","직접입력",SUM($K15:$L15)),)</f>
        <v>0</v>
      </c>
      <c r="Z15" s="184">
        <f t="shared" ref="Z15:Z20" si="19">IF($X15="도비",SUM($K15:$L15),IF($Q15="국도비","직접입력",SUM($K15:$L15)-$Y15))</f>
        <v>0</v>
      </c>
      <c r="AA15" s="281" t="str">
        <f t="shared" ref="AA15:AA20" si="20">IF($Q15="국도비","ok",IF(($K15+$L15)=($Y15+$Z15),"ok","검토"))</f>
        <v>ok</v>
      </c>
      <c r="AB15" s="279"/>
      <c r="AC15" s="79" t="str">
        <f t="array" ref="AC15">IFERROR(IF($C15="","",INDEX(구분표!$I$2:$I$1001,MATCH(1,(구분표!$B$2:$B$1001='15년기금입'!$A15)*(구분표!$C$2:$C$1001='15년기금입'!$B15)*(구분표!$A$2:$A$1001='15년기금입'!$C15),0))),"@@")</f>
        <v/>
      </c>
    </row>
    <row r="16" spans="1:29" ht="40.5" customHeight="1">
      <c r="A16" s="289" t="str">
        <f>IFERROR(VLOOKUP('15년기금입'!$C16,구분표!$A$2:$C$1001,2,FALSE),"")</f>
        <v/>
      </c>
      <c r="B16" s="289" t="str">
        <f>IFERROR(VLOOKUP('15년기금입'!$C16,구분표!$A$2:$C$1001,3,FALSE),"")</f>
        <v/>
      </c>
      <c r="C16" s="298"/>
      <c r="D16" s="296"/>
      <c r="E16" s="296"/>
      <c r="F16" s="298"/>
      <c r="G16" s="184"/>
      <c r="H16" s="184"/>
      <c r="I16" s="184"/>
      <c r="J16" s="73">
        <f t="shared" si="11"/>
        <v>0</v>
      </c>
      <c r="K16" s="184"/>
      <c r="L16" s="184"/>
      <c r="M16" s="73">
        <f t="shared" si="12"/>
        <v>0</v>
      </c>
      <c r="N16" s="74" t="str">
        <f t="shared" si="13"/>
        <v>-</v>
      </c>
      <c r="O16" s="307"/>
      <c r="P16" s="282"/>
      <c r="Q16" s="315"/>
      <c r="R16" s="279"/>
      <c r="S16" s="282"/>
      <c r="T16" s="184">
        <f t="shared" si="14"/>
        <v>0</v>
      </c>
      <c r="U16" s="184">
        <f t="shared" si="15"/>
        <v>0</v>
      </c>
      <c r="V16" s="281" t="str">
        <f t="shared" si="16"/>
        <v>ok</v>
      </c>
      <c r="W16" s="279"/>
      <c r="X16" s="280">
        <f t="shared" si="17"/>
        <v>0</v>
      </c>
      <c r="Y16" s="184">
        <f t="shared" si="18"/>
        <v>0</v>
      </c>
      <c r="Z16" s="184">
        <f t="shared" si="19"/>
        <v>0</v>
      </c>
      <c r="AA16" s="281" t="str">
        <f t="shared" si="20"/>
        <v>ok</v>
      </c>
      <c r="AB16" s="279"/>
      <c r="AC16" s="79" t="str">
        <f t="array" ref="AC16">IFERROR(IF($C16="","",INDEX(구분표!$I$2:$I$1001,MATCH(1,(구분표!$B$2:$B$1001='15년기금입'!$A16)*(구분표!$C$2:$C$1001='15년기금입'!$B16)*(구분표!$A$2:$A$1001='15년기금입'!$C16),0))),"@@")</f>
        <v/>
      </c>
    </row>
    <row r="17" spans="1:29" ht="40.5" customHeight="1">
      <c r="A17" s="289" t="str">
        <f>IFERROR(VLOOKUP('15년기금입'!$C17,구분표!$A$2:$C$1001,2,FALSE),"")</f>
        <v/>
      </c>
      <c r="B17" s="289" t="str">
        <f>IFERROR(VLOOKUP('15년기금입'!$C17,구분표!$A$2:$C$1001,3,FALSE),"")</f>
        <v/>
      </c>
      <c r="C17" s="298"/>
      <c r="D17" s="296"/>
      <c r="E17" s="296"/>
      <c r="F17" s="298"/>
      <c r="G17" s="184"/>
      <c r="H17" s="184"/>
      <c r="I17" s="184"/>
      <c r="J17" s="73">
        <f t="shared" si="11"/>
        <v>0</v>
      </c>
      <c r="K17" s="184"/>
      <c r="L17" s="184"/>
      <c r="M17" s="73">
        <f t="shared" si="12"/>
        <v>0</v>
      </c>
      <c r="N17" s="74" t="str">
        <f t="shared" si="13"/>
        <v>-</v>
      </c>
      <c r="O17" s="307"/>
      <c r="P17" s="282"/>
      <c r="Q17" s="315"/>
      <c r="R17" s="279"/>
      <c r="S17" s="282"/>
      <c r="T17" s="184">
        <f t="shared" si="14"/>
        <v>0</v>
      </c>
      <c r="U17" s="184">
        <f t="shared" si="15"/>
        <v>0</v>
      </c>
      <c r="V17" s="281" t="str">
        <f t="shared" si="16"/>
        <v>ok</v>
      </c>
      <c r="W17" s="279"/>
      <c r="X17" s="280">
        <f t="shared" si="17"/>
        <v>0</v>
      </c>
      <c r="Y17" s="184">
        <f t="shared" si="18"/>
        <v>0</v>
      </c>
      <c r="Z17" s="184">
        <f t="shared" si="19"/>
        <v>0</v>
      </c>
      <c r="AA17" s="281" t="str">
        <f t="shared" si="20"/>
        <v>ok</v>
      </c>
      <c r="AB17" s="279"/>
      <c r="AC17" s="79" t="str">
        <f t="array" ref="AC17">IFERROR(IF($C17="","",INDEX(구분표!$I$2:$I$1001,MATCH(1,(구분표!$B$2:$B$1001='15년기금입'!$A17)*(구분표!$C$2:$C$1001='15년기금입'!$B17)*(구분표!$A$2:$A$1001='15년기금입'!$C17),0))),"@@")</f>
        <v/>
      </c>
    </row>
    <row r="18" spans="1:29" ht="40.5" customHeight="1">
      <c r="A18" s="289" t="str">
        <f>IFERROR(VLOOKUP('15년기금입'!$C18,구분표!$A$2:$C$1001,2,FALSE),"")</f>
        <v/>
      </c>
      <c r="B18" s="289" t="str">
        <f>IFERROR(VLOOKUP('15년기금입'!$C18,구분표!$A$2:$C$1001,3,FALSE),"")</f>
        <v/>
      </c>
      <c r="C18" s="298"/>
      <c r="D18" s="296"/>
      <c r="E18" s="296"/>
      <c r="F18" s="298"/>
      <c r="G18" s="184"/>
      <c r="H18" s="184"/>
      <c r="I18" s="184"/>
      <c r="J18" s="73">
        <f t="shared" si="11"/>
        <v>0</v>
      </c>
      <c r="K18" s="184"/>
      <c r="L18" s="184"/>
      <c r="M18" s="73">
        <f t="shared" si="12"/>
        <v>0</v>
      </c>
      <c r="N18" s="74" t="str">
        <f t="shared" si="13"/>
        <v>-</v>
      </c>
      <c r="O18" s="307"/>
      <c r="P18" s="282"/>
      <c r="Q18" s="315"/>
      <c r="R18" s="279"/>
      <c r="S18" s="282"/>
      <c r="T18" s="184">
        <f t="shared" si="14"/>
        <v>0</v>
      </c>
      <c r="U18" s="184">
        <f t="shared" si="15"/>
        <v>0</v>
      </c>
      <c r="V18" s="281" t="str">
        <f t="shared" si="16"/>
        <v>ok</v>
      </c>
      <c r="W18" s="279"/>
      <c r="X18" s="280">
        <f t="shared" si="17"/>
        <v>0</v>
      </c>
      <c r="Y18" s="184">
        <f t="shared" si="18"/>
        <v>0</v>
      </c>
      <c r="Z18" s="184">
        <f t="shared" si="19"/>
        <v>0</v>
      </c>
      <c r="AA18" s="281" t="str">
        <f t="shared" si="20"/>
        <v>ok</v>
      </c>
      <c r="AB18" s="279"/>
      <c r="AC18" s="79" t="str">
        <f t="array" ref="AC18">IFERROR(IF($C18="","",INDEX(구분표!$I$2:$I$1001,MATCH(1,(구분표!$B$2:$B$1001='15년기금입'!$A18)*(구분표!$C$2:$C$1001='15년기금입'!$B18)*(구분표!$A$2:$A$1001='15년기금입'!$C18),0))),"@@")</f>
        <v/>
      </c>
    </row>
    <row r="19" spans="1:29" ht="40.5" customHeight="1">
      <c r="A19" s="289" t="str">
        <f>IFERROR(VLOOKUP('15년기금입'!$C19,구분표!$A$2:$C$1001,2,FALSE),"")</f>
        <v/>
      </c>
      <c r="B19" s="289" t="str">
        <f>IFERROR(VLOOKUP('15년기금입'!$C19,구분표!$A$2:$C$1001,3,FALSE),"")</f>
        <v/>
      </c>
      <c r="C19" s="298"/>
      <c r="D19" s="297"/>
      <c r="E19" s="297"/>
      <c r="F19" s="298"/>
      <c r="G19" s="184"/>
      <c r="H19" s="184"/>
      <c r="I19" s="184"/>
      <c r="J19" s="73">
        <f t="shared" si="11"/>
        <v>0</v>
      </c>
      <c r="K19" s="184"/>
      <c r="L19" s="184"/>
      <c r="M19" s="73">
        <f t="shared" si="12"/>
        <v>0</v>
      </c>
      <c r="N19" s="74" t="str">
        <f t="shared" si="13"/>
        <v>-</v>
      </c>
      <c r="O19" s="307"/>
      <c r="P19" s="282"/>
      <c r="Q19" s="315"/>
      <c r="R19" s="279"/>
      <c r="S19" s="282"/>
      <c r="T19" s="184">
        <f t="shared" si="14"/>
        <v>0</v>
      </c>
      <c r="U19" s="184">
        <f t="shared" si="15"/>
        <v>0</v>
      </c>
      <c r="V19" s="281" t="str">
        <f t="shared" si="16"/>
        <v>ok</v>
      </c>
      <c r="W19" s="279"/>
      <c r="X19" s="280">
        <f t="shared" si="17"/>
        <v>0</v>
      </c>
      <c r="Y19" s="184">
        <f t="shared" si="18"/>
        <v>0</v>
      </c>
      <c r="Z19" s="184">
        <f t="shared" si="19"/>
        <v>0</v>
      </c>
      <c r="AA19" s="281" t="str">
        <f t="shared" si="20"/>
        <v>ok</v>
      </c>
      <c r="AB19" s="279"/>
      <c r="AC19" s="79" t="str">
        <f t="array" ref="AC19">IFERROR(IF($C19="","",INDEX(구분표!$I$2:$I$1001,MATCH(1,(구분표!$B$2:$B$1001='15년기금입'!$A19)*(구분표!$C$2:$C$1001='15년기금입'!$B19)*(구분표!$A$2:$A$1001='15년기금입'!$C19),0))),"@@")</f>
        <v/>
      </c>
    </row>
    <row r="20" spans="1:29" ht="40.5" customHeight="1">
      <c r="A20" s="289" t="str">
        <f>IFERROR(VLOOKUP('15년기금입'!$C20,구분표!$A$2:$C$1001,2,FALSE),"")</f>
        <v/>
      </c>
      <c r="B20" s="289" t="str">
        <f>IFERROR(VLOOKUP('15년기금입'!$C20,구분표!$A$2:$C$1001,3,FALSE),"")</f>
        <v/>
      </c>
      <c r="C20" s="298"/>
      <c r="D20" s="297"/>
      <c r="E20" s="297"/>
      <c r="F20" s="298"/>
      <c r="G20" s="184"/>
      <c r="H20" s="184"/>
      <c r="I20" s="184"/>
      <c r="J20" s="73">
        <f t="shared" si="11"/>
        <v>0</v>
      </c>
      <c r="K20" s="184"/>
      <c r="L20" s="184"/>
      <c r="M20" s="73">
        <f t="shared" si="12"/>
        <v>0</v>
      </c>
      <c r="N20" s="74" t="str">
        <f t="shared" si="13"/>
        <v>-</v>
      </c>
      <c r="O20" s="307"/>
      <c r="P20" s="282"/>
      <c r="Q20" s="315"/>
      <c r="R20" s="279"/>
      <c r="S20" s="282"/>
      <c r="T20" s="184">
        <f t="shared" si="14"/>
        <v>0</v>
      </c>
      <c r="U20" s="184">
        <f t="shared" si="15"/>
        <v>0</v>
      </c>
      <c r="V20" s="281" t="str">
        <f t="shared" si="16"/>
        <v>ok</v>
      </c>
      <c r="W20" s="279"/>
      <c r="X20" s="280">
        <f t="shared" si="17"/>
        <v>0</v>
      </c>
      <c r="Y20" s="184">
        <f t="shared" si="18"/>
        <v>0</v>
      </c>
      <c r="Z20" s="184">
        <f t="shared" si="19"/>
        <v>0</v>
      </c>
      <c r="AA20" s="281" t="str">
        <f t="shared" si="20"/>
        <v>ok</v>
      </c>
      <c r="AB20" s="279"/>
      <c r="AC20" s="79" t="str">
        <f t="array" ref="AC20">IFERROR(IF($C20="","",INDEX(구분표!$I$2:$I$1001,MATCH(1,(구분표!$B$2:$B$1001='15년기금입'!$A20)*(구분표!$C$2:$C$1001='15년기금입'!$B20)*(구분표!$A$2:$A$1001='15년기금입'!$C20),0))),"@@")</f>
        <v/>
      </c>
    </row>
    <row r="21" spans="1:29" ht="40.5" customHeight="1">
      <c r="A21" s="291" t="str">
        <f>IFERROR(VLOOKUP('15년기금입'!$C21,구분표!$A$2:$C$1001,2,FALSE),"")</f>
        <v/>
      </c>
      <c r="B21" s="291" t="str">
        <f>IFERROR(VLOOKUP('15년기금입'!$C21,구분표!$A$2:$C$1001,3,FALSE),"")</f>
        <v/>
      </c>
      <c r="C21" s="301"/>
      <c r="D21" s="302"/>
      <c r="E21" s="302"/>
      <c r="F21" s="301"/>
      <c r="G21" s="193"/>
      <c r="H21" s="193"/>
      <c r="I21" s="193"/>
      <c r="J21" s="80">
        <f t="shared" ref="J21" si="21">SUM(G21+H21+I21)</f>
        <v>0</v>
      </c>
      <c r="K21" s="193"/>
      <c r="L21" s="193"/>
      <c r="M21" s="80">
        <f t="shared" ref="M21" si="22">SUM(G21+K21+L21)</f>
        <v>0</v>
      </c>
      <c r="N21" s="81" t="str">
        <f t="shared" ref="N21" si="23">IF(H21-K21&lt;0,"동의필요","-")</f>
        <v>-</v>
      </c>
      <c r="O21" s="313"/>
      <c r="P21" s="284"/>
      <c r="Q21" s="317"/>
      <c r="R21" s="284"/>
      <c r="S21" s="287" t="s">
        <v>569</v>
      </c>
      <c r="T21" s="193">
        <f t="shared" ref="T21" si="24">IF($S21&lt;&gt;"도비",IF($Q21="국도비","직접입력",SUM($H21:$I21)),)</f>
        <v>0</v>
      </c>
      <c r="U21" s="193">
        <f t="shared" ref="U21" si="25">IF($S21="도비",SUM($H21:$I21),IF($Q21="국도비","직접입력",SUM($H21:$I21)-$T21))</f>
        <v>0</v>
      </c>
      <c r="V21" s="286" t="str">
        <f t="shared" ref="V21" si="26">IF($Q21="국도비","ok",IF(($H21+$I21)=($T21+$U21),"ok","검토"))</f>
        <v>ok</v>
      </c>
      <c r="W21" s="284"/>
      <c r="X21" s="285" t="str">
        <f t="shared" ref="X21" si="27">$S21</f>
        <v/>
      </c>
      <c r="Y21" s="193">
        <f t="shared" ref="Y21" si="28">IF($X21&lt;&gt;"도비",IF($Q21="국도비","직접입력",SUM($K21:$L21)),)</f>
        <v>0</v>
      </c>
      <c r="Z21" s="193">
        <f t="shared" ref="Z21" si="29">IF($X21="도비",SUM($K21:$L21),IF($Q21="국도비","직접입력",SUM($K21:$L21)-$Y21))</f>
        <v>0</v>
      </c>
      <c r="AA21" s="286" t="str">
        <f t="shared" ref="AA21" si="30">IF($Q21="국도비","ok",IF(($K21+$L21)=($Y21+$Z21),"ok","검토"))</f>
        <v>ok</v>
      </c>
      <c r="AB21" s="284"/>
      <c r="AC21" s="86" t="str">
        <f t="array" ref="AC21">IFERROR(IF($C21="","",INDEX(구분표!$I$2:$I$1001,MATCH(1,(구분표!$B$2:$B$1001='15년기금입'!$A21)*(구분표!$C$2:$C$1001='15년기금입'!$B21)*(구분표!$A$2:$A$1001='15년기금입'!$C21),0))),"@@")</f>
        <v/>
      </c>
    </row>
    <row r="22" spans="1:29" ht="24" customHeight="1"/>
    <row r="23" spans="1:29" ht="24" customHeight="1"/>
  </sheetData>
  <sheetProtection formatCells="0" formatColumns="0" formatRows="0" autoFilter="0"/>
  <autoFilter ref="A6:AD21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</mergeCells>
  <phoneticPr fontId="2" type="noConversion"/>
  <conditionalFormatting sqref="Q7:Q643">
    <cfRule type="containsText" dxfId="8" priority="5" operator="containsText" text="국도비">
      <formula>NOT(ISERROR(SEARCH("국도비",Q7)))</formula>
    </cfRule>
  </conditionalFormatting>
  <conditionalFormatting sqref="G7:G643">
    <cfRule type="expression" dxfId="7" priority="4">
      <formula>($D7="본예산")</formula>
    </cfRule>
  </conditionalFormatting>
  <conditionalFormatting sqref="R7:U643 Y7:AA643 P7:P20">
    <cfRule type="containsText" dxfId="6" priority="3" operator="containsText" text="직접입력">
      <formula>NOT(ISERROR(SEARCH("직접입력",P7)))</formula>
    </cfRule>
  </conditionalFormatting>
  <printOptions horizontalCentered="1"/>
  <pageMargins left="0.55118110236220474" right="0.51181102362204722" top="0.68" bottom="0.5" header="0.51181102362204722" footer="0.3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S7:S21 P7:P20</xm:sqref>
        </x14:dataValidation>
        <x14:dataValidation type="list" allowBlank="1" showInputMessage="1" showErrorMessage="1">
          <x14:formula1>
            <xm:f>구분표!$N$2:$N$3</xm:f>
          </x14:formula1>
          <xm:sqref>D8:D21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23"/>
  <sheetViews>
    <sheetView showGridLines="0" zoomScale="80" zoomScaleNormal="80" zoomScaleSheetLayoutView="80" workbookViewId="0">
      <pane xSplit="3" ySplit="6" topLeftCell="D7" activePane="bottomRight" state="frozen"/>
      <selection sqref="A1:F1"/>
      <selection pane="topRight" sqref="A1:F1"/>
      <selection pane="bottomLeft" sqref="A1:F1"/>
      <selection pane="bottomRight" sqref="A1:O1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40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38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550" t="s">
        <v>1331</v>
      </c>
      <c r="B1" s="550"/>
      <c r="C1" s="550"/>
      <c r="D1" s="550"/>
      <c r="E1" s="550"/>
      <c r="F1" s="550"/>
      <c r="G1" s="551"/>
      <c r="H1" s="550"/>
      <c r="I1" s="550"/>
      <c r="J1" s="550"/>
      <c r="K1" s="550"/>
      <c r="L1" s="550"/>
      <c r="M1" s="550"/>
      <c r="N1" s="550"/>
      <c r="O1" s="550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COUNTA(H7:H21)</f>
        <v>6</v>
      </c>
      <c r="I3" s="67">
        <f>COUNTA(I7:I21)</f>
        <v>5</v>
      </c>
      <c r="J3" s="68"/>
      <c r="K3" s="67">
        <f>COUNTA(K7:K21)</f>
        <v>0</v>
      </c>
      <c r="L3" s="67">
        <f>COUNTA(L7:L21)</f>
        <v>0</v>
      </c>
      <c r="M3" s="25"/>
      <c r="N3" s="30"/>
      <c r="O3" s="62" t="s">
        <v>9</v>
      </c>
      <c r="T3" s="27" t="str">
        <f>IF(T6='15년일입'!$T$6,"OK","@@")</f>
        <v>@@</v>
      </c>
      <c r="U3" s="38">
        <f>SUM(T6:U6)</f>
        <v>4500000</v>
      </c>
      <c r="V3" s="27" t="str">
        <f>IF(COUNTIF(V6:V914,"@@")&gt;0,"@@","OK")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IF(COUNTIF(AA6:AA914,"@@")&gt;0,"@@","OK")</f>
        <v>OK</v>
      </c>
      <c r="AC3" s="63"/>
    </row>
    <row r="4" spans="1:29" ht="30" customHeight="1">
      <c r="A4" s="552" t="s">
        <v>547</v>
      </c>
      <c r="B4" s="552" t="s">
        <v>133</v>
      </c>
      <c r="C4" s="552" t="s">
        <v>4</v>
      </c>
      <c r="D4" s="554" t="s">
        <v>134</v>
      </c>
      <c r="E4" s="555" t="s">
        <v>5</v>
      </c>
      <c r="F4" s="552" t="s">
        <v>135</v>
      </c>
      <c r="G4" s="555" t="s">
        <v>572</v>
      </c>
      <c r="H4" s="521" t="s">
        <v>573</v>
      </c>
      <c r="I4" s="522"/>
      <c r="J4" s="523" t="s">
        <v>574</v>
      </c>
      <c r="K4" s="541" t="s">
        <v>575</v>
      </c>
      <c r="L4" s="540"/>
      <c r="M4" s="538" t="s">
        <v>576</v>
      </c>
      <c r="N4" s="544" t="s">
        <v>136</v>
      </c>
      <c r="O4" s="545" t="s">
        <v>126</v>
      </c>
      <c r="Q4" s="542" t="s">
        <v>546</v>
      </c>
      <c r="S4" s="546" t="s">
        <v>6</v>
      </c>
      <c r="T4" s="537" t="s">
        <v>8</v>
      </c>
      <c r="U4" s="522"/>
      <c r="V4" s="522"/>
      <c r="X4" s="548" t="s">
        <v>6</v>
      </c>
      <c r="Y4" s="540" t="s">
        <v>79</v>
      </c>
      <c r="Z4" s="540"/>
      <c r="AA4" s="540"/>
      <c r="AC4" s="542" t="s">
        <v>137</v>
      </c>
    </row>
    <row r="5" spans="1:29" ht="18" customHeight="1">
      <c r="A5" s="553"/>
      <c r="B5" s="553"/>
      <c r="C5" s="553"/>
      <c r="D5" s="553"/>
      <c r="E5" s="555"/>
      <c r="F5" s="553"/>
      <c r="G5" s="545"/>
      <c r="H5" s="229" t="s">
        <v>0</v>
      </c>
      <c r="I5" s="229" t="s">
        <v>1</v>
      </c>
      <c r="J5" s="524"/>
      <c r="K5" s="65" t="s">
        <v>0</v>
      </c>
      <c r="L5" s="65" t="s">
        <v>1</v>
      </c>
      <c r="M5" s="539"/>
      <c r="N5" s="544"/>
      <c r="O5" s="545"/>
      <c r="Q5" s="543"/>
      <c r="S5" s="547"/>
      <c r="T5" s="229" t="s">
        <v>3</v>
      </c>
      <c r="U5" s="229" t="s">
        <v>2</v>
      </c>
      <c r="V5" s="229" t="s">
        <v>77</v>
      </c>
      <c r="X5" s="549"/>
      <c r="Y5" s="65" t="s">
        <v>3</v>
      </c>
      <c r="Z5" s="65" t="s">
        <v>2</v>
      </c>
      <c r="AA5" s="65" t="s">
        <v>77</v>
      </c>
      <c r="AC5" s="543"/>
    </row>
    <row r="6" spans="1:29" ht="47.25" customHeight="1">
      <c r="A6" s="180" t="s">
        <v>577</v>
      </c>
      <c r="B6" s="180" t="s">
        <v>577</v>
      </c>
      <c r="C6" s="13"/>
      <c r="D6" s="180" t="s">
        <v>571</v>
      </c>
      <c r="E6" s="14"/>
      <c r="F6" s="180" t="s">
        <v>579</v>
      </c>
      <c r="G6" s="19">
        <f t="shared" ref="G6:M6" si="0">SUBTOTAL(9,G7:G826)</f>
        <v>9703805</v>
      </c>
      <c r="H6" s="19">
        <f t="shared" si="0"/>
        <v>-300000</v>
      </c>
      <c r="I6" s="19">
        <f t="shared" si="0"/>
        <v>4800000</v>
      </c>
      <c r="J6" s="19">
        <f t="shared" si="0"/>
        <v>14203805</v>
      </c>
      <c r="K6" s="19">
        <f t="shared" si="0"/>
        <v>0</v>
      </c>
      <c r="L6" s="19">
        <f t="shared" si="0"/>
        <v>0</v>
      </c>
      <c r="M6" s="19">
        <f t="shared" si="0"/>
        <v>9703805</v>
      </c>
      <c r="N6" s="37"/>
      <c r="O6" s="28"/>
      <c r="Q6" s="39"/>
      <c r="S6" s="218" t="s">
        <v>580</v>
      </c>
      <c r="T6" s="19">
        <f>SUBTOTAL(9,T7:T826)</f>
        <v>0</v>
      </c>
      <c r="U6" s="19">
        <f>SUBTOTAL(9,U7:U826)</f>
        <v>4500000</v>
      </c>
      <c r="V6" s="29" t="str">
        <f>IF((H6+I6)=(T6+U6),"OK","검토")</f>
        <v>OK</v>
      </c>
      <c r="X6" s="53"/>
      <c r="Y6" s="19">
        <f>SUBTOTAL(9,Y7:Y826)</f>
        <v>0</v>
      </c>
      <c r="Z6" s="19">
        <f>SUBTOTAL(9,Z7:Z826)</f>
        <v>0</v>
      </c>
      <c r="AA6" s="29" t="str">
        <f>IF((K6+L6)=(Y6+Z6),"OK","검토")</f>
        <v>OK</v>
      </c>
      <c r="AC6" s="29" t="str">
        <f>IF(COUNTIF(AC7:AC643,"@@")&gt;0,"@@","OK")</f>
        <v>OK</v>
      </c>
    </row>
    <row r="7" spans="1:29" ht="40.5" customHeight="1">
      <c r="A7" s="87" t="str">
        <f>IFERROR(VLOOKUP('15년기금출'!$C7,구분표!$A$2:$C$1001,2,FALSE),"")</f>
        <v>문화체육관광위원회</v>
      </c>
      <c r="B7" s="87" t="str">
        <f>IFERROR(VLOOKUP('15년기금출'!$C7,구분표!$A$2:$C$1001,3,FALSE),"")</f>
        <v>문화체육관광국</v>
      </c>
      <c r="C7" s="298" t="s">
        <v>192</v>
      </c>
      <c r="D7" s="185" t="s">
        <v>791</v>
      </c>
      <c r="E7" s="185">
        <v>88</v>
      </c>
      <c r="F7" s="298" t="s">
        <v>1261</v>
      </c>
      <c r="G7" s="187">
        <v>140000</v>
      </c>
      <c r="H7" s="184">
        <v>-20000</v>
      </c>
      <c r="I7" s="184"/>
      <c r="J7" s="73">
        <f t="shared" ref="J7:J21" si="1">SUM(G7+H7+I7)</f>
        <v>120000</v>
      </c>
      <c r="K7" s="184"/>
      <c r="L7" s="184"/>
      <c r="M7" s="73">
        <f t="shared" ref="M7:M21" si="2">SUM(G7+K7+L7)</f>
        <v>140000</v>
      </c>
      <c r="N7" s="74" t="str">
        <f t="shared" ref="N7:N21" si="3">IF(H7-K7&lt;0,"동의필요","-")</f>
        <v>동의필요</v>
      </c>
      <c r="O7" s="312"/>
      <c r="P7" s="75"/>
      <c r="Q7" s="206" t="s">
        <v>1252</v>
      </c>
      <c r="R7" s="75"/>
      <c r="S7" s="78" t="str">
        <f t="shared" ref="S7:S21" si="4">IF($Q7="도비","도비",IF(COUNT(FIND("국비/",$F7)),"국비",IF(COUNT(FIND("지특/",$F7)),"지특",IF(COUNT(FIND("기금/",$F7)),"기금",IF(COUNT(FIND("교부세/",$F7)),"특교",IF(COUNT(FIND("자체/",$F7)),"도비",""))))))</f>
        <v>도비</v>
      </c>
      <c r="T7" s="184">
        <f t="shared" ref="T7:T21" si="5">IF($S7&lt;&gt;"도비",IF($Q7="국도비","직접입력",SUM($H7:$I7)),)</f>
        <v>0</v>
      </c>
      <c r="U7" s="184">
        <f t="shared" ref="U7:U21" si="6">IF($S7="도비",SUM($H7:$I7),IF($Q7="국도비","직접입력",SUM($H7:$I7)-$T7))</f>
        <v>-20000</v>
      </c>
      <c r="V7" s="77" t="str">
        <f t="shared" ref="V7:V21" si="7">IFERROR(IF(($H7+$I7)=($T7+$U7),"ok","검토"),"검토")</f>
        <v>ok</v>
      </c>
      <c r="W7" s="75"/>
      <c r="X7" s="76" t="str">
        <f t="shared" ref="X7:X21" si="8">$S7</f>
        <v>도비</v>
      </c>
      <c r="Y7" s="184">
        <f t="shared" ref="Y7:Y21" si="9">IF($X7&lt;&gt;"도비",IF($Q7="국도비","직접입력",SUM($K7:$L7)),)</f>
        <v>0</v>
      </c>
      <c r="Z7" s="184">
        <f t="shared" ref="Z7:Z21" si="10">IF($X7="도비",SUM($K7:$L7),IF($Q7="국도비","직접입력",SUM($K7:$L7)-$Y7))</f>
        <v>0</v>
      </c>
      <c r="AA7" s="77" t="str">
        <f t="shared" ref="AA7:AA21" si="11">IFERROR(IF(($K7+$L7)=($Y7+$Z7),"ok","검토"),"검토")</f>
        <v>ok</v>
      </c>
      <c r="AB7" s="75"/>
      <c r="AC7" s="79" t="str">
        <f t="array" ref="AC7">IFERROR(IF($C7="","",INDEX(구분표!$I$2:$I$1001,MATCH(1,(구분표!$B$2:$B$1001='15년기금출'!$A7)*(구분표!$C$2:$C$1001='15년기금출'!$B7)*(구분표!$A$2:$A$1001='15년기금출'!$C7),0))),"@@")</f>
        <v>1503</v>
      </c>
    </row>
    <row r="8" spans="1:29" ht="40.5" customHeight="1">
      <c r="A8" s="87" t="str">
        <f>IFERROR(VLOOKUP('15년기금출'!$C8,구분표!$A$2:$C$1001,2,FALSE),"")</f>
        <v>문화체육관광위원회</v>
      </c>
      <c r="B8" s="87" t="str">
        <f>IFERROR(VLOOKUP('15년기금출'!$C8,구분표!$A$2:$C$1001,3,FALSE),"")</f>
        <v>문화체육관광국</v>
      </c>
      <c r="C8" s="186" t="s">
        <v>192</v>
      </c>
      <c r="D8" s="185" t="s">
        <v>791</v>
      </c>
      <c r="E8" s="185">
        <v>88</v>
      </c>
      <c r="F8" s="186" t="s">
        <v>1262</v>
      </c>
      <c r="G8" s="190">
        <v>150000</v>
      </c>
      <c r="H8" s="184">
        <v>-40000</v>
      </c>
      <c r="I8" s="184"/>
      <c r="J8" s="73">
        <f t="shared" si="1"/>
        <v>110000</v>
      </c>
      <c r="K8" s="184"/>
      <c r="L8" s="184"/>
      <c r="M8" s="73">
        <f t="shared" si="2"/>
        <v>150000</v>
      </c>
      <c r="N8" s="74" t="str">
        <f t="shared" si="3"/>
        <v>동의필요</v>
      </c>
      <c r="O8" s="311"/>
      <c r="P8" s="75"/>
      <c r="Q8" s="206" t="s">
        <v>1252</v>
      </c>
      <c r="R8" s="75"/>
      <c r="S8" s="78" t="str">
        <f t="shared" si="4"/>
        <v>도비</v>
      </c>
      <c r="T8" s="184">
        <f t="shared" si="5"/>
        <v>0</v>
      </c>
      <c r="U8" s="184">
        <f t="shared" si="6"/>
        <v>-40000</v>
      </c>
      <c r="V8" s="77" t="str">
        <f t="shared" si="7"/>
        <v>ok</v>
      </c>
      <c r="W8" s="75"/>
      <c r="X8" s="76" t="str">
        <f t="shared" si="8"/>
        <v>도비</v>
      </c>
      <c r="Y8" s="184">
        <f t="shared" si="9"/>
        <v>0</v>
      </c>
      <c r="Z8" s="184">
        <f t="shared" si="10"/>
        <v>0</v>
      </c>
      <c r="AA8" s="77" t="str">
        <f t="shared" si="11"/>
        <v>ok</v>
      </c>
      <c r="AB8" s="75"/>
      <c r="AC8" s="79" t="str">
        <f t="array" ref="AC8">IFERROR(IF($C8="","",INDEX(구분표!$I$2:$I$1001,MATCH(1,(구분표!$B$2:$B$1001='15년기금출'!$A8)*(구분표!$C$2:$C$1001='15년기금출'!$B8)*(구분표!$A$2:$A$1001='15년기금출'!$C8),0))),"@@")</f>
        <v>1503</v>
      </c>
    </row>
    <row r="9" spans="1:29" ht="40.5" customHeight="1">
      <c r="A9" s="87" t="str">
        <f>IFERROR(VLOOKUP('15년기금출'!$C9,구분표!$A$2:$C$1001,2,FALSE),"")</f>
        <v>문화체육관광위원회</v>
      </c>
      <c r="B9" s="87" t="str">
        <f>IFERROR(VLOOKUP('15년기금출'!$C9,구분표!$A$2:$C$1001,3,FALSE),"")</f>
        <v>문화체육관광국</v>
      </c>
      <c r="C9" s="186" t="s">
        <v>192</v>
      </c>
      <c r="D9" s="185" t="s">
        <v>791</v>
      </c>
      <c r="E9" s="185">
        <v>88</v>
      </c>
      <c r="F9" s="186" t="s">
        <v>1263</v>
      </c>
      <c r="G9" s="184">
        <v>180000</v>
      </c>
      <c r="H9" s="184">
        <v>-120000</v>
      </c>
      <c r="I9" s="184"/>
      <c r="J9" s="73">
        <f t="shared" si="1"/>
        <v>60000</v>
      </c>
      <c r="K9" s="184"/>
      <c r="L9" s="184"/>
      <c r="M9" s="73">
        <f t="shared" si="2"/>
        <v>180000</v>
      </c>
      <c r="N9" s="74" t="str">
        <f t="shared" si="3"/>
        <v>동의필요</v>
      </c>
      <c r="O9" s="312"/>
      <c r="P9" s="75"/>
      <c r="Q9" s="206" t="s">
        <v>1252</v>
      </c>
      <c r="R9" s="75"/>
      <c r="S9" s="78" t="str">
        <f t="shared" si="4"/>
        <v>도비</v>
      </c>
      <c r="T9" s="184">
        <f t="shared" si="5"/>
        <v>0</v>
      </c>
      <c r="U9" s="184">
        <f t="shared" si="6"/>
        <v>-120000</v>
      </c>
      <c r="V9" s="77" t="str">
        <f t="shared" si="7"/>
        <v>ok</v>
      </c>
      <c r="W9" s="75"/>
      <c r="X9" s="76" t="str">
        <f t="shared" si="8"/>
        <v>도비</v>
      </c>
      <c r="Y9" s="184">
        <f t="shared" si="9"/>
        <v>0</v>
      </c>
      <c r="Z9" s="184">
        <f t="shared" si="10"/>
        <v>0</v>
      </c>
      <c r="AA9" s="77" t="str">
        <f t="shared" si="11"/>
        <v>ok</v>
      </c>
      <c r="AB9" s="75"/>
      <c r="AC9" s="79" t="str">
        <f t="array" ref="AC9">IFERROR(IF($C9="","",INDEX(구분표!$I$2:$I$1001,MATCH(1,(구분표!$B$2:$B$1001='15년기금출'!$A9)*(구분표!$C$2:$C$1001='15년기금출'!$B9)*(구분표!$A$2:$A$1001='15년기금출'!$C9),0))),"@@")</f>
        <v>1503</v>
      </c>
    </row>
    <row r="10" spans="1:29" ht="40.5" customHeight="1">
      <c r="A10" s="87" t="str">
        <f>IFERROR(VLOOKUP('15년기금출'!$C10,구분표!$A$2:$C$1001,2,FALSE),"")</f>
        <v>문화체육관광위원회</v>
      </c>
      <c r="B10" s="87" t="str">
        <f>IFERROR(VLOOKUP('15년기금출'!$C10,구분표!$A$2:$C$1001,3,FALSE),"")</f>
        <v>문화체육관광국</v>
      </c>
      <c r="C10" s="186" t="s">
        <v>192</v>
      </c>
      <c r="D10" s="185" t="s">
        <v>791</v>
      </c>
      <c r="E10" s="185">
        <v>88</v>
      </c>
      <c r="F10" s="186" t="s">
        <v>1264</v>
      </c>
      <c r="G10" s="184">
        <v>150000</v>
      </c>
      <c r="H10" s="184">
        <v>-20000</v>
      </c>
      <c r="I10" s="184"/>
      <c r="J10" s="73">
        <f t="shared" si="1"/>
        <v>130000</v>
      </c>
      <c r="K10" s="184"/>
      <c r="L10" s="184"/>
      <c r="M10" s="73">
        <f t="shared" si="2"/>
        <v>150000</v>
      </c>
      <c r="N10" s="74" t="str">
        <f t="shared" si="3"/>
        <v>동의필요</v>
      </c>
      <c r="O10" s="311"/>
      <c r="P10" s="75"/>
      <c r="Q10" s="206" t="s">
        <v>1252</v>
      </c>
      <c r="R10" s="75"/>
      <c r="S10" s="78" t="str">
        <f t="shared" si="4"/>
        <v>도비</v>
      </c>
      <c r="T10" s="184">
        <f t="shared" si="5"/>
        <v>0</v>
      </c>
      <c r="U10" s="184">
        <f t="shared" si="6"/>
        <v>-20000</v>
      </c>
      <c r="V10" s="77" t="str">
        <f t="shared" si="7"/>
        <v>ok</v>
      </c>
      <c r="W10" s="75"/>
      <c r="X10" s="76" t="str">
        <f t="shared" si="8"/>
        <v>도비</v>
      </c>
      <c r="Y10" s="184">
        <f t="shared" si="9"/>
        <v>0</v>
      </c>
      <c r="Z10" s="184">
        <f t="shared" si="10"/>
        <v>0</v>
      </c>
      <c r="AA10" s="77" t="str">
        <f t="shared" si="11"/>
        <v>ok</v>
      </c>
      <c r="AB10" s="75"/>
      <c r="AC10" s="79" t="str">
        <f t="array" ref="AC10">IFERROR(IF($C10="","",INDEX(구분표!$I$2:$I$1001,MATCH(1,(구분표!$B$2:$B$1001='15년기금출'!$A10)*(구분표!$C$2:$C$1001='15년기금출'!$B10)*(구분표!$A$2:$A$1001='15년기금출'!$C10),0))),"@@")</f>
        <v>1503</v>
      </c>
    </row>
    <row r="11" spans="1:29" ht="40.5" customHeight="1">
      <c r="A11" s="87" t="str">
        <f>IFERROR(VLOOKUP('15년기금출'!$C11,구분표!$A$2:$C$1001,2,FALSE),"")</f>
        <v>문화체육관광위원회</v>
      </c>
      <c r="B11" s="87" t="str">
        <f>IFERROR(VLOOKUP('15년기금출'!$C11,구분표!$A$2:$C$1001,3,FALSE),"")</f>
        <v>문화체육관광국</v>
      </c>
      <c r="C11" s="186" t="s">
        <v>192</v>
      </c>
      <c r="D11" s="185" t="s">
        <v>791</v>
      </c>
      <c r="E11" s="185">
        <v>88</v>
      </c>
      <c r="F11" s="186" t="s">
        <v>1265</v>
      </c>
      <c r="G11" s="184">
        <v>120000</v>
      </c>
      <c r="H11" s="184"/>
      <c r="I11" s="184">
        <v>30000</v>
      </c>
      <c r="J11" s="73">
        <f t="shared" si="1"/>
        <v>150000</v>
      </c>
      <c r="K11" s="184"/>
      <c r="L11" s="184"/>
      <c r="M11" s="73">
        <f t="shared" si="2"/>
        <v>120000</v>
      </c>
      <c r="N11" s="74" t="str">
        <f t="shared" si="3"/>
        <v>-</v>
      </c>
      <c r="O11" s="203"/>
      <c r="P11" s="75"/>
      <c r="Q11" s="206" t="s">
        <v>1252</v>
      </c>
      <c r="R11" s="75"/>
      <c r="S11" s="78" t="str">
        <f t="shared" si="4"/>
        <v>도비</v>
      </c>
      <c r="T11" s="184">
        <f t="shared" si="5"/>
        <v>0</v>
      </c>
      <c r="U11" s="184">
        <f t="shared" si="6"/>
        <v>30000</v>
      </c>
      <c r="V11" s="77" t="str">
        <f t="shared" si="7"/>
        <v>ok</v>
      </c>
      <c r="W11" s="75"/>
      <c r="X11" s="76" t="str">
        <f t="shared" si="8"/>
        <v>도비</v>
      </c>
      <c r="Y11" s="184">
        <f t="shared" si="9"/>
        <v>0</v>
      </c>
      <c r="Z11" s="184">
        <f t="shared" si="10"/>
        <v>0</v>
      </c>
      <c r="AA11" s="77" t="str">
        <f t="shared" si="11"/>
        <v>ok</v>
      </c>
      <c r="AB11" s="75"/>
      <c r="AC11" s="79" t="str">
        <f t="array" ref="AC11">IFERROR(IF($C11="","",INDEX(구분표!$I$2:$I$1001,MATCH(1,(구분표!$B$2:$B$1001='15년기금출'!$A11)*(구분표!$C$2:$C$1001='15년기금출'!$B11)*(구분표!$A$2:$A$1001='15년기금출'!$C11),0))),"@@")</f>
        <v>1503</v>
      </c>
    </row>
    <row r="12" spans="1:29" ht="40.5" customHeight="1">
      <c r="A12" s="87" t="str">
        <f>IFERROR(VLOOKUP('15년기금출'!$C12,구분표!$A$2:$C$1001,2,FALSE),"")</f>
        <v>문화체육관광위원회</v>
      </c>
      <c r="B12" s="87" t="str">
        <f>IFERROR(VLOOKUP('15년기금출'!$C12,구분표!$A$2:$C$1001,3,FALSE),"")</f>
        <v>문화체육관광국</v>
      </c>
      <c r="C12" s="186" t="s">
        <v>192</v>
      </c>
      <c r="D12" s="185" t="s">
        <v>791</v>
      </c>
      <c r="E12" s="185">
        <v>88</v>
      </c>
      <c r="F12" s="186" t="s">
        <v>1266</v>
      </c>
      <c r="G12" s="184">
        <v>100000</v>
      </c>
      <c r="H12" s="184"/>
      <c r="I12" s="184">
        <v>100000</v>
      </c>
      <c r="J12" s="73">
        <f t="shared" si="1"/>
        <v>200000</v>
      </c>
      <c r="K12" s="184"/>
      <c r="L12" s="184"/>
      <c r="M12" s="73">
        <f t="shared" si="2"/>
        <v>100000</v>
      </c>
      <c r="N12" s="74" t="str">
        <f t="shared" si="3"/>
        <v>-</v>
      </c>
      <c r="O12" s="203"/>
      <c r="P12" s="75"/>
      <c r="Q12" s="206" t="s">
        <v>1252</v>
      </c>
      <c r="R12" s="75"/>
      <c r="S12" s="78" t="str">
        <f t="shared" si="4"/>
        <v>도비</v>
      </c>
      <c r="T12" s="184">
        <f t="shared" si="5"/>
        <v>0</v>
      </c>
      <c r="U12" s="184">
        <f t="shared" si="6"/>
        <v>100000</v>
      </c>
      <c r="V12" s="77" t="str">
        <f t="shared" si="7"/>
        <v>ok</v>
      </c>
      <c r="W12" s="75"/>
      <c r="X12" s="76" t="str">
        <f t="shared" si="8"/>
        <v>도비</v>
      </c>
      <c r="Y12" s="184">
        <f t="shared" si="9"/>
        <v>0</v>
      </c>
      <c r="Z12" s="184">
        <f t="shared" si="10"/>
        <v>0</v>
      </c>
      <c r="AA12" s="77" t="str">
        <f t="shared" si="11"/>
        <v>ok</v>
      </c>
      <c r="AB12" s="75"/>
      <c r="AC12" s="79" t="str">
        <f t="array" ref="AC12">IFERROR(IF($C12="","",INDEX(구분표!$I$2:$I$1001,MATCH(1,(구분표!$B$2:$B$1001='15년기금출'!$A12)*(구분표!$C$2:$C$1001='15년기금출'!$B12)*(구분표!$A$2:$A$1001='15년기금출'!$C12),0))),"@@")</f>
        <v>1503</v>
      </c>
    </row>
    <row r="13" spans="1:29" ht="40.5" customHeight="1">
      <c r="A13" s="87" t="str">
        <f>IFERROR(VLOOKUP('15년기금출'!$C13,구분표!$A$2:$C$1001,2,FALSE),"")</f>
        <v>문화체육관광위원회</v>
      </c>
      <c r="B13" s="87" t="str">
        <f>IFERROR(VLOOKUP('15년기금출'!$C13,구분표!$A$2:$C$1001,3,FALSE),"")</f>
        <v>문화체육관광국</v>
      </c>
      <c r="C13" s="186" t="s">
        <v>192</v>
      </c>
      <c r="D13" s="185" t="s">
        <v>791</v>
      </c>
      <c r="E13" s="185">
        <v>88</v>
      </c>
      <c r="F13" s="186" t="s">
        <v>1267</v>
      </c>
      <c r="G13" s="184">
        <v>300000</v>
      </c>
      <c r="H13" s="184"/>
      <c r="I13" s="184"/>
      <c r="J13" s="73">
        <f t="shared" si="1"/>
        <v>300000</v>
      </c>
      <c r="K13" s="184"/>
      <c r="L13" s="184"/>
      <c r="M13" s="73">
        <f t="shared" si="2"/>
        <v>300000</v>
      </c>
      <c r="N13" s="74" t="str">
        <f t="shared" si="3"/>
        <v>-</v>
      </c>
      <c r="O13" s="312"/>
      <c r="P13" s="75"/>
      <c r="Q13" s="206" t="s">
        <v>1252</v>
      </c>
      <c r="R13" s="75"/>
      <c r="S13" s="78" t="str">
        <f t="shared" si="4"/>
        <v>도비</v>
      </c>
      <c r="T13" s="184">
        <f t="shared" si="5"/>
        <v>0</v>
      </c>
      <c r="U13" s="184">
        <f t="shared" si="6"/>
        <v>0</v>
      </c>
      <c r="V13" s="77" t="str">
        <f t="shared" si="7"/>
        <v>ok</v>
      </c>
      <c r="W13" s="75"/>
      <c r="X13" s="76" t="str">
        <f t="shared" si="8"/>
        <v>도비</v>
      </c>
      <c r="Y13" s="184">
        <f t="shared" si="9"/>
        <v>0</v>
      </c>
      <c r="Z13" s="184">
        <f t="shared" si="10"/>
        <v>0</v>
      </c>
      <c r="AA13" s="77" t="str">
        <f t="shared" si="11"/>
        <v>ok</v>
      </c>
      <c r="AB13" s="75"/>
      <c r="AC13" s="79" t="str">
        <f t="array" ref="AC13">IFERROR(IF($C13="","",INDEX(구분표!$I$2:$I$1001,MATCH(1,(구분표!$B$2:$B$1001='15년기금출'!$A13)*(구분표!$C$2:$C$1001='15년기금출'!$B13)*(구분표!$A$2:$A$1001='15년기금출'!$C13),0))),"@@")</f>
        <v>1503</v>
      </c>
    </row>
    <row r="14" spans="1:29" ht="40.5" customHeight="1">
      <c r="A14" s="87" t="str">
        <f>IFERROR(VLOOKUP('15년기금출'!$C14,구분표!$A$2:$C$1001,2,FALSE),"")</f>
        <v>문화체육관광위원회</v>
      </c>
      <c r="B14" s="87" t="str">
        <f>IFERROR(VLOOKUP('15년기금출'!$C14,구분표!$A$2:$C$1001,3,FALSE),"")</f>
        <v>문화체육관광국</v>
      </c>
      <c r="C14" s="186" t="s">
        <v>192</v>
      </c>
      <c r="D14" s="185" t="s">
        <v>791</v>
      </c>
      <c r="E14" s="185">
        <v>88</v>
      </c>
      <c r="F14" s="186" t="s">
        <v>1268</v>
      </c>
      <c r="G14" s="184">
        <v>100000</v>
      </c>
      <c r="H14" s="184"/>
      <c r="I14" s="184">
        <v>10000</v>
      </c>
      <c r="J14" s="73">
        <f t="shared" si="1"/>
        <v>110000</v>
      </c>
      <c r="K14" s="184"/>
      <c r="L14" s="184"/>
      <c r="M14" s="73">
        <f t="shared" si="2"/>
        <v>100000</v>
      </c>
      <c r="N14" s="74" t="str">
        <f t="shared" si="3"/>
        <v>-</v>
      </c>
      <c r="O14" s="204"/>
      <c r="P14" s="75"/>
      <c r="Q14" s="206" t="s">
        <v>1252</v>
      </c>
      <c r="R14" s="75"/>
      <c r="S14" s="78" t="str">
        <f t="shared" si="4"/>
        <v>도비</v>
      </c>
      <c r="T14" s="184">
        <f t="shared" si="5"/>
        <v>0</v>
      </c>
      <c r="U14" s="184">
        <f t="shared" si="6"/>
        <v>10000</v>
      </c>
      <c r="V14" s="77" t="str">
        <f t="shared" si="7"/>
        <v>ok</v>
      </c>
      <c r="W14" s="75"/>
      <c r="X14" s="76" t="str">
        <f t="shared" si="8"/>
        <v>도비</v>
      </c>
      <c r="Y14" s="184">
        <f t="shared" si="9"/>
        <v>0</v>
      </c>
      <c r="Z14" s="184">
        <f t="shared" si="10"/>
        <v>0</v>
      </c>
      <c r="AA14" s="77" t="str">
        <f t="shared" si="11"/>
        <v>ok</v>
      </c>
      <c r="AB14" s="75"/>
      <c r="AC14" s="79" t="str">
        <f t="array" ref="AC14">IFERROR(IF($C14="","",INDEX(구분표!$I$2:$I$1001,MATCH(1,(구분표!$B$2:$B$1001='15년기금출'!$A14)*(구분표!$C$2:$C$1001='15년기금출'!$B14)*(구분표!$A$2:$A$1001='15년기금출'!$C14),0))),"@@")</f>
        <v>1503</v>
      </c>
    </row>
    <row r="15" spans="1:29" ht="40.5" customHeight="1">
      <c r="A15" s="87" t="str">
        <f>IFERROR(VLOOKUP('15년기금출'!$C15,구분표!$A$2:$C$1001,2,FALSE),"")</f>
        <v>문화체육관광위원회</v>
      </c>
      <c r="B15" s="87" t="str">
        <f>IFERROR(VLOOKUP('15년기금출'!$C15,구분표!$A$2:$C$1001,3,FALSE),"")</f>
        <v>문화체육관광국</v>
      </c>
      <c r="C15" s="186" t="s">
        <v>192</v>
      </c>
      <c r="D15" s="185" t="s">
        <v>791</v>
      </c>
      <c r="E15" s="185">
        <v>88</v>
      </c>
      <c r="F15" s="186" t="s">
        <v>1269</v>
      </c>
      <c r="G15" s="184">
        <v>120000</v>
      </c>
      <c r="H15" s="184"/>
      <c r="I15" s="184"/>
      <c r="J15" s="73">
        <f t="shared" si="1"/>
        <v>120000</v>
      </c>
      <c r="K15" s="184"/>
      <c r="L15" s="184"/>
      <c r="M15" s="73">
        <f t="shared" si="2"/>
        <v>120000</v>
      </c>
      <c r="N15" s="74" t="str">
        <f t="shared" si="3"/>
        <v>-</v>
      </c>
      <c r="O15" s="204"/>
      <c r="P15" s="75"/>
      <c r="Q15" s="206" t="s">
        <v>1252</v>
      </c>
      <c r="R15" s="75"/>
      <c r="S15" s="78" t="str">
        <f t="shared" si="4"/>
        <v>도비</v>
      </c>
      <c r="T15" s="184">
        <f t="shared" si="5"/>
        <v>0</v>
      </c>
      <c r="U15" s="184">
        <f t="shared" si="6"/>
        <v>0</v>
      </c>
      <c r="V15" s="77" t="str">
        <f t="shared" si="7"/>
        <v>ok</v>
      </c>
      <c r="W15" s="75"/>
      <c r="X15" s="76" t="str">
        <f t="shared" si="8"/>
        <v>도비</v>
      </c>
      <c r="Y15" s="184">
        <f t="shared" si="9"/>
        <v>0</v>
      </c>
      <c r="Z15" s="184">
        <f t="shared" si="10"/>
        <v>0</v>
      </c>
      <c r="AA15" s="77" t="str">
        <f t="shared" si="11"/>
        <v>ok</v>
      </c>
      <c r="AB15" s="75"/>
      <c r="AC15" s="79" t="str">
        <f t="array" ref="AC15">IFERROR(IF($C15="","",INDEX(구분표!$I$2:$I$1001,MATCH(1,(구분표!$B$2:$B$1001='15년기금출'!$A15)*(구분표!$C$2:$C$1001='15년기금출'!$B15)*(구분표!$A$2:$A$1001='15년기금출'!$C15),0))),"@@")</f>
        <v>1503</v>
      </c>
    </row>
    <row r="16" spans="1:29" ht="40.5" customHeight="1">
      <c r="A16" s="87" t="str">
        <f>IFERROR(VLOOKUP('15년기금출'!$C16,구분표!$A$2:$C$1001,2,FALSE),"")</f>
        <v>문화체육관광위원회</v>
      </c>
      <c r="B16" s="87" t="str">
        <f>IFERROR(VLOOKUP('15년기금출'!$C16,구분표!$A$2:$C$1001,3,FALSE),"")</f>
        <v>문화체육관광국</v>
      </c>
      <c r="C16" s="186" t="s">
        <v>192</v>
      </c>
      <c r="D16" s="185" t="s">
        <v>791</v>
      </c>
      <c r="E16" s="185">
        <v>88</v>
      </c>
      <c r="F16" s="186" t="s">
        <v>1270</v>
      </c>
      <c r="G16" s="184">
        <v>140000</v>
      </c>
      <c r="H16" s="184"/>
      <c r="I16" s="184">
        <v>160000</v>
      </c>
      <c r="J16" s="73">
        <f t="shared" si="1"/>
        <v>300000</v>
      </c>
      <c r="K16" s="184"/>
      <c r="L16" s="184"/>
      <c r="M16" s="73">
        <f t="shared" si="2"/>
        <v>140000</v>
      </c>
      <c r="N16" s="74" t="str">
        <f t="shared" si="3"/>
        <v>-</v>
      </c>
      <c r="O16" s="204"/>
      <c r="P16" s="75"/>
      <c r="Q16" s="206" t="s">
        <v>1252</v>
      </c>
      <c r="R16" s="75"/>
      <c r="S16" s="78" t="str">
        <f t="shared" si="4"/>
        <v>도비</v>
      </c>
      <c r="T16" s="184">
        <f t="shared" si="5"/>
        <v>0</v>
      </c>
      <c r="U16" s="184">
        <f t="shared" si="6"/>
        <v>160000</v>
      </c>
      <c r="V16" s="77" t="str">
        <f t="shared" si="7"/>
        <v>ok</v>
      </c>
      <c r="W16" s="75"/>
      <c r="X16" s="76" t="str">
        <f t="shared" si="8"/>
        <v>도비</v>
      </c>
      <c r="Y16" s="184">
        <f t="shared" si="9"/>
        <v>0</v>
      </c>
      <c r="Z16" s="184">
        <f t="shared" si="10"/>
        <v>0</v>
      </c>
      <c r="AA16" s="77" t="str">
        <f t="shared" si="11"/>
        <v>ok</v>
      </c>
      <c r="AB16" s="75"/>
      <c r="AC16" s="79" t="str">
        <f t="array" ref="AC16">IFERROR(IF($C16="","",INDEX(구분표!$I$2:$I$1001,MATCH(1,(구분표!$B$2:$B$1001='15년기금출'!$A16)*(구분표!$C$2:$C$1001='15년기금출'!$B16)*(구분표!$A$2:$A$1001='15년기금출'!$C16),0))),"@@")</f>
        <v>1503</v>
      </c>
    </row>
    <row r="17" spans="1:29" ht="40.5" customHeight="1">
      <c r="A17" s="87" t="str">
        <f>IFERROR(VLOOKUP('15년기금출'!$C17,구분표!$A$2:$C$1001,2,FALSE),"")</f>
        <v>문화체육관광위원회</v>
      </c>
      <c r="B17" s="87" t="str">
        <f>IFERROR(VLOOKUP('15년기금출'!$C17,구분표!$A$2:$C$1001,3,FALSE),"")</f>
        <v>문화체육관광국</v>
      </c>
      <c r="C17" s="186" t="s">
        <v>192</v>
      </c>
      <c r="D17" s="185" t="s">
        <v>791</v>
      </c>
      <c r="E17" s="185">
        <v>88</v>
      </c>
      <c r="F17" s="186" t="s">
        <v>1271</v>
      </c>
      <c r="G17" s="184">
        <v>50000</v>
      </c>
      <c r="H17" s="184">
        <v>-50000</v>
      </c>
      <c r="I17" s="184"/>
      <c r="J17" s="73">
        <f t="shared" si="1"/>
        <v>0</v>
      </c>
      <c r="K17" s="184"/>
      <c r="L17" s="184"/>
      <c r="M17" s="73">
        <f t="shared" si="2"/>
        <v>50000</v>
      </c>
      <c r="N17" s="74" t="str">
        <f t="shared" si="3"/>
        <v>동의필요</v>
      </c>
      <c r="O17" s="307"/>
      <c r="P17" s="75"/>
      <c r="Q17" s="206" t="s">
        <v>1252</v>
      </c>
      <c r="R17" s="75"/>
      <c r="S17" s="78" t="str">
        <f t="shared" si="4"/>
        <v>도비</v>
      </c>
      <c r="T17" s="184">
        <f t="shared" si="5"/>
        <v>0</v>
      </c>
      <c r="U17" s="184">
        <f t="shared" si="6"/>
        <v>-50000</v>
      </c>
      <c r="V17" s="77" t="str">
        <f t="shared" si="7"/>
        <v>ok</v>
      </c>
      <c r="W17" s="75"/>
      <c r="X17" s="76" t="str">
        <f t="shared" si="8"/>
        <v>도비</v>
      </c>
      <c r="Y17" s="184">
        <f t="shared" si="9"/>
        <v>0</v>
      </c>
      <c r="Z17" s="184">
        <f t="shared" si="10"/>
        <v>0</v>
      </c>
      <c r="AA17" s="77" t="str">
        <f t="shared" si="11"/>
        <v>ok</v>
      </c>
      <c r="AB17" s="75"/>
      <c r="AC17" s="79" t="str">
        <f t="array" ref="AC17">IFERROR(IF($C17="","",INDEX(구분표!$I$2:$I$1001,MATCH(1,(구분표!$B$2:$B$1001='15년기금출'!$A17)*(구분표!$C$2:$C$1001='15년기금출'!$B17)*(구분표!$A$2:$A$1001='15년기금출'!$C17),0))),"@@")</f>
        <v>1503</v>
      </c>
    </row>
    <row r="18" spans="1:29" ht="40.5" customHeight="1">
      <c r="A18" s="87" t="str">
        <f>IFERROR(VLOOKUP('15년기금출'!$C18,구분표!$A$2:$C$1001,2,FALSE),"")</f>
        <v>문화체육관광위원회</v>
      </c>
      <c r="B18" s="87" t="str">
        <f>IFERROR(VLOOKUP('15년기금출'!$C18,구분표!$A$2:$C$1001,3,FALSE),"")</f>
        <v>문화체육관광국</v>
      </c>
      <c r="C18" s="186" t="s">
        <v>192</v>
      </c>
      <c r="D18" s="185" t="s">
        <v>791</v>
      </c>
      <c r="E18" s="185">
        <v>88</v>
      </c>
      <c r="F18" s="186" t="s">
        <v>1272</v>
      </c>
      <c r="G18" s="187">
        <v>50000</v>
      </c>
      <c r="H18" s="184">
        <v>-50000</v>
      </c>
      <c r="I18" s="184"/>
      <c r="J18" s="73">
        <f t="shared" si="1"/>
        <v>0</v>
      </c>
      <c r="K18" s="184"/>
      <c r="L18" s="184"/>
      <c r="M18" s="73">
        <f t="shared" si="2"/>
        <v>50000</v>
      </c>
      <c r="N18" s="74" t="str">
        <f t="shared" si="3"/>
        <v>동의필요</v>
      </c>
      <c r="O18" s="312"/>
      <c r="P18" s="75"/>
      <c r="Q18" s="206" t="s">
        <v>1252</v>
      </c>
      <c r="R18" s="75"/>
      <c r="S18" s="78" t="str">
        <f t="shared" si="4"/>
        <v>도비</v>
      </c>
      <c r="T18" s="184">
        <f t="shared" si="5"/>
        <v>0</v>
      </c>
      <c r="U18" s="184">
        <f t="shared" si="6"/>
        <v>-50000</v>
      </c>
      <c r="V18" s="77" t="str">
        <f t="shared" si="7"/>
        <v>ok</v>
      </c>
      <c r="W18" s="75"/>
      <c r="X18" s="76" t="str">
        <f t="shared" si="8"/>
        <v>도비</v>
      </c>
      <c r="Y18" s="184">
        <f t="shared" si="9"/>
        <v>0</v>
      </c>
      <c r="Z18" s="184">
        <f t="shared" si="10"/>
        <v>0</v>
      </c>
      <c r="AA18" s="77" t="str">
        <f t="shared" si="11"/>
        <v>ok</v>
      </c>
      <c r="AB18" s="75"/>
      <c r="AC18" s="79" t="str">
        <f t="array" ref="AC18">IFERROR(IF($C18="","",INDEX(구분표!$I$2:$I$1001,MATCH(1,(구분표!$B$2:$B$1001='15년기금출'!$A18)*(구분표!$C$2:$C$1001='15년기금출'!$B18)*(구분표!$A$2:$A$1001='15년기금출'!$C18),0))),"@@")</f>
        <v>1503</v>
      </c>
    </row>
    <row r="19" spans="1:29" ht="54">
      <c r="A19" s="87" t="str">
        <f>IFERROR(VLOOKUP('15년기금출'!$C19,구분표!$A$2:$C$1001,2,FALSE),"")</f>
        <v>보건복지위원회</v>
      </c>
      <c r="B19" s="87" t="str">
        <f>IFERROR(VLOOKUP('15년기금출'!$C19,구분표!$A$2:$C$1001,3,FALSE),"")</f>
        <v>보건복지국</v>
      </c>
      <c r="C19" s="295" t="s">
        <v>790</v>
      </c>
      <c r="D19" s="185" t="s">
        <v>791</v>
      </c>
      <c r="E19" s="185">
        <v>113</v>
      </c>
      <c r="F19" s="295" t="s">
        <v>792</v>
      </c>
      <c r="G19" s="184"/>
      <c r="H19" s="184"/>
      <c r="I19" s="184"/>
      <c r="J19" s="73">
        <f t="shared" si="1"/>
        <v>0</v>
      </c>
      <c r="K19" s="184"/>
      <c r="L19" s="184"/>
      <c r="M19" s="73">
        <f t="shared" si="2"/>
        <v>0</v>
      </c>
      <c r="N19" s="74" t="str">
        <f t="shared" si="3"/>
        <v>-</v>
      </c>
      <c r="O19" s="235" t="s">
        <v>793</v>
      </c>
      <c r="P19" s="75"/>
      <c r="Q19" s="206"/>
      <c r="R19" s="75"/>
      <c r="S19" s="78" t="str">
        <f t="shared" si="4"/>
        <v/>
      </c>
      <c r="T19" s="184">
        <f t="shared" si="5"/>
        <v>0</v>
      </c>
      <c r="U19" s="184">
        <f t="shared" si="6"/>
        <v>0</v>
      </c>
      <c r="V19" s="77" t="str">
        <f t="shared" si="7"/>
        <v>ok</v>
      </c>
      <c r="W19" s="75"/>
      <c r="X19" s="76" t="str">
        <f t="shared" si="8"/>
        <v/>
      </c>
      <c r="Y19" s="184">
        <f t="shared" si="9"/>
        <v>0</v>
      </c>
      <c r="Z19" s="184">
        <f t="shared" si="10"/>
        <v>0</v>
      </c>
      <c r="AA19" s="77" t="str">
        <f t="shared" si="11"/>
        <v>ok</v>
      </c>
      <c r="AB19" s="75"/>
      <c r="AC19" s="79" t="str">
        <f t="array" ref="AC19">IFERROR(IF($C19="","",INDEX(구분표!$I$2:$I$1001,MATCH(1,(구분표!$B$2:$B$1001='15년기금출'!$A19)*(구분표!$C$2:$C$1001='15년기금출'!$B19)*(구분표!$A$2:$A$1001='15년기금출'!$C19),0))),"@@")</f>
        <v>1902</v>
      </c>
    </row>
    <row r="20" spans="1:29" ht="40.5" customHeight="1">
      <c r="A20" s="87" t="str">
        <f>IFERROR(VLOOKUP('15년기금출'!$C20,구분표!$A$2:$C$1001,2,FALSE),"")</f>
        <v>도시환경위원회</v>
      </c>
      <c r="B20" s="87" t="str">
        <f>IFERROR(VLOOKUP('15년기금출'!$C20,구분표!$A$2:$C$1001,3,FALSE),"")</f>
        <v>도시주택실</v>
      </c>
      <c r="C20" s="186" t="s">
        <v>1329</v>
      </c>
      <c r="D20" s="297" t="s">
        <v>791</v>
      </c>
      <c r="E20" s="185">
        <v>162</v>
      </c>
      <c r="F20" s="186" t="s">
        <v>1330</v>
      </c>
      <c r="G20" s="190">
        <v>8103805</v>
      </c>
      <c r="H20" s="184"/>
      <c r="I20" s="184">
        <v>4500000</v>
      </c>
      <c r="J20" s="73">
        <f t="shared" si="1"/>
        <v>12603805</v>
      </c>
      <c r="K20" s="184"/>
      <c r="L20" s="184"/>
      <c r="M20" s="73">
        <f t="shared" si="2"/>
        <v>8103805</v>
      </c>
      <c r="N20" s="74" t="str">
        <f t="shared" si="3"/>
        <v>-</v>
      </c>
      <c r="O20" s="203"/>
      <c r="P20" s="75"/>
      <c r="Q20" s="206" t="s">
        <v>1252</v>
      </c>
      <c r="R20" s="75"/>
      <c r="S20" s="78" t="str">
        <f t="shared" si="4"/>
        <v>도비</v>
      </c>
      <c r="T20" s="184">
        <f t="shared" si="5"/>
        <v>0</v>
      </c>
      <c r="U20" s="184">
        <f t="shared" si="6"/>
        <v>4500000</v>
      </c>
      <c r="V20" s="77" t="str">
        <f t="shared" si="7"/>
        <v>ok</v>
      </c>
      <c r="W20" s="75"/>
      <c r="X20" s="76" t="str">
        <f t="shared" si="8"/>
        <v>도비</v>
      </c>
      <c r="Y20" s="184">
        <f t="shared" si="9"/>
        <v>0</v>
      </c>
      <c r="Z20" s="184">
        <f t="shared" si="10"/>
        <v>0</v>
      </c>
      <c r="AA20" s="77" t="str">
        <f t="shared" si="11"/>
        <v>ok</v>
      </c>
      <c r="AB20" s="75"/>
      <c r="AC20" s="79" t="str">
        <f t="array" ref="AC20">IFERROR(IF($C20="","",INDEX(구분표!$I$2:$I$1001,MATCH(1,(구분표!$B$2:$B$1001='15년기금출'!$A20)*(구분표!$C$2:$C$1001='15년기금출'!$B20)*(구분표!$A$2:$A$1001='15년기금출'!$C20),0))),"@@")</f>
        <v>2609</v>
      </c>
    </row>
    <row r="21" spans="1:29" ht="40.5" customHeight="1">
      <c r="A21" s="87" t="str">
        <f>IFERROR(VLOOKUP('15년기금출'!$C21,구분표!$A$2:$C$1001,2,FALSE),"")</f>
        <v/>
      </c>
      <c r="B21" s="87" t="str">
        <f>IFERROR(VLOOKUP('15년기금출'!$C21,구분표!$A$2:$C$1001,3,FALSE),"")</f>
        <v/>
      </c>
      <c r="C21" s="186"/>
      <c r="D21" s="185"/>
      <c r="E21" s="185"/>
      <c r="F21" s="186"/>
      <c r="G21" s="184"/>
      <c r="H21" s="184"/>
      <c r="I21" s="184"/>
      <c r="J21" s="73">
        <f t="shared" si="1"/>
        <v>0</v>
      </c>
      <c r="K21" s="184"/>
      <c r="L21" s="184"/>
      <c r="M21" s="73">
        <f t="shared" si="2"/>
        <v>0</v>
      </c>
      <c r="N21" s="74" t="str">
        <f t="shared" si="3"/>
        <v>-</v>
      </c>
      <c r="O21" s="204"/>
      <c r="P21" s="75"/>
      <c r="Q21" s="206"/>
      <c r="R21" s="75"/>
      <c r="S21" s="78" t="str">
        <f t="shared" si="4"/>
        <v/>
      </c>
      <c r="T21" s="184">
        <f t="shared" si="5"/>
        <v>0</v>
      </c>
      <c r="U21" s="184">
        <f t="shared" si="6"/>
        <v>0</v>
      </c>
      <c r="V21" s="77" t="str">
        <f t="shared" si="7"/>
        <v>ok</v>
      </c>
      <c r="W21" s="75"/>
      <c r="X21" s="76" t="str">
        <f t="shared" si="8"/>
        <v/>
      </c>
      <c r="Y21" s="184">
        <f t="shared" si="9"/>
        <v>0</v>
      </c>
      <c r="Z21" s="184">
        <f t="shared" si="10"/>
        <v>0</v>
      </c>
      <c r="AA21" s="77" t="str">
        <f t="shared" si="11"/>
        <v>ok</v>
      </c>
      <c r="AB21" s="75"/>
      <c r="AC21" s="79" t="str">
        <f t="array" ref="AC21">IFERROR(IF($C21="","",INDEX(구분표!$I$2:$I$1001,MATCH(1,(구분표!$B$2:$B$1001='15년기금출'!$A21)*(구분표!$C$2:$C$1001='15년기금출'!$B21)*(구분표!$A$2:$A$1001='15년기금출'!$C21),0))),"@@")</f>
        <v/>
      </c>
    </row>
    <row r="22" spans="1:29" ht="24" customHeight="1"/>
    <row r="23" spans="1:29" ht="24" customHeight="1"/>
  </sheetData>
  <sheetProtection formatCells="0" formatColumns="0" formatRows="0" autoFilter="0"/>
  <autoFilter ref="A6:AD21"/>
  <sortState ref="A7:AC30">
    <sortCondition ref="AC7:AC30"/>
  </sortState>
  <mergeCells count="20"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</mergeCells>
  <phoneticPr fontId="2" type="noConversion"/>
  <conditionalFormatting sqref="Q7 Q20:Q643">
    <cfRule type="containsText" dxfId="5" priority="6" operator="containsText" text="국도비">
      <formula>NOT(ISERROR(SEARCH("국도비",Q7)))</formula>
    </cfRule>
  </conditionalFormatting>
  <conditionalFormatting sqref="G7 G19:G643">
    <cfRule type="expression" dxfId="4" priority="5">
      <formula>($D7="본예산")</formula>
    </cfRule>
  </conditionalFormatting>
  <conditionalFormatting sqref="Y7:AA7 R7:U7 R19:U643 Y19:AA643">
    <cfRule type="containsText" dxfId="3" priority="4" operator="containsText" text="직접입력">
      <formula>NOT(ISERROR(SEARCH("직접입력",R7)))</formula>
    </cfRule>
  </conditionalFormatting>
  <conditionalFormatting sqref="Q8:Q19">
    <cfRule type="containsText" dxfId="2" priority="3" operator="containsText" text="국도비">
      <formula>NOT(ISERROR(SEARCH("국도비",Q8)))</formula>
    </cfRule>
  </conditionalFormatting>
  <conditionalFormatting sqref="G8:G18">
    <cfRule type="expression" dxfId="1" priority="2">
      <formula>($D8="본예산")</formula>
    </cfRule>
  </conditionalFormatting>
  <conditionalFormatting sqref="R8:U18 Y8:AA18">
    <cfRule type="containsText" dxfId="0" priority="1" operator="containsText" text="직접입력">
      <formula>NOT(ISERROR(SEARCH("직접입력",R8)))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구분표!$Q$2:$Q$3</xm:f>
          </x14:formula1>
          <xm:sqref>Q7:Q21</xm:sqref>
        </x14:dataValidation>
        <x14:dataValidation type="list" allowBlank="1" showInputMessage="1" showErrorMessage="1">
          <x14:formula1>
            <xm:f>구분표!$N$2:$N$3</xm:f>
          </x14:formula1>
          <xm:sqref>D21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B1:J22"/>
  <sheetViews>
    <sheetView showGridLines="0" view="pageBreakPreview" zoomScale="80" zoomScaleNormal="85" zoomScaleSheetLayoutView="80" workbookViewId="0">
      <pane xSplit="2" ySplit="6" topLeftCell="C7" activePane="bottomRight" state="frozen"/>
      <selection sqref="A1:F1"/>
      <selection pane="topRight" sqref="A1:F1"/>
      <selection pane="bottomLeft" sqref="A1:F1"/>
      <selection pane="bottomRight" sqref="A1:F1"/>
    </sheetView>
  </sheetViews>
  <sheetFormatPr defaultRowHeight="12"/>
  <cols>
    <col min="1" max="1" width="2" style="318" customWidth="1"/>
    <col min="2" max="2" width="13.25" style="318" customWidth="1"/>
    <col min="3" max="3" width="22.5" style="318" customWidth="1"/>
    <col min="4" max="4" width="14.25" style="318" customWidth="1"/>
    <col min="5" max="5" width="21.125" style="318" customWidth="1"/>
    <col min="6" max="6" width="14.625" style="318" customWidth="1"/>
    <col min="7" max="7" width="20.5" style="318" customWidth="1"/>
    <col min="8" max="8" width="12.125" style="318" customWidth="1"/>
    <col min="9" max="9" width="11.5" style="318" customWidth="1"/>
    <col min="10" max="10" width="44.375" style="321" customWidth="1"/>
    <col min="11" max="16384" width="9" style="318"/>
  </cols>
  <sheetData>
    <row r="1" spans="2:10" ht="9.75" customHeight="1">
      <c r="C1" s="319"/>
      <c r="E1" s="320"/>
    </row>
    <row r="2" spans="2:10" ht="32.25" customHeight="1">
      <c r="B2" s="556" t="s">
        <v>1696</v>
      </c>
      <c r="C2" s="556"/>
      <c r="D2" s="556"/>
      <c r="E2" s="556"/>
      <c r="F2" s="556"/>
      <c r="G2" s="556"/>
      <c r="H2" s="556"/>
      <c r="I2" s="556"/>
      <c r="J2" s="556"/>
    </row>
    <row r="4" spans="2:10" ht="20.25" customHeight="1">
      <c r="J4" s="322" t="s">
        <v>9</v>
      </c>
    </row>
    <row r="5" spans="2:10" ht="21.75" customHeight="1">
      <c r="B5" s="557" t="s">
        <v>547</v>
      </c>
      <c r="C5" s="559" t="s">
        <v>1697</v>
      </c>
      <c r="D5" s="559"/>
      <c r="E5" s="559"/>
      <c r="F5" s="559"/>
      <c r="G5" s="559" t="s">
        <v>1698</v>
      </c>
      <c r="H5" s="559" t="s">
        <v>1699</v>
      </c>
      <c r="I5" s="560" t="s">
        <v>1700</v>
      </c>
      <c r="J5" s="559" t="s">
        <v>1701</v>
      </c>
    </row>
    <row r="6" spans="2:10" ht="27" customHeight="1">
      <c r="B6" s="558"/>
      <c r="C6" s="323" t="s">
        <v>1702</v>
      </c>
      <c r="D6" s="323" t="s">
        <v>1703</v>
      </c>
      <c r="E6" s="323" t="s">
        <v>1704</v>
      </c>
      <c r="F6" s="324" t="s">
        <v>1705</v>
      </c>
      <c r="G6" s="559"/>
      <c r="H6" s="559"/>
      <c r="I6" s="559"/>
      <c r="J6" s="559"/>
    </row>
    <row r="7" spans="2:10" s="330" customFormat="1" ht="37.5" customHeight="1">
      <c r="B7" s="325"/>
      <c r="C7" s="326" t="s">
        <v>1706</v>
      </c>
      <c r="D7" s="325"/>
      <c r="E7" s="326"/>
      <c r="F7" s="325"/>
      <c r="G7" s="327"/>
      <c r="H7" s="328">
        <f>SUM(H8:H22)/2</f>
        <v>25638045</v>
      </c>
      <c r="I7" s="328">
        <f>SUM(I8:I22)/2</f>
        <v>11415500</v>
      </c>
      <c r="J7" s="329"/>
    </row>
    <row r="8" spans="2:10" s="330" customFormat="1" ht="37.5" customHeight="1">
      <c r="B8" s="331"/>
      <c r="C8" s="332" t="s">
        <v>1707</v>
      </c>
      <c r="D8" s="331"/>
      <c r="E8" s="332"/>
      <c r="F8" s="331"/>
      <c r="G8" s="333"/>
      <c r="H8" s="334">
        <f>SUM(H9:H15)</f>
        <v>20263720</v>
      </c>
      <c r="I8" s="334">
        <f>SUM(I9:I15)</f>
        <v>7410000</v>
      </c>
      <c r="J8" s="335"/>
    </row>
    <row r="9" spans="2:10" s="342" customFormat="1" ht="46.5" customHeight="1">
      <c r="B9" s="336" t="s">
        <v>1708</v>
      </c>
      <c r="C9" s="337" t="s">
        <v>1709</v>
      </c>
      <c r="D9" s="338" t="s">
        <v>1710</v>
      </c>
      <c r="E9" s="337" t="s">
        <v>1711</v>
      </c>
      <c r="F9" s="337" t="s">
        <v>1712</v>
      </c>
      <c r="G9" s="339" t="s">
        <v>1713</v>
      </c>
      <c r="H9" s="340">
        <v>11935720</v>
      </c>
      <c r="I9" s="340">
        <v>1290000</v>
      </c>
      <c r="J9" s="341" t="s">
        <v>1714</v>
      </c>
    </row>
    <row r="10" spans="2:10" s="342" customFormat="1" ht="46.5" customHeight="1">
      <c r="B10" s="336" t="s">
        <v>1708</v>
      </c>
      <c r="C10" s="337" t="s">
        <v>1715</v>
      </c>
      <c r="D10" s="338" t="s">
        <v>1716</v>
      </c>
      <c r="E10" s="337" t="s">
        <v>1717</v>
      </c>
      <c r="F10" s="337" t="s">
        <v>1712</v>
      </c>
      <c r="G10" s="343" t="s">
        <v>1718</v>
      </c>
      <c r="H10" s="344">
        <v>2448000</v>
      </c>
      <c r="I10" s="344">
        <v>243000</v>
      </c>
      <c r="J10" s="345" t="s">
        <v>1719</v>
      </c>
    </row>
    <row r="11" spans="2:10" s="342" customFormat="1" ht="46.5" customHeight="1">
      <c r="B11" s="336" t="s">
        <v>1708</v>
      </c>
      <c r="C11" s="337" t="s">
        <v>1720</v>
      </c>
      <c r="D11" s="338" t="s">
        <v>1721</v>
      </c>
      <c r="E11" s="346" t="s">
        <v>1722</v>
      </c>
      <c r="F11" s="337" t="s">
        <v>1723</v>
      </c>
      <c r="G11" s="347" t="s">
        <v>1724</v>
      </c>
      <c r="H11" s="348">
        <v>170000</v>
      </c>
      <c r="I11" s="348">
        <v>170000</v>
      </c>
      <c r="J11" s="341" t="s">
        <v>1725</v>
      </c>
    </row>
    <row r="12" spans="2:10" s="342" customFormat="1" ht="46.5" customHeight="1">
      <c r="B12" s="336" t="s">
        <v>1708</v>
      </c>
      <c r="C12" s="337" t="s">
        <v>1726</v>
      </c>
      <c r="D12" s="338" t="s">
        <v>1727</v>
      </c>
      <c r="E12" s="337" t="s">
        <v>1728</v>
      </c>
      <c r="F12" s="337" t="s">
        <v>1729</v>
      </c>
      <c r="G12" s="347" t="s">
        <v>1730</v>
      </c>
      <c r="H12" s="348">
        <v>1640000</v>
      </c>
      <c r="I12" s="348">
        <v>1640000</v>
      </c>
      <c r="J12" s="341" t="s">
        <v>1731</v>
      </c>
    </row>
    <row r="13" spans="2:10" s="342" customFormat="1" ht="46.5" customHeight="1">
      <c r="B13" s="336" t="s">
        <v>1708</v>
      </c>
      <c r="C13" s="337" t="s">
        <v>1732</v>
      </c>
      <c r="D13" s="338" t="s">
        <v>1733</v>
      </c>
      <c r="E13" s="337" t="s">
        <v>1728</v>
      </c>
      <c r="F13" s="337" t="s">
        <v>1734</v>
      </c>
      <c r="G13" s="349" t="s">
        <v>1735</v>
      </c>
      <c r="H13" s="350">
        <v>1600000</v>
      </c>
      <c r="I13" s="350">
        <v>1600000</v>
      </c>
      <c r="J13" s="341" t="s">
        <v>1731</v>
      </c>
    </row>
    <row r="14" spans="2:10" s="342" customFormat="1" ht="46.5" customHeight="1">
      <c r="B14" s="336" t="s">
        <v>1708</v>
      </c>
      <c r="C14" s="337" t="s">
        <v>1736</v>
      </c>
      <c r="D14" s="338" t="s">
        <v>1733</v>
      </c>
      <c r="E14" s="337" t="s">
        <v>1728</v>
      </c>
      <c r="F14" s="337" t="s">
        <v>1734</v>
      </c>
      <c r="G14" s="351" t="s">
        <v>1737</v>
      </c>
      <c r="H14" s="348">
        <v>2170000</v>
      </c>
      <c r="I14" s="348">
        <v>2167000</v>
      </c>
      <c r="J14" s="341" t="s">
        <v>1731</v>
      </c>
    </row>
    <row r="15" spans="2:10" s="342" customFormat="1" ht="46.5" customHeight="1">
      <c r="B15" s="336" t="s">
        <v>1708</v>
      </c>
      <c r="C15" s="338" t="s">
        <v>1738</v>
      </c>
      <c r="D15" s="338" t="s">
        <v>1739</v>
      </c>
      <c r="E15" s="338" t="s">
        <v>1740</v>
      </c>
      <c r="F15" s="337" t="s">
        <v>1734</v>
      </c>
      <c r="G15" s="352" t="s">
        <v>1741</v>
      </c>
      <c r="H15" s="348">
        <v>300000</v>
      </c>
      <c r="I15" s="348">
        <v>300000</v>
      </c>
      <c r="J15" s="341" t="s">
        <v>1742</v>
      </c>
    </row>
    <row r="16" spans="2:10" s="330" customFormat="1" ht="37.5" customHeight="1">
      <c r="B16" s="331"/>
      <c r="C16" s="332" t="s">
        <v>1707</v>
      </c>
      <c r="D16" s="353"/>
      <c r="E16" s="332"/>
      <c r="F16" s="331"/>
      <c r="G16" s="333"/>
      <c r="H16" s="334">
        <f>SUM(H17:H18)</f>
        <v>3799550</v>
      </c>
      <c r="I16" s="334">
        <f>SUM(I17:I18)</f>
        <v>2887000</v>
      </c>
      <c r="J16" s="335"/>
    </row>
    <row r="17" spans="2:10" s="342" customFormat="1" ht="54.75" customHeight="1">
      <c r="B17" s="336" t="s">
        <v>1743</v>
      </c>
      <c r="C17" s="338" t="s">
        <v>1744</v>
      </c>
      <c r="D17" s="338" t="s">
        <v>1745</v>
      </c>
      <c r="E17" s="338" t="s">
        <v>1746</v>
      </c>
      <c r="F17" s="337" t="s">
        <v>1734</v>
      </c>
      <c r="G17" s="338" t="s">
        <v>1746</v>
      </c>
      <c r="H17" s="348">
        <v>650000</v>
      </c>
      <c r="I17" s="348">
        <v>650000</v>
      </c>
      <c r="J17" s="341" t="s">
        <v>1747</v>
      </c>
    </row>
    <row r="18" spans="2:10" s="342" customFormat="1" ht="39.75" customHeight="1">
      <c r="B18" s="331"/>
      <c r="C18" s="332" t="s">
        <v>1707</v>
      </c>
      <c r="D18" s="353"/>
      <c r="E18" s="332"/>
      <c r="F18" s="331"/>
      <c r="G18" s="333"/>
      <c r="H18" s="334">
        <f>SUM(H19:H22)</f>
        <v>3149550</v>
      </c>
      <c r="I18" s="334">
        <f>SUM(I19:I22)</f>
        <v>2237000</v>
      </c>
      <c r="J18" s="335"/>
    </row>
    <row r="19" spans="2:10" ht="47.25" customHeight="1">
      <c r="B19" s="352" t="s">
        <v>103</v>
      </c>
      <c r="C19" s="352" t="s">
        <v>1916</v>
      </c>
      <c r="D19" s="352" t="s">
        <v>1917</v>
      </c>
      <c r="E19" s="379" t="s">
        <v>1936</v>
      </c>
      <c r="F19" s="379" t="s">
        <v>1919</v>
      </c>
      <c r="G19" s="379" t="s">
        <v>1918</v>
      </c>
      <c r="H19" s="379">
        <v>490000</v>
      </c>
      <c r="I19" s="379">
        <v>490000</v>
      </c>
      <c r="J19" s="378" t="s">
        <v>1920</v>
      </c>
    </row>
    <row r="20" spans="2:10" ht="47.25" customHeight="1">
      <c r="B20" s="352" t="s">
        <v>103</v>
      </c>
      <c r="C20" s="352" t="s">
        <v>1916</v>
      </c>
      <c r="D20" s="352" t="s">
        <v>1917</v>
      </c>
      <c r="E20" s="379" t="s">
        <v>1936</v>
      </c>
      <c r="F20" s="379" t="s">
        <v>1921</v>
      </c>
      <c r="G20" s="379" t="s">
        <v>1918</v>
      </c>
      <c r="H20" s="379" t="s">
        <v>1922</v>
      </c>
      <c r="I20" s="379" t="s">
        <v>1922</v>
      </c>
      <c r="J20" s="378" t="s">
        <v>1923</v>
      </c>
    </row>
    <row r="21" spans="2:10" ht="47.25" customHeight="1">
      <c r="B21" s="352" t="s">
        <v>103</v>
      </c>
      <c r="C21" s="352" t="s">
        <v>1924</v>
      </c>
      <c r="D21" s="352" t="s">
        <v>1925</v>
      </c>
      <c r="E21" s="379" t="s">
        <v>1926</v>
      </c>
      <c r="F21" s="379" t="s">
        <v>1927</v>
      </c>
      <c r="G21" s="379" t="s">
        <v>1928</v>
      </c>
      <c r="H21" s="379">
        <v>2574550</v>
      </c>
      <c r="I21" s="379">
        <v>1662000</v>
      </c>
      <c r="J21" s="378" t="s">
        <v>1929</v>
      </c>
    </row>
    <row r="22" spans="2:10" ht="47.25" customHeight="1">
      <c r="B22" s="352" t="s">
        <v>103</v>
      </c>
      <c r="C22" s="352" t="s">
        <v>1930</v>
      </c>
      <c r="D22" s="352" t="s">
        <v>1931</v>
      </c>
      <c r="E22" s="379" t="s">
        <v>1935</v>
      </c>
      <c r="F22" s="379" t="s">
        <v>1932</v>
      </c>
      <c r="G22" s="379" t="s">
        <v>1933</v>
      </c>
      <c r="H22" s="379">
        <v>85000</v>
      </c>
      <c r="I22" s="379">
        <v>85000</v>
      </c>
      <c r="J22" s="378" t="s">
        <v>1934</v>
      </c>
    </row>
  </sheetData>
  <mergeCells count="7">
    <mergeCell ref="B2:J2"/>
    <mergeCell ref="B5:B6"/>
    <mergeCell ref="C5:F5"/>
    <mergeCell ref="G5:G6"/>
    <mergeCell ref="H5:H6"/>
    <mergeCell ref="I5:I6"/>
    <mergeCell ref="J5:J6"/>
  </mergeCells>
  <phoneticPr fontId="6" type="noConversion"/>
  <pageMargins left="0.23622047244094491" right="0.15748031496062992" top="0.62992125984251968" bottom="0.55118110236220474" header="0.39370078740157483" footer="0.2755905511811023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23</vt:i4>
      </vt:variant>
    </vt:vector>
  </HeadingPairs>
  <TitlesOfParts>
    <vt:vector size="43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15년기금입</vt:lpstr>
      <vt:lpstr>15년기금출</vt:lpstr>
      <vt:lpstr>14년 2회추경(명시)</vt:lpstr>
      <vt:lpstr>'14년 2회추경(명시)'!Print_Area</vt:lpstr>
      <vt:lpstr>'15년검증'!Print_Area</vt:lpstr>
      <vt:lpstr>'15년기금입'!Print_Area</vt:lpstr>
      <vt:lpstr>'15년기금출'!Print_Area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'15년기금입'!Print_Titles</vt:lpstr>
      <vt:lpstr>'15년기금출'!Print_Titles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2014-12-02T07:55:55Z</cp:lastPrinted>
  <dcterms:created xsi:type="dcterms:W3CDTF">2013-08-23T08:00:50Z</dcterms:created>
  <dcterms:modified xsi:type="dcterms:W3CDTF">2015-01-26T06:31:20Z</dcterms:modified>
</cp:coreProperties>
</file>