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20" windowHeight="9690" tabRatio="845" firstSheet="9" activeTab="15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15년위원회별" sheetId="70" r:id="rId10"/>
    <sheet name="15년일입" sheetId="71" r:id="rId11"/>
    <sheet name="15년일출" sheetId="72" r:id="rId12"/>
    <sheet name="2추총괄표" sheetId="48" state="hidden" r:id="rId13"/>
    <sheet name="2추총괄표(실국별)" sheetId="60" state="hidden" r:id="rId14"/>
    <sheet name="2추위원회별" sheetId="66" r:id="rId15"/>
    <sheet name="2추일입" sheetId="67" r:id="rId16"/>
    <sheet name="2추일출" sheetId="61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10" hidden="1">'15년일입'!$A$6:$AD$34</definedName>
    <definedName name="_xlnm._FilterDatabase" localSheetId="11" hidden="1">'15년일출'!$A$6:$AD$205</definedName>
    <definedName name="_xlnm._FilterDatabase" localSheetId="15" hidden="1">'2추일입'!$A$6:$AF$21</definedName>
    <definedName name="_xlnm._FilterDatabase" localSheetId="16" hidden="1">'2추일출'!$A$6:$AF$19</definedName>
    <definedName name="_xlnm.Print_Area" localSheetId="1">'15년검증'!$A$1:$K$20</definedName>
    <definedName name="_xlnm.Print_Area" localSheetId="10">'15년일입'!$A$1:$O$34</definedName>
    <definedName name="_xlnm.Print_Area" localSheetId="11">'15년일출'!$A$1:$O$205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'2추검증'!$A$1:$K$20</definedName>
    <definedName name="_xlnm.Print_Area" localSheetId="15">'2추일입'!$A$1:$Q$21</definedName>
    <definedName name="_xlnm.Print_Area" localSheetId="16">'2추일출'!$A$1:$Q$19</definedName>
    <definedName name="_xlnm.Print_Area" localSheetId="12">'2추총괄표'!$B$1:$H$26</definedName>
    <definedName name="_xlnm.Print_Area" localSheetId="13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0">'15년일입'!$4:$5</definedName>
    <definedName name="_xlnm.Print_Titles" localSheetId="11">'15년일출'!$4:$5</definedName>
    <definedName name="_xlnm.Print_Titles" localSheetId="15">'2추일입'!$4:$5</definedName>
    <definedName name="_xlnm.Print_Titles" localSheetId="16">'2추일출'!$4:$5</definedName>
  </definedNames>
  <calcPr calcId="145621"/>
</workbook>
</file>

<file path=xl/calcChain.xml><?xml version="1.0" encoding="utf-8"?>
<calcChain xmlns="http://schemas.openxmlformats.org/spreadsheetml/2006/main">
  <c r="X111" i="72" l="1"/>
  <c r="Z111" i="72" s="1"/>
  <c r="T111" i="72"/>
  <c r="V111" i="72" s="1"/>
  <c r="S110" i="72"/>
  <c r="X110" i="72" s="1"/>
  <c r="S111" i="72"/>
  <c r="S112" i="72"/>
  <c r="T112" i="72" s="1"/>
  <c r="V112" i="72" s="1"/>
  <c r="A110" i="72"/>
  <c r="A111" i="72"/>
  <c r="A112" i="72"/>
  <c r="B110" i="72"/>
  <c r="B111" i="72"/>
  <c r="B112" i="72"/>
  <c r="J112" i="72"/>
  <c r="J111" i="72"/>
  <c r="J110" i="72"/>
  <c r="S106" i="72"/>
  <c r="X106" i="72" s="1"/>
  <c r="S107" i="72"/>
  <c r="X107" i="72" s="1"/>
  <c r="Z107" i="72" s="1"/>
  <c r="S108" i="72"/>
  <c r="T108" i="72" s="1"/>
  <c r="V108" i="72" s="1"/>
  <c r="J108" i="72"/>
  <c r="J107" i="72"/>
  <c r="J106" i="72"/>
  <c r="A106" i="72"/>
  <c r="A107" i="72"/>
  <c r="A108" i="72"/>
  <c r="B106" i="72"/>
  <c r="B107" i="72"/>
  <c r="B108" i="72"/>
  <c r="A102" i="72"/>
  <c r="A103" i="72"/>
  <c r="B102" i="72"/>
  <c r="B103" i="72"/>
  <c r="V102" i="72"/>
  <c r="V103" i="72"/>
  <c r="S102" i="72"/>
  <c r="X102" i="72" s="1"/>
  <c r="S103" i="72"/>
  <c r="X103" i="72" s="1"/>
  <c r="J103" i="72"/>
  <c r="J102" i="72"/>
  <c r="V76" i="72"/>
  <c r="V77" i="72"/>
  <c r="V78" i="72"/>
  <c r="S76" i="72"/>
  <c r="X76" i="72" s="1"/>
  <c r="Y76" i="72" s="1"/>
  <c r="S77" i="72"/>
  <c r="X77" i="72" s="1"/>
  <c r="S78" i="72"/>
  <c r="X78" i="72" s="1"/>
  <c r="A76" i="72"/>
  <c r="A77" i="72"/>
  <c r="A78" i="72"/>
  <c r="B76" i="72"/>
  <c r="B77" i="72"/>
  <c r="B78" i="72"/>
  <c r="J78" i="72"/>
  <c r="M78" i="72"/>
  <c r="J77" i="72"/>
  <c r="M77" i="72"/>
  <c r="J76" i="72"/>
  <c r="M76" i="72"/>
  <c r="Y110" i="72" l="1"/>
  <c r="Z110" i="72"/>
  <c r="T107" i="72"/>
  <c r="V107" i="72" s="1"/>
  <c r="T110" i="72"/>
  <c r="V110" i="72" s="1"/>
  <c r="X112" i="72"/>
  <c r="Y111" i="72"/>
  <c r="AA111" i="72" s="1"/>
  <c r="Y106" i="72"/>
  <c r="Z106" i="72"/>
  <c r="T106" i="72"/>
  <c r="V106" i="72" s="1"/>
  <c r="X108" i="72"/>
  <c r="Y107" i="72"/>
  <c r="AA107" i="72" s="1"/>
  <c r="Y102" i="72"/>
  <c r="Z102" i="72"/>
  <c r="Y103" i="72"/>
  <c r="Z103" i="72"/>
  <c r="Y78" i="72"/>
  <c r="Z78" i="72"/>
  <c r="Z77" i="72"/>
  <c r="Y77" i="72"/>
  <c r="Z76" i="72"/>
  <c r="AA76" i="72" s="1"/>
  <c r="U188" i="72"/>
  <c r="T188" i="72"/>
  <c r="U141" i="72"/>
  <c r="U142" i="72"/>
  <c r="U143" i="72"/>
  <c r="U144" i="72"/>
  <c r="U137" i="72"/>
  <c r="U138" i="72"/>
  <c r="U139" i="72"/>
  <c r="U140" i="72"/>
  <c r="T142" i="72"/>
  <c r="T143" i="72"/>
  <c r="T144" i="72"/>
  <c r="T137" i="72"/>
  <c r="T138" i="72"/>
  <c r="T139" i="72"/>
  <c r="T140" i="72"/>
  <c r="T141" i="72"/>
  <c r="S146" i="72"/>
  <c r="T146" i="72" s="1"/>
  <c r="S147" i="72"/>
  <c r="T147" i="72" s="1"/>
  <c r="S148" i="72"/>
  <c r="U148" i="72" s="1"/>
  <c r="J137" i="72"/>
  <c r="J138" i="72"/>
  <c r="J139" i="72"/>
  <c r="J140" i="72"/>
  <c r="J141" i="72"/>
  <c r="J142" i="72"/>
  <c r="J143" i="72"/>
  <c r="J144" i="72"/>
  <c r="V188" i="72" l="1"/>
  <c r="Y112" i="72"/>
  <c r="AA112" i="72" s="1"/>
  <c r="Z112" i="72"/>
  <c r="AA110" i="72"/>
  <c r="AA106" i="72"/>
  <c r="Y108" i="72"/>
  <c r="Z108" i="72"/>
  <c r="AA103" i="72"/>
  <c r="V138" i="72"/>
  <c r="V142" i="72"/>
  <c r="V141" i="72"/>
  <c r="V137" i="72"/>
  <c r="T148" i="72"/>
  <c r="V148" i="72" s="1"/>
  <c r="V140" i="72"/>
  <c r="V144" i="72"/>
  <c r="AA102" i="72"/>
  <c r="V139" i="72"/>
  <c r="V143" i="72"/>
  <c r="AA78" i="72"/>
  <c r="AA77" i="72"/>
  <c r="U147" i="72"/>
  <c r="V147" i="72" s="1"/>
  <c r="U146" i="72"/>
  <c r="V146" i="72" s="1"/>
  <c r="B146" i="72"/>
  <c r="B147" i="72"/>
  <c r="B148" i="72"/>
  <c r="A146" i="72"/>
  <c r="A147" i="72"/>
  <c r="A148" i="72"/>
  <c r="J146" i="72"/>
  <c r="J147" i="72"/>
  <c r="J148" i="72"/>
  <c r="AA108" i="72" l="1"/>
  <c r="J33" i="72"/>
  <c r="A137" i="72" l="1"/>
  <c r="A138" i="72"/>
  <c r="A139" i="72"/>
  <c r="A140" i="72"/>
  <c r="A141" i="72"/>
  <c r="A142" i="72"/>
  <c r="A143" i="72"/>
  <c r="A144" i="72"/>
  <c r="B137" i="72"/>
  <c r="B138" i="72"/>
  <c r="B139" i="72"/>
  <c r="B140" i="72"/>
  <c r="B141" i="72"/>
  <c r="B142" i="72"/>
  <c r="B143" i="72"/>
  <c r="B144" i="72"/>
  <c r="M62" i="72"/>
  <c r="S180" i="72" l="1"/>
  <c r="S181" i="72"/>
  <c r="S182" i="72"/>
  <c r="S183" i="72"/>
  <c r="S184" i="72"/>
  <c r="S185" i="72"/>
  <c r="S186" i="72"/>
  <c r="S164" i="72"/>
  <c r="S165" i="72"/>
  <c r="S166" i="72"/>
  <c r="S168" i="72"/>
  <c r="S169" i="72"/>
  <c r="S170" i="72"/>
  <c r="A168" i="72"/>
  <c r="A169" i="72"/>
  <c r="A170" i="72"/>
  <c r="B168" i="72"/>
  <c r="B169" i="72"/>
  <c r="B170" i="72"/>
  <c r="J170" i="72"/>
  <c r="J169" i="72"/>
  <c r="J168" i="72"/>
  <c r="A164" i="72"/>
  <c r="A165" i="72"/>
  <c r="A166" i="72"/>
  <c r="B164" i="72"/>
  <c r="B165" i="72"/>
  <c r="B166" i="72"/>
  <c r="J166" i="72"/>
  <c r="J165" i="72"/>
  <c r="J164" i="72"/>
  <c r="A180" i="72"/>
  <c r="A181" i="72"/>
  <c r="A182" i="72"/>
  <c r="A183" i="72"/>
  <c r="A184" i="72"/>
  <c r="A185" i="72"/>
  <c r="A186" i="72"/>
  <c r="B180" i="72"/>
  <c r="B181" i="72"/>
  <c r="B182" i="72"/>
  <c r="B183" i="72"/>
  <c r="B184" i="72"/>
  <c r="B185" i="72"/>
  <c r="B186" i="72"/>
  <c r="J186" i="72"/>
  <c r="J185" i="72"/>
  <c r="J184" i="72"/>
  <c r="J183" i="72"/>
  <c r="J182" i="72"/>
  <c r="J181" i="72"/>
  <c r="J180" i="72"/>
  <c r="B188" i="72"/>
  <c r="A188" i="72"/>
  <c r="AC188" i="72" s="1" a="1"/>
  <c r="AC188" i="72" s="1"/>
  <c r="J188" i="72"/>
  <c r="U169" i="72" l="1"/>
  <c r="T169" i="72"/>
  <c r="U164" i="72"/>
  <c r="T164" i="72"/>
  <c r="U183" i="72"/>
  <c r="T183" i="72"/>
  <c r="V183" i="72" s="1"/>
  <c r="T168" i="72"/>
  <c r="U168" i="72"/>
  <c r="U186" i="72"/>
  <c r="T186" i="72"/>
  <c r="V186" i="72" s="1"/>
  <c r="T182" i="72"/>
  <c r="V182" i="72" s="1"/>
  <c r="U182" i="72"/>
  <c r="U166" i="72"/>
  <c r="T166" i="72"/>
  <c r="T185" i="72"/>
  <c r="V185" i="72" s="1"/>
  <c r="U185" i="72"/>
  <c r="T181" i="72"/>
  <c r="U181" i="72"/>
  <c r="T170" i="72"/>
  <c r="U170" i="72"/>
  <c r="U165" i="72"/>
  <c r="T165" i="72"/>
  <c r="T184" i="72"/>
  <c r="V184" i="72" s="1"/>
  <c r="U184" i="72"/>
  <c r="T180" i="72"/>
  <c r="U180" i="72"/>
  <c r="J202" i="72"/>
  <c r="J203" i="72"/>
  <c r="M203" i="72"/>
  <c r="N203" i="72"/>
  <c r="V170" i="72" l="1"/>
  <c r="V168" i="72"/>
  <c r="V165" i="72"/>
  <c r="V166" i="72"/>
  <c r="V169" i="72"/>
  <c r="V180" i="72"/>
  <c r="V181" i="72"/>
  <c r="V164" i="72"/>
  <c r="A64" i="72"/>
  <c r="A65" i="72"/>
  <c r="B64" i="72"/>
  <c r="B65" i="72"/>
  <c r="V64" i="72"/>
  <c r="V65" i="72"/>
  <c r="J65" i="72"/>
  <c r="M65" i="72"/>
  <c r="J64" i="72"/>
  <c r="M64" i="72"/>
  <c r="A61" i="72"/>
  <c r="A62" i="72"/>
  <c r="B61" i="72"/>
  <c r="B62" i="72"/>
  <c r="V62" i="72"/>
  <c r="V61" i="72"/>
  <c r="J62" i="72"/>
  <c r="J61" i="72"/>
  <c r="M61" i="72"/>
  <c r="A58" i="72"/>
  <c r="A59" i="72"/>
  <c r="A60" i="72"/>
  <c r="B58" i="72"/>
  <c r="B59" i="72"/>
  <c r="B60" i="72"/>
  <c r="V55" i="72"/>
  <c r="V58" i="72"/>
  <c r="V59" i="72"/>
  <c r="V60" i="72"/>
  <c r="J58" i="72"/>
  <c r="J59" i="72"/>
  <c r="J60" i="72"/>
  <c r="M60" i="72"/>
  <c r="M59" i="72"/>
  <c r="M58" i="72"/>
  <c r="A57" i="72"/>
  <c r="V57" i="72"/>
  <c r="J57" i="72"/>
  <c r="M57" i="72"/>
  <c r="A56" i="72"/>
  <c r="B56" i="72"/>
  <c r="V56" i="72"/>
  <c r="J56" i="72"/>
  <c r="M56" i="72"/>
  <c r="V51" i="72"/>
  <c r="A51" i="72"/>
  <c r="B51" i="72"/>
  <c r="J51" i="72"/>
  <c r="M51" i="72"/>
  <c r="A52" i="72"/>
  <c r="A53" i="72"/>
  <c r="A54" i="72"/>
  <c r="A55" i="72"/>
  <c r="B52" i="72"/>
  <c r="B53" i="72"/>
  <c r="B54" i="72"/>
  <c r="B55" i="72"/>
  <c r="V52" i="72"/>
  <c r="V53" i="72"/>
  <c r="V54" i="72"/>
  <c r="J55" i="72"/>
  <c r="J54" i="72"/>
  <c r="M54" i="72"/>
  <c r="J53" i="72"/>
  <c r="M53" i="72"/>
  <c r="J52" i="72"/>
  <c r="M52" i="72"/>
  <c r="B49" i="72"/>
  <c r="B50" i="72"/>
  <c r="A49" i="72"/>
  <c r="A50" i="72"/>
  <c r="V49" i="72"/>
  <c r="V50" i="72"/>
  <c r="J50" i="72"/>
  <c r="M50" i="72"/>
  <c r="J49" i="72"/>
  <c r="M49" i="72"/>
  <c r="B45" i="72"/>
  <c r="B46" i="72"/>
  <c r="B47" i="72"/>
  <c r="A45" i="72"/>
  <c r="AC45" i="72" s="1" a="1"/>
  <c r="AC45" i="72" s="1"/>
  <c r="A46" i="72"/>
  <c r="A47" i="72"/>
  <c r="V47" i="72"/>
  <c r="J47" i="72"/>
  <c r="M47" i="72"/>
  <c r="V46" i="72"/>
  <c r="J46" i="72"/>
  <c r="M46" i="72"/>
  <c r="V45" i="72"/>
  <c r="J45" i="72"/>
  <c r="M45" i="72"/>
  <c r="B44" i="72"/>
  <c r="A44" i="72"/>
  <c r="V44" i="72"/>
  <c r="J44" i="72"/>
  <c r="M44" i="72"/>
  <c r="B42" i="72"/>
  <c r="B43" i="72"/>
  <c r="A42" i="72"/>
  <c r="A43" i="72"/>
  <c r="AC43" i="72" s="1" a="1"/>
  <c r="AC43" i="72" s="1"/>
  <c r="V43" i="72"/>
  <c r="V42" i="72"/>
  <c r="J43" i="72"/>
  <c r="M43" i="72"/>
  <c r="J42" i="72"/>
  <c r="M42" i="72"/>
  <c r="A38" i="72"/>
  <c r="A39" i="72"/>
  <c r="B38" i="72"/>
  <c r="B39" i="72"/>
  <c r="V39" i="72"/>
  <c r="X39" i="72"/>
  <c r="Y39" i="72" s="1"/>
  <c r="J39" i="72"/>
  <c r="M39" i="72"/>
  <c r="V38" i="72"/>
  <c r="X38" i="72"/>
  <c r="Y38" i="72" s="1"/>
  <c r="J38" i="72"/>
  <c r="M38" i="72"/>
  <c r="A33" i="72"/>
  <c r="B33" i="72"/>
  <c r="V33" i="72"/>
  <c r="A27" i="72"/>
  <c r="A28" i="72"/>
  <c r="A29" i="72"/>
  <c r="A30" i="72"/>
  <c r="A31" i="72"/>
  <c r="A32" i="72"/>
  <c r="B27" i="72"/>
  <c r="B28" i="72"/>
  <c r="B29" i="72"/>
  <c r="B30" i="72"/>
  <c r="B31" i="72"/>
  <c r="B32" i="72"/>
  <c r="V32" i="72"/>
  <c r="J32" i="72"/>
  <c r="V31" i="72"/>
  <c r="J31" i="72"/>
  <c r="V30" i="72"/>
  <c r="J30" i="72"/>
  <c r="M30" i="72"/>
  <c r="V29" i="72"/>
  <c r="J29" i="72"/>
  <c r="M29" i="72"/>
  <c r="U28" i="72"/>
  <c r="V28" i="72" s="1"/>
  <c r="J28" i="72"/>
  <c r="M28" i="72"/>
  <c r="U27" i="72"/>
  <c r="V27" i="72" s="1"/>
  <c r="J27" i="72"/>
  <c r="M27" i="72"/>
  <c r="V7" i="67"/>
  <c r="AC38" i="72" l="1" a="1"/>
  <c r="AC38" i="72" s="1"/>
  <c r="AC44" i="72" a="1"/>
  <c r="AC44" i="72" s="1"/>
  <c r="AC27" i="72" a="1"/>
  <c r="AC27" i="72" s="1"/>
  <c r="AC42" i="72" a="1"/>
  <c r="AC42" i="72" s="1"/>
  <c r="Z38" i="72"/>
  <c r="AA38" i="72" s="1"/>
  <c r="Z39" i="72"/>
  <c r="AA39" i="72" s="1"/>
  <c r="X12" i="71" l="1"/>
  <c r="Y12" i="71" s="1"/>
  <c r="T12" i="71"/>
  <c r="N12" i="71"/>
  <c r="M12" i="71"/>
  <c r="J12" i="71"/>
  <c r="B12" i="71"/>
  <c r="A12" i="71"/>
  <c r="AC12" i="71" s="1" a="1"/>
  <c r="AC12" i="71" s="1"/>
  <c r="Z7" i="67"/>
  <c r="AA7" i="67" s="1"/>
  <c r="P7" i="67"/>
  <c r="O7" i="67"/>
  <c r="L7" i="67"/>
  <c r="B7" i="67"/>
  <c r="A7" i="67"/>
  <c r="AE7" i="67" s="1" a="1"/>
  <c r="AE7" i="67" s="1"/>
  <c r="X8" i="71"/>
  <c r="Y8" i="71" s="1"/>
  <c r="T8" i="71"/>
  <c r="N8" i="71"/>
  <c r="M8" i="71"/>
  <c r="J8" i="71"/>
  <c r="B8" i="71"/>
  <c r="A8" i="71"/>
  <c r="AC8" i="71" s="1" a="1"/>
  <c r="AC8" i="71" s="1"/>
  <c r="S8" i="72"/>
  <c r="T8" i="72" s="1"/>
  <c r="N8" i="72"/>
  <c r="M8" i="72"/>
  <c r="J8" i="72"/>
  <c r="B8" i="72"/>
  <c r="A8" i="72"/>
  <c r="AC8" i="72" s="1" a="1"/>
  <c r="AC8" i="72" s="1"/>
  <c r="U12" i="71" l="1"/>
  <c r="V12" i="71" s="1"/>
  <c r="Z12" i="71"/>
  <c r="AA12" i="71" s="1"/>
  <c r="W7" i="67"/>
  <c r="X7" i="67" s="1"/>
  <c r="AB7" i="67"/>
  <c r="AC7" i="67" s="1"/>
  <c r="U8" i="71"/>
  <c r="V8" i="71" s="1"/>
  <c r="Z8" i="71"/>
  <c r="AA8" i="71" s="1"/>
  <c r="U8" i="72"/>
  <c r="V8" i="72" s="1"/>
  <c r="X8" i="72"/>
  <c r="S13" i="72"/>
  <c r="T13" i="72" s="1"/>
  <c r="N13" i="72"/>
  <c r="M13" i="72"/>
  <c r="J13" i="72"/>
  <c r="B13" i="72"/>
  <c r="A13" i="72"/>
  <c r="AC13" i="72" s="1" a="1"/>
  <c r="AC13" i="72" s="1"/>
  <c r="Y8" i="72" l="1"/>
  <c r="Z8" i="72" s="1"/>
  <c r="X13" i="72"/>
  <c r="U13" i="72"/>
  <c r="V13" i="72" s="1"/>
  <c r="AA8" i="72" l="1"/>
  <c r="Y13" i="72"/>
  <c r="Z13" i="72" s="1"/>
  <c r="AA13" i="72" l="1"/>
  <c r="A15" i="61"/>
  <c r="B15" i="61"/>
  <c r="S205" i="72" l="1"/>
  <c r="S204" i="72"/>
  <c r="S203" i="72"/>
  <c r="S202" i="72"/>
  <c r="S201" i="72"/>
  <c r="S200" i="72"/>
  <c r="S199" i="72"/>
  <c r="S198" i="72"/>
  <c r="S197" i="72"/>
  <c r="S196" i="72"/>
  <c r="S195" i="72"/>
  <c r="S194" i="72"/>
  <c r="S193" i="72"/>
  <c r="S192" i="72"/>
  <c r="S191" i="72"/>
  <c r="S190" i="72"/>
  <c r="S189" i="72"/>
  <c r="S187" i="72"/>
  <c r="S179" i="72"/>
  <c r="S178" i="72"/>
  <c r="S177" i="72"/>
  <c r="S176" i="72"/>
  <c r="S175" i="72"/>
  <c r="S174" i="72"/>
  <c r="S173" i="72"/>
  <c r="S172" i="72"/>
  <c r="S171" i="72"/>
  <c r="S167" i="72"/>
  <c r="S163" i="72"/>
  <c r="S162" i="72"/>
  <c r="S161" i="72"/>
  <c r="S160" i="72"/>
  <c r="S159" i="72"/>
  <c r="S155" i="72"/>
  <c r="S154" i="72"/>
  <c r="S153" i="72"/>
  <c r="S152" i="72"/>
  <c r="S151" i="72"/>
  <c r="S150" i="72"/>
  <c r="S149" i="72"/>
  <c r="S145" i="72"/>
  <c r="S136" i="72"/>
  <c r="S135" i="72"/>
  <c r="S134" i="72"/>
  <c r="S132" i="72"/>
  <c r="S131" i="72"/>
  <c r="S130" i="72"/>
  <c r="S129" i="72"/>
  <c r="S128" i="72"/>
  <c r="S127" i="72"/>
  <c r="S126" i="72"/>
  <c r="S125" i="72"/>
  <c r="S122" i="72"/>
  <c r="S121" i="72"/>
  <c r="S120" i="72"/>
  <c r="S119" i="72"/>
  <c r="S117" i="72"/>
  <c r="S116" i="72"/>
  <c r="S115" i="72"/>
  <c r="S113" i="72"/>
  <c r="S105" i="72"/>
  <c r="S104" i="72"/>
  <c r="S97" i="72"/>
  <c r="S94" i="72"/>
  <c r="S93" i="72"/>
  <c r="S92" i="72"/>
  <c r="S91" i="72"/>
  <c r="S90" i="72"/>
  <c r="S89" i="72"/>
  <c r="S86" i="72"/>
  <c r="S85" i="72"/>
  <c r="S83" i="72"/>
  <c r="S82" i="72"/>
  <c r="S80" i="72"/>
  <c r="S79" i="72"/>
  <c r="S75" i="72"/>
  <c r="S74" i="72"/>
  <c r="S72" i="72"/>
  <c r="S71" i="72"/>
  <c r="S70" i="72"/>
  <c r="S69" i="72"/>
  <c r="S67" i="72"/>
  <c r="S63" i="72"/>
  <c r="S48" i="72"/>
  <c r="S41" i="72"/>
  <c r="S40" i="72"/>
  <c r="S35" i="72"/>
  <c r="S26" i="72"/>
  <c r="S25" i="72"/>
  <c r="S24" i="72"/>
  <c r="S23" i="72"/>
  <c r="S22" i="72"/>
  <c r="S21" i="72"/>
  <c r="S20" i="72"/>
  <c r="S19" i="72"/>
  <c r="S18" i="72"/>
  <c r="S17" i="72"/>
  <c r="S16" i="72"/>
  <c r="S15" i="72"/>
  <c r="S14" i="72"/>
  <c r="S12" i="72"/>
  <c r="S11" i="72"/>
  <c r="S7" i="72"/>
  <c r="S9" i="72"/>
  <c r="M205" i="72"/>
  <c r="J205" i="72"/>
  <c r="M204" i="72"/>
  <c r="J204" i="72"/>
  <c r="M201" i="72"/>
  <c r="J201" i="72"/>
  <c r="M200" i="72"/>
  <c r="J200" i="72"/>
  <c r="M199" i="72"/>
  <c r="J199" i="72"/>
  <c r="M198" i="72"/>
  <c r="J198" i="72"/>
  <c r="M197" i="72"/>
  <c r="J197" i="72"/>
  <c r="M196" i="72"/>
  <c r="J196" i="72"/>
  <c r="M195" i="72"/>
  <c r="J195" i="72"/>
  <c r="M194" i="72"/>
  <c r="J194" i="72"/>
  <c r="M193" i="72"/>
  <c r="J193" i="72"/>
  <c r="M192" i="72"/>
  <c r="J192" i="72"/>
  <c r="M191" i="72"/>
  <c r="J191" i="72"/>
  <c r="M190" i="72"/>
  <c r="J190" i="72"/>
  <c r="M189" i="72"/>
  <c r="J189" i="72"/>
  <c r="M187" i="72"/>
  <c r="J187" i="72"/>
  <c r="M179" i="72"/>
  <c r="J179" i="72"/>
  <c r="M178" i="72"/>
  <c r="J178" i="72"/>
  <c r="M177" i="72"/>
  <c r="J177" i="72"/>
  <c r="M176" i="72"/>
  <c r="J176" i="72"/>
  <c r="M175" i="72"/>
  <c r="J175" i="72"/>
  <c r="M174" i="72"/>
  <c r="J174" i="72"/>
  <c r="M173" i="72"/>
  <c r="J173" i="72"/>
  <c r="M172" i="72"/>
  <c r="J172" i="72"/>
  <c r="M171" i="72"/>
  <c r="J171" i="72"/>
  <c r="M167" i="72"/>
  <c r="J167" i="72"/>
  <c r="M163" i="72"/>
  <c r="J163" i="72"/>
  <c r="M162" i="72"/>
  <c r="J162" i="72"/>
  <c r="M161" i="72"/>
  <c r="J161" i="72"/>
  <c r="M160" i="72"/>
  <c r="J160" i="72"/>
  <c r="M159" i="72"/>
  <c r="J159" i="72"/>
  <c r="M158" i="72"/>
  <c r="J158" i="72"/>
  <c r="M157" i="72"/>
  <c r="J157" i="72"/>
  <c r="M156" i="72"/>
  <c r="J156" i="72"/>
  <c r="M155" i="72"/>
  <c r="J155" i="72"/>
  <c r="M154" i="72"/>
  <c r="J154" i="72"/>
  <c r="M153" i="72"/>
  <c r="J153" i="72"/>
  <c r="M152" i="72"/>
  <c r="J152" i="72"/>
  <c r="M151" i="72"/>
  <c r="J151" i="72"/>
  <c r="M150" i="72"/>
  <c r="J150" i="72"/>
  <c r="M149" i="72"/>
  <c r="J149" i="72"/>
  <c r="M145" i="72"/>
  <c r="J145" i="72"/>
  <c r="M136" i="72"/>
  <c r="J136" i="72"/>
  <c r="M135" i="72"/>
  <c r="J135" i="72"/>
  <c r="M134" i="72"/>
  <c r="J134" i="72"/>
  <c r="M133" i="72"/>
  <c r="J133" i="72"/>
  <c r="M132" i="72"/>
  <c r="J132" i="72"/>
  <c r="M131" i="72"/>
  <c r="J131" i="72"/>
  <c r="M130" i="72"/>
  <c r="J130" i="72"/>
  <c r="M129" i="72"/>
  <c r="J129" i="72"/>
  <c r="M128" i="72"/>
  <c r="J128" i="72"/>
  <c r="M127" i="72"/>
  <c r="J127" i="72"/>
  <c r="M126" i="72"/>
  <c r="J126" i="72"/>
  <c r="M125" i="72"/>
  <c r="J125" i="72"/>
  <c r="M124" i="72"/>
  <c r="J124" i="72"/>
  <c r="M123" i="72"/>
  <c r="J123" i="72"/>
  <c r="M122" i="72"/>
  <c r="J122" i="72"/>
  <c r="M121" i="72"/>
  <c r="J121" i="72"/>
  <c r="M120" i="72"/>
  <c r="J120" i="72"/>
  <c r="M119" i="72"/>
  <c r="J119" i="72"/>
  <c r="M118" i="72"/>
  <c r="J118" i="72"/>
  <c r="M117" i="72"/>
  <c r="J117" i="72"/>
  <c r="M116" i="72"/>
  <c r="J116" i="72"/>
  <c r="M115" i="72"/>
  <c r="J115" i="72"/>
  <c r="M114" i="72"/>
  <c r="J114" i="72"/>
  <c r="M113" i="72"/>
  <c r="J113" i="72"/>
  <c r="M109" i="72"/>
  <c r="J109" i="72"/>
  <c r="M105" i="72"/>
  <c r="J105" i="72"/>
  <c r="M104" i="72"/>
  <c r="J104" i="72"/>
  <c r="M101" i="72"/>
  <c r="J101" i="72"/>
  <c r="M100" i="72"/>
  <c r="J100" i="72"/>
  <c r="M99" i="72"/>
  <c r="J99" i="72"/>
  <c r="M98" i="72"/>
  <c r="J98" i="72"/>
  <c r="M97" i="72"/>
  <c r="J97" i="72"/>
  <c r="M96" i="72"/>
  <c r="J96" i="72"/>
  <c r="M95" i="72"/>
  <c r="J95" i="72"/>
  <c r="M94" i="72"/>
  <c r="J94" i="72"/>
  <c r="M93" i="72"/>
  <c r="J93" i="72"/>
  <c r="M92" i="72"/>
  <c r="J92" i="72"/>
  <c r="M91" i="72"/>
  <c r="J91" i="72"/>
  <c r="M90" i="72"/>
  <c r="J90" i="72"/>
  <c r="M89" i="72"/>
  <c r="J89" i="72"/>
  <c r="M88" i="72"/>
  <c r="J88" i="72"/>
  <c r="M87" i="72"/>
  <c r="J87" i="72"/>
  <c r="M86" i="72"/>
  <c r="J86" i="72"/>
  <c r="M85" i="72"/>
  <c r="J85" i="72"/>
  <c r="M84" i="72"/>
  <c r="J84" i="72"/>
  <c r="M83" i="72"/>
  <c r="J83" i="72"/>
  <c r="M82" i="72"/>
  <c r="J82" i="72"/>
  <c r="M81" i="72"/>
  <c r="J81" i="72"/>
  <c r="M80" i="72"/>
  <c r="J80" i="72"/>
  <c r="M79" i="72"/>
  <c r="J79" i="72"/>
  <c r="M75" i="72"/>
  <c r="J75" i="72"/>
  <c r="M74" i="72"/>
  <c r="J74" i="72"/>
  <c r="M73" i="72"/>
  <c r="J73" i="72"/>
  <c r="M72" i="72"/>
  <c r="J72" i="72"/>
  <c r="M71" i="72"/>
  <c r="J71" i="72"/>
  <c r="M70" i="72"/>
  <c r="J70" i="72"/>
  <c r="M69" i="72"/>
  <c r="J69" i="72"/>
  <c r="M68" i="72"/>
  <c r="J68" i="72"/>
  <c r="M67" i="72"/>
  <c r="J67" i="72"/>
  <c r="M66" i="72"/>
  <c r="J66" i="72"/>
  <c r="M63" i="72"/>
  <c r="J63" i="72"/>
  <c r="M48" i="72"/>
  <c r="J48" i="72"/>
  <c r="M41" i="72"/>
  <c r="J41" i="72"/>
  <c r="M40" i="72"/>
  <c r="J40" i="72"/>
  <c r="M37" i="72"/>
  <c r="J37" i="72"/>
  <c r="M36" i="72"/>
  <c r="J36" i="72"/>
  <c r="M35" i="72"/>
  <c r="J35" i="72"/>
  <c r="M34" i="72"/>
  <c r="J34" i="72"/>
  <c r="M26" i="72"/>
  <c r="J26" i="72"/>
  <c r="M25" i="72"/>
  <c r="J25" i="72"/>
  <c r="M24" i="72"/>
  <c r="J24" i="72"/>
  <c r="M23" i="72"/>
  <c r="J23" i="72"/>
  <c r="M22" i="72"/>
  <c r="J22" i="72"/>
  <c r="M21" i="72"/>
  <c r="J21" i="72"/>
  <c r="M20" i="72"/>
  <c r="J20" i="72"/>
  <c r="M19" i="72"/>
  <c r="J19" i="72"/>
  <c r="M18" i="72"/>
  <c r="J18" i="72"/>
  <c r="M17" i="72"/>
  <c r="J17" i="72"/>
  <c r="M16" i="72"/>
  <c r="J16" i="72"/>
  <c r="M15" i="72"/>
  <c r="J15" i="72"/>
  <c r="M14" i="72"/>
  <c r="J14" i="72"/>
  <c r="M12" i="72"/>
  <c r="J12" i="72"/>
  <c r="M11" i="72"/>
  <c r="J11" i="72"/>
  <c r="M10" i="72"/>
  <c r="J10" i="72"/>
  <c r="M7" i="72"/>
  <c r="J7" i="72"/>
  <c r="M9" i="72"/>
  <c r="J9" i="72"/>
  <c r="M34" i="71"/>
  <c r="M33" i="71"/>
  <c r="M32" i="71"/>
  <c r="M31" i="71"/>
  <c r="M30" i="71"/>
  <c r="M29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1" i="71"/>
  <c r="M10" i="71"/>
  <c r="M9" i="71"/>
  <c r="M7" i="71"/>
  <c r="J34" i="71"/>
  <c r="J33" i="71"/>
  <c r="J32" i="71"/>
  <c r="J31" i="71"/>
  <c r="J30" i="71"/>
  <c r="J29" i="71"/>
  <c r="J28" i="71"/>
  <c r="J27" i="71"/>
  <c r="J26" i="71"/>
  <c r="J25" i="71"/>
  <c r="J24" i="71"/>
  <c r="J23" i="71"/>
  <c r="J22" i="71"/>
  <c r="J21" i="71"/>
  <c r="J20" i="71"/>
  <c r="J19" i="71"/>
  <c r="J18" i="71"/>
  <c r="J17" i="71"/>
  <c r="J16" i="71"/>
  <c r="J15" i="71"/>
  <c r="J14" i="71"/>
  <c r="J13" i="71"/>
  <c r="J11" i="71"/>
  <c r="J10" i="71"/>
  <c r="J9" i="71"/>
  <c r="J7" i="71"/>
  <c r="Z21" i="67" l="1"/>
  <c r="V21" i="67"/>
  <c r="W21" i="67" s="1"/>
  <c r="Z20" i="67"/>
  <c r="AA20" i="67" s="1"/>
  <c r="V20" i="67"/>
  <c r="W20" i="67" s="1"/>
  <c r="Z19" i="67"/>
  <c r="AA19" i="67" s="1"/>
  <c r="V19" i="67"/>
  <c r="Z18" i="67"/>
  <c r="V18" i="67"/>
  <c r="W18" i="67" s="1"/>
  <c r="Z17" i="67"/>
  <c r="AA17" i="67" s="1"/>
  <c r="V17" i="67"/>
  <c r="W17" i="67" s="1"/>
  <c r="X17" i="67" s="1"/>
  <c r="Z16" i="67"/>
  <c r="AA16" i="67" s="1"/>
  <c r="V16" i="67"/>
  <c r="Z15" i="67"/>
  <c r="V15" i="67"/>
  <c r="W15" i="67" s="1"/>
  <c r="X15" i="67" s="1"/>
  <c r="Z14" i="67"/>
  <c r="V14" i="67"/>
  <c r="Z13" i="67"/>
  <c r="AA13" i="67" s="1"/>
  <c r="V13" i="67"/>
  <c r="Z12" i="67"/>
  <c r="AA12" i="67" s="1"/>
  <c r="V12" i="67"/>
  <c r="Z11" i="67"/>
  <c r="V11" i="67"/>
  <c r="Z10" i="67"/>
  <c r="V10" i="67"/>
  <c r="W10" i="67" s="1"/>
  <c r="X10" i="67" s="1"/>
  <c r="Z9" i="67"/>
  <c r="V9" i="67"/>
  <c r="W9" i="67" s="1"/>
  <c r="X34" i="71"/>
  <c r="Y34" i="71" s="1"/>
  <c r="T34" i="71"/>
  <c r="U34" i="71" s="1"/>
  <c r="X33" i="71"/>
  <c r="Y33" i="71" s="1"/>
  <c r="T33" i="71"/>
  <c r="X32" i="71"/>
  <c r="Y32" i="71" s="1"/>
  <c r="Z32" i="71" s="1"/>
  <c r="AA32" i="71" s="1"/>
  <c r="T32" i="71"/>
  <c r="U32" i="71" s="1"/>
  <c r="V32" i="71" s="1"/>
  <c r="X31" i="71"/>
  <c r="Y31" i="71" s="1"/>
  <c r="T31" i="71"/>
  <c r="U31" i="71" s="1"/>
  <c r="X30" i="71"/>
  <c r="Y30" i="71" s="1"/>
  <c r="T30" i="71"/>
  <c r="U30" i="71" s="1"/>
  <c r="X29" i="71"/>
  <c r="Y29" i="71" s="1"/>
  <c r="T29" i="71"/>
  <c r="U29" i="71" s="1"/>
  <c r="V29" i="71" s="1"/>
  <c r="X28" i="71"/>
  <c r="Y28" i="71" s="1"/>
  <c r="Z28" i="71" s="1"/>
  <c r="AA28" i="71" s="1"/>
  <c r="T28" i="71"/>
  <c r="U28" i="71" s="1"/>
  <c r="V28" i="71" s="1"/>
  <c r="X27" i="71"/>
  <c r="T27" i="71"/>
  <c r="U27" i="71" s="1"/>
  <c r="X26" i="71"/>
  <c r="T26" i="71"/>
  <c r="U26" i="71" s="1"/>
  <c r="X25" i="71"/>
  <c r="Y25" i="71" s="1"/>
  <c r="T25" i="71"/>
  <c r="X24" i="71"/>
  <c r="T24" i="71"/>
  <c r="U24" i="71" s="1"/>
  <c r="V24" i="71" s="1"/>
  <c r="X23" i="71"/>
  <c r="Y23" i="71" s="1"/>
  <c r="Z23" i="71" s="1"/>
  <c r="AA23" i="71" s="1"/>
  <c r="T23" i="71"/>
  <c r="U23" i="71" s="1"/>
  <c r="V23" i="71" s="1"/>
  <c r="X22" i="71"/>
  <c r="Y22" i="71" s="1"/>
  <c r="T22" i="71"/>
  <c r="U22" i="71" s="1"/>
  <c r="X21" i="71"/>
  <c r="Y21" i="71" s="1"/>
  <c r="T21" i="71"/>
  <c r="X20" i="71"/>
  <c r="T20" i="71"/>
  <c r="U20" i="71" s="1"/>
  <c r="V20" i="71" s="1"/>
  <c r="X19" i="71"/>
  <c r="Y19" i="71" s="1"/>
  <c r="Z19" i="71" s="1"/>
  <c r="AA19" i="71" s="1"/>
  <c r="T19" i="71"/>
  <c r="U19" i="71" s="1"/>
  <c r="V19" i="71" s="1"/>
  <c r="X18" i="71"/>
  <c r="Y18" i="71" s="1"/>
  <c r="T18" i="71"/>
  <c r="X17" i="71"/>
  <c r="Y17" i="71" s="1"/>
  <c r="T17" i="71"/>
  <c r="X16" i="71"/>
  <c r="T16" i="71"/>
  <c r="U16" i="71" s="1"/>
  <c r="V16" i="71" s="1"/>
  <c r="X15" i="71"/>
  <c r="Y15" i="71" s="1"/>
  <c r="Z15" i="71" s="1"/>
  <c r="AA15" i="71" s="1"/>
  <c r="T15" i="71"/>
  <c r="U15" i="71" s="1"/>
  <c r="V15" i="71" s="1"/>
  <c r="X14" i="71"/>
  <c r="Y14" i="71" s="1"/>
  <c r="T14" i="71"/>
  <c r="U14" i="71" s="1"/>
  <c r="X13" i="71"/>
  <c r="Y13" i="71" s="1"/>
  <c r="T13" i="71"/>
  <c r="X11" i="71"/>
  <c r="T11" i="71"/>
  <c r="U11" i="71" s="1"/>
  <c r="V11" i="71" s="1"/>
  <c r="X10" i="71"/>
  <c r="Y10" i="71" s="1"/>
  <c r="Z10" i="71" s="1"/>
  <c r="AA10" i="71" s="1"/>
  <c r="T10" i="71"/>
  <c r="U10" i="71" s="1"/>
  <c r="V10" i="71" s="1"/>
  <c r="X9" i="71"/>
  <c r="Y9" i="71" s="1"/>
  <c r="T9" i="71"/>
  <c r="W14" i="67" l="1"/>
  <c r="X14" i="67" s="1"/>
  <c r="AA14" i="67"/>
  <c r="AB14" i="67" s="1"/>
  <c r="AA21" i="67"/>
  <c r="AB21" i="67" s="1"/>
  <c r="AB20" i="67"/>
  <c r="AC20" i="67" s="1"/>
  <c r="AB13" i="67"/>
  <c r="AC13" i="67" s="1"/>
  <c r="AB17" i="67"/>
  <c r="AC17" i="67" s="1"/>
  <c r="X18" i="67"/>
  <c r="X21" i="67"/>
  <c r="AB16" i="67"/>
  <c r="AC16" i="67" s="1"/>
  <c r="X20" i="67"/>
  <c r="AB12" i="67"/>
  <c r="AB19" i="67"/>
  <c r="Z33" i="71"/>
  <c r="AA33" i="71" s="1"/>
  <c r="W13" i="67"/>
  <c r="X13" i="67" s="1"/>
  <c r="W11" i="67"/>
  <c r="X11" i="67" s="1"/>
  <c r="AA9" i="67"/>
  <c r="AA10" i="67"/>
  <c r="AB10" i="67" s="1"/>
  <c r="X9" i="67"/>
  <c r="U33" i="71"/>
  <c r="V33" i="71" s="1"/>
  <c r="V9" i="71"/>
  <c r="V14" i="71"/>
  <c r="V26" i="71"/>
  <c r="U18" i="71"/>
  <c r="V18" i="71" s="1"/>
  <c r="Z13" i="71"/>
  <c r="AA13" i="71" s="1"/>
  <c r="Z17" i="71"/>
  <c r="AA17" i="71" s="1"/>
  <c r="Z21" i="71"/>
  <c r="AA21" i="71" s="1"/>
  <c r="Z25" i="71"/>
  <c r="AA25" i="71" s="1"/>
  <c r="Y27" i="71"/>
  <c r="V30" i="71"/>
  <c r="V22" i="71"/>
  <c r="AC12" i="67"/>
  <c r="AC19" i="67"/>
  <c r="AA11" i="67"/>
  <c r="AB11" i="67" s="1"/>
  <c r="W12" i="67"/>
  <c r="X12" i="67" s="1"/>
  <c r="AA15" i="67"/>
  <c r="W16" i="67"/>
  <c r="X16" i="67" s="1"/>
  <c r="AA18" i="67"/>
  <c r="W19" i="67"/>
  <c r="X19" i="67" s="1"/>
  <c r="Z9" i="71"/>
  <c r="AA9" i="71" s="1"/>
  <c r="Z14" i="71"/>
  <c r="AA14" i="71" s="1"/>
  <c r="Z18" i="71"/>
  <c r="AA18" i="71" s="1"/>
  <c r="Z22" i="71"/>
  <c r="AA22" i="71" s="1"/>
  <c r="Z31" i="71"/>
  <c r="AA31" i="71" s="1"/>
  <c r="Y11" i="71"/>
  <c r="Z11" i="71" s="1"/>
  <c r="U13" i="71"/>
  <c r="V13" i="71" s="1"/>
  <c r="Y16" i="71"/>
  <c r="Z16" i="71" s="1"/>
  <c r="U17" i="71"/>
  <c r="V17" i="71" s="1"/>
  <c r="Y20" i="71"/>
  <c r="U21" i="71"/>
  <c r="V21" i="71" s="1"/>
  <c r="Y24" i="71"/>
  <c r="U25" i="71"/>
  <c r="V25" i="71" s="1"/>
  <c r="V27" i="71"/>
  <c r="Z29" i="71"/>
  <c r="AA29" i="71" s="1"/>
  <c r="Z30" i="71"/>
  <c r="AA30" i="71" s="1"/>
  <c r="V31" i="71"/>
  <c r="Z34" i="71"/>
  <c r="AA34" i="71" s="1"/>
  <c r="Y26" i="71"/>
  <c r="V34" i="71"/>
  <c r="C175" i="64"/>
  <c r="B175" i="64"/>
  <c r="A175" i="64"/>
  <c r="AC21" i="67" l="1"/>
  <c r="AC14" i="67"/>
  <c r="AC10" i="67"/>
  <c r="AB9" i="67"/>
  <c r="AC9" i="67" s="1"/>
  <c r="Z27" i="71"/>
  <c r="AA27" i="71" s="1"/>
  <c r="AC11" i="67"/>
  <c r="AB15" i="67"/>
  <c r="AC15" i="67" s="1"/>
  <c r="AB18" i="67"/>
  <c r="AC18" i="67" s="1"/>
  <c r="Z26" i="71"/>
  <c r="AA26" i="71" s="1"/>
  <c r="AA11" i="71"/>
  <c r="AA16" i="71"/>
  <c r="Z24" i="71"/>
  <c r="AA24" i="71" s="1"/>
  <c r="Z20" i="71"/>
  <c r="AA20" i="71" s="1"/>
  <c r="B14" i="73"/>
  <c r="B13" i="73"/>
  <c r="B11" i="73"/>
  <c r="AC205" i="72" a="1"/>
  <c r="AC205" i="72" s="1"/>
  <c r="N205" i="72"/>
  <c r="B205" i="72"/>
  <c r="A205" i="72"/>
  <c r="N204" i="72"/>
  <c r="B204" i="72"/>
  <c r="A204" i="72"/>
  <c r="B203" i="72"/>
  <c r="A203" i="72"/>
  <c r="B202" i="72"/>
  <c r="A202" i="72"/>
  <c r="N201" i="72"/>
  <c r="B201" i="72"/>
  <c r="A201" i="72"/>
  <c r="N200" i="72"/>
  <c r="B200" i="72"/>
  <c r="A200" i="72"/>
  <c r="N199" i="72"/>
  <c r="B199" i="72"/>
  <c r="A199" i="72"/>
  <c r="AC199" i="72" s="1" a="1"/>
  <c r="AC199" i="72" s="1"/>
  <c r="N198" i="72"/>
  <c r="B198" i="72"/>
  <c r="A198" i="72"/>
  <c r="N197" i="72"/>
  <c r="B197" i="72"/>
  <c r="A197" i="72"/>
  <c r="N196" i="72"/>
  <c r="B196" i="72"/>
  <c r="A196" i="72"/>
  <c r="N195" i="72"/>
  <c r="B195" i="72"/>
  <c r="A195" i="72"/>
  <c r="AC195" i="72" s="1" a="1"/>
  <c r="AC195" i="72" s="1"/>
  <c r="N194" i="72"/>
  <c r="B194" i="72"/>
  <c r="A194" i="72"/>
  <c r="N193" i="72"/>
  <c r="B193" i="72"/>
  <c r="A193" i="72"/>
  <c r="N192" i="72"/>
  <c r="B192" i="72"/>
  <c r="A192" i="72"/>
  <c r="N191" i="72"/>
  <c r="B191" i="72"/>
  <c r="A191" i="72"/>
  <c r="AC191" i="72" s="1" a="1"/>
  <c r="AC191" i="72" s="1"/>
  <c r="N190" i="72"/>
  <c r="B190" i="72"/>
  <c r="A190" i="72"/>
  <c r="N189" i="72"/>
  <c r="B189" i="72"/>
  <c r="A189" i="72"/>
  <c r="N187" i="72"/>
  <c r="B187" i="72"/>
  <c r="A187" i="72"/>
  <c r="N179" i="72"/>
  <c r="B179" i="72"/>
  <c r="A179" i="72"/>
  <c r="N178" i="72"/>
  <c r="B178" i="72"/>
  <c r="A178" i="72"/>
  <c r="N177" i="72"/>
  <c r="B177" i="72"/>
  <c r="A177" i="72"/>
  <c r="N176" i="72"/>
  <c r="B176" i="72"/>
  <c r="A176" i="72"/>
  <c r="N175" i="72"/>
  <c r="B175" i="72"/>
  <c r="A175" i="72"/>
  <c r="N174" i="72"/>
  <c r="B174" i="72"/>
  <c r="A174" i="72"/>
  <c r="N173" i="72"/>
  <c r="B173" i="72"/>
  <c r="A173" i="72"/>
  <c r="N172" i="72"/>
  <c r="B172" i="72"/>
  <c r="A172" i="72"/>
  <c r="N171" i="72"/>
  <c r="B171" i="72"/>
  <c r="A171" i="72"/>
  <c r="N167" i="72"/>
  <c r="B167" i="72"/>
  <c r="A167" i="72"/>
  <c r="N163" i="72"/>
  <c r="B163" i="72"/>
  <c r="A163" i="72"/>
  <c r="N162" i="72"/>
  <c r="B162" i="72"/>
  <c r="A162" i="72"/>
  <c r="N161" i="72"/>
  <c r="B161" i="72"/>
  <c r="A161" i="72"/>
  <c r="N160" i="72"/>
  <c r="B160" i="72"/>
  <c r="A160" i="72"/>
  <c r="N159" i="72"/>
  <c r="B159" i="72"/>
  <c r="A159" i="72"/>
  <c r="N158" i="72"/>
  <c r="B158" i="72"/>
  <c r="A158" i="72"/>
  <c r="N157" i="72"/>
  <c r="B157" i="72"/>
  <c r="A157" i="72"/>
  <c r="N156" i="72"/>
  <c r="B156" i="72"/>
  <c r="A156" i="72"/>
  <c r="N155" i="72"/>
  <c r="B155" i="72"/>
  <c r="A155" i="72"/>
  <c r="N154" i="72"/>
  <c r="B154" i="72"/>
  <c r="A154" i="72"/>
  <c r="N153" i="72"/>
  <c r="B153" i="72"/>
  <c r="A153" i="72"/>
  <c r="N152" i="72"/>
  <c r="B152" i="72"/>
  <c r="A152" i="72"/>
  <c r="N151" i="72"/>
  <c r="B151" i="72"/>
  <c r="A151" i="72"/>
  <c r="N150" i="72"/>
  <c r="B150" i="72"/>
  <c r="A150" i="72"/>
  <c r="N149" i="72"/>
  <c r="B149" i="72"/>
  <c r="A149" i="72"/>
  <c r="N145" i="72"/>
  <c r="B145" i="72"/>
  <c r="A145" i="72"/>
  <c r="N136" i="72"/>
  <c r="B136" i="72"/>
  <c r="A136" i="72"/>
  <c r="N135" i="72"/>
  <c r="B135" i="72"/>
  <c r="A135" i="72"/>
  <c r="N134" i="72"/>
  <c r="B134" i="72"/>
  <c r="A134" i="72"/>
  <c r="N133" i="72"/>
  <c r="B133" i="72"/>
  <c r="A133" i="72"/>
  <c r="N132" i="72"/>
  <c r="B132" i="72"/>
  <c r="A132" i="72"/>
  <c r="N131" i="72"/>
  <c r="B131" i="72"/>
  <c r="A131" i="72"/>
  <c r="N130" i="72"/>
  <c r="B130" i="72"/>
  <c r="A130" i="72"/>
  <c r="N129" i="72"/>
  <c r="B129" i="72"/>
  <c r="A129" i="72"/>
  <c r="N128" i="72"/>
  <c r="B128" i="72"/>
  <c r="A128" i="72"/>
  <c r="N127" i="72"/>
  <c r="B127" i="72"/>
  <c r="A127" i="72"/>
  <c r="N126" i="72"/>
  <c r="B126" i="72"/>
  <c r="A126" i="72"/>
  <c r="N125" i="72"/>
  <c r="B125" i="72"/>
  <c r="A125" i="72"/>
  <c r="N124" i="72"/>
  <c r="B124" i="72"/>
  <c r="A124" i="72"/>
  <c r="N123" i="72"/>
  <c r="B123" i="72"/>
  <c r="A123" i="72"/>
  <c r="N122" i="72"/>
  <c r="B122" i="72"/>
  <c r="A122" i="72"/>
  <c r="N121" i="72"/>
  <c r="B121" i="72"/>
  <c r="A121" i="72"/>
  <c r="N120" i="72"/>
  <c r="B120" i="72"/>
  <c r="A120" i="72"/>
  <c r="N119" i="72"/>
  <c r="B119" i="72"/>
  <c r="A119" i="72"/>
  <c r="N118" i="72"/>
  <c r="B118" i="72"/>
  <c r="A118" i="72"/>
  <c r="N117" i="72"/>
  <c r="B117" i="72"/>
  <c r="A117" i="72"/>
  <c r="N116" i="72"/>
  <c r="B116" i="72"/>
  <c r="A116" i="72"/>
  <c r="N115" i="72"/>
  <c r="B115" i="72"/>
  <c r="A115" i="72"/>
  <c r="N114" i="72"/>
  <c r="B114" i="72"/>
  <c r="A114" i="72"/>
  <c r="N113" i="72"/>
  <c r="B113" i="72"/>
  <c r="A113" i="72"/>
  <c r="N109" i="72"/>
  <c r="B109" i="72"/>
  <c r="A109" i="72"/>
  <c r="N105" i="72"/>
  <c r="B105" i="72"/>
  <c r="A105" i="72"/>
  <c r="N104" i="72"/>
  <c r="B104" i="72"/>
  <c r="A104" i="72"/>
  <c r="N101" i="72"/>
  <c r="B101" i="72"/>
  <c r="A101" i="72"/>
  <c r="N100" i="72"/>
  <c r="B100" i="72"/>
  <c r="A100" i="72"/>
  <c r="N99" i="72"/>
  <c r="B99" i="72"/>
  <c r="A99" i="72"/>
  <c r="N98" i="72"/>
  <c r="B98" i="72"/>
  <c r="A98" i="72"/>
  <c r="N97" i="72"/>
  <c r="B97" i="72"/>
  <c r="A97" i="72"/>
  <c r="N96" i="72"/>
  <c r="B96" i="72"/>
  <c r="A96" i="72"/>
  <c r="N95" i="72"/>
  <c r="B95" i="72"/>
  <c r="A95" i="72"/>
  <c r="N94" i="72"/>
  <c r="B94" i="72"/>
  <c r="A94" i="72"/>
  <c r="N93" i="72"/>
  <c r="B93" i="72"/>
  <c r="A93" i="72"/>
  <c r="N92" i="72"/>
  <c r="B92" i="72"/>
  <c r="A92" i="72"/>
  <c r="N91" i="72"/>
  <c r="B91" i="72"/>
  <c r="A91" i="72"/>
  <c r="N90" i="72"/>
  <c r="B90" i="72"/>
  <c r="A90" i="72"/>
  <c r="N89" i="72"/>
  <c r="B89" i="72"/>
  <c r="A89" i="72"/>
  <c r="N88" i="72"/>
  <c r="B88" i="72"/>
  <c r="A88" i="72"/>
  <c r="N87" i="72"/>
  <c r="B87" i="72"/>
  <c r="A87" i="72"/>
  <c r="N86" i="72"/>
  <c r="B86" i="72"/>
  <c r="A86" i="72"/>
  <c r="N85" i="72"/>
  <c r="B85" i="72"/>
  <c r="A85" i="72"/>
  <c r="N84" i="72"/>
  <c r="B84" i="72"/>
  <c r="A84" i="72"/>
  <c r="N83" i="72"/>
  <c r="B83" i="72"/>
  <c r="A83" i="72"/>
  <c r="N82" i="72"/>
  <c r="B82" i="72"/>
  <c r="A82" i="72"/>
  <c r="N81" i="72"/>
  <c r="B81" i="72"/>
  <c r="A81" i="72"/>
  <c r="N80" i="72"/>
  <c r="B80" i="72"/>
  <c r="A80" i="72"/>
  <c r="N79" i="72"/>
  <c r="B79" i="72"/>
  <c r="A79" i="72"/>
  <c r="N75" i="72"/>
  <c r="B75" i="72"/>
  <c r="A75" i="72"/>
  <c r="N74" i="72"/>
  <c r="B74" i="72"/>
  <c r="A74" i="72"/>
  <c r="N73" i="72"/>
  <c r="B73" i="72"/>
  <c r="A73" i="72"/>
  <c r="N72" i="72"/>
  <c r="B72" i="72"/>
  <c r="A72" i="72"/>
  <c r="N71" i="72"/>
  <c r="B71" i="72"/>
  <c r="A71" i="72"/>
  <c r="N70" i="72"/>
  <c r="B70" i="72"/>
  <c r="A70" i="72"/>
  <c r="N69" i="72"/>
  <c r="B69" i="72"/>
  <c r="A69" i="72"/>
  <c r="N68" i="72"/>
  <c r="B68" i="72"/>
  <c r="A68" i="72"/>
  <c r="N67" i="72"/>
  <c r="B67" i="72"/>
  <c r="A67" i="72"/>
  <c r="N66" i="72"/>
  <c r="B66" i="72"/>
  <c r="A66" i="72"/>
  <c r="N63" i="72"/>
  <c r="B63" i="72"/>
  <c r="A63" i="72"/>
  <c r="B57" i="72"/>
  <c r="N48" i="72"/>
  <c r="B48" i="72"/>
  <c r="A48" i="72"/>
  <c r="N41" i="72"/>
  <c r="B41" i="72"/>
  <c r="A41" i="72"/>
  <c r="N40" i="72"/>
  <c r="B40" i="72"/>
  <c r="A40" i="72"/>
  <c r="N37" i="72"/>
  <c r="B37" i="72"/>
  <c r="A37" i="72"/>
  <c r="N36" i="72"/>
  <c r="B36" i="72"/>
  <c r="A36" i="72"/>
  <c r="N35" i="72"/>
  <c r="B35" i="72"/>
  <c r="A35" i="72"/>
  <c r="N34" i="72"/>
  <c r="B34" i="72"/>
  <c r="A34" i="72"/>
  <c r="N26" i="72"/>
  <c r="B26" i="72"/>
  <c r="A26" i="72"/>
  <c r="N25" i="72"/>
  <c r="B25" i="72"/>
  <c r="A25" i="72"/>
  <c r="N24" i="72"/>
  <c r="B24" i="72"/>
  <c r="A24" i="72"/>
  <c r="N23" i="72"/>
  <c r="B23" i="72"/>
  <c r="A23" i="72"/>
  <c r="N22" i="72"/>
  <c r="B22" i="72"/>
  <c r="A22" i="72"/>
  <c r="N21" i="72"/>
  <c r="B21" i="72"/>
  <c r="A21" i="72"/>
  <c r="N20" i="72"/>
  <c r="B20" i="72"/>
  <c r="A20" i="72"/>
  <c r="N19" i="72"/>
  <c r="B19" i="72"/>
  <c r="A19" i="72"/>
  <c r="N18" i="72"/>
  <c r="B18" i="72"/>
  <c r="A18" i="72"/>
  <c r="N17" i="72"/>
  <c r="B17" i="72"/>
  <c r="A17" i="72"/>
  <c r="N16" i="72"/>
  <c r="B16" i="72"/>
  <c r="A16" i="72"/>
  <c r="N15" i="72"/>
  <c r="B15" i="72"/>
  <c r="A15" i="72"/>
  <c r="N14" i="72"/>
  <c r="B14" i="72"/>
  <c r="A14" i="72"/>
  <c r="N12" i="72"/>
  <c r="B12" i="72"/>
  <c r="A12" i="72"/>
  <c r="N11" i="72"/>
  <c r="B11" i="72"/>
  <c r="A11" i="72"/>
  <c r="N10" i="72"/>
  <c r="B10" i="72"/>
  <c r="A10" i="72"/>
  <c r="N7" i="72"/>
  <c r="B7" i="72"/>
  <c r="A7" i="72"/>
  <c r="N9" i="72"/>
  <c r="J6" i="72"/>
  <c r="B9" i="72"/>
  <c r="A9" i="72"/>
  <c r="L6" i="72"/>
  <c r="G25" i="68" s="1"/>
  <c r="G24" i="68" s="1"/>
  <c r="K6" i="72"/>
  <c r="F25" i="68" s="1"/>
  <c r="I6" i="72"/>
  <c r="H6" i="72"/>
  <c r="G6" i="72"/>
  <c r="L3" i="72"/>
  <c r="K3" i="72"/>
  <c r="I3" i="72"/>
  <c r="H3" i="72"/>
  <c r="N34" i="71"/>
  <c r="B34" i="71"/>
  <c r="A34" i="71"/>
  <c r="AC34" i="71" s="1" a="1"/>
  <c r="AC34" i="71" s="1"/>
  <c r="N33" i="71"/>
  <c r="B33" i="71"/>
  <c r="A33" i="71"/>
  <c r="AC33" i="71" s="1" a="1"/>
  <c r="AC33" i="71" s="1"/>
  <c r="N32" i="71"/>
  <c r="B32" i="71"/>
  <c r="A32" i="71"/>
  <c r="AC32" i="71" s="1" a="1"/>
  <c r="AC32" i="71" s="1"/>
  <c r="N31" i="71"/>
  <c r="B31" i="71"/>
  <c r="A31" i="71"/>
  <c r="N30" i="71"/>
  <c r="B30" i="71"/>
  <c r="A30" i="71"/>
  <c r="N29" i="71"/>
  <c r="B29" i="71"/>
  <c r="A29" i="71"/>
  <c r="N28" i="71"/>
  <c r="B28" i="71"/>
  <c r="A28" i="71"/>
  <c r="N27" i="71"/>
  <c r="B27" i="71"/>
  <c r="A27" i="71"/>
  <c r="N26" i="71"/>
  <c r="B26" i="71"/>
  <c r="A26" i="71"/>
  <c r="N25" i="71"/>
  <c r="B25" i="71"/>
  <c r="A25" i="71"/>
  <c r="N24" i="71"/>
  <c r="B24" i="71"/>
  <c r="A24" i="71"/>
  <c r="N23" i="71"/>
  <c r="B23" i="71"/>
  <c r="A23" i="71"/>
  <c r="N22" i="71"/>
  <c r="B22" i="71"/>
  <c r="A22" i="71"/>
  <c r="N21" i="71"/>
  <c r="B21" i="71"/>
  <c r="A21" i="71"/>
  <c r="N20" i="71"/>
  <c r="B20" i="71"/>
  <c r="A20" i="71"/>
  <c r="N19" i="71"/>
  <c r="B19" i="71"/>
  <c r="A19" i="71"/>
  <c r="N18" i="71"/>
  <c r="B18" i="71"/>
  <c r="A18" i="71"/>
  <c r="N17" i="71"/>
  <c r="B17" i="71"/>
  <c r="A17" i="71"/>
  <c r="N16" i="71"/>
  <c r="B16" i="71"/>
  <c r="A16" i="71"/>
  <c r="N15" i="71"/>
  <c r="B15" i="71"/>
  <c r="A15" i="71"/>
  <c r="N14" i="71"/>
  <c r="B14" i="71"/>
  <c r="A14" i="71"/>
  <c r="N13" i="71"/>
  <c r="B13" i="71"/>
  <c r="A13" i="71"/>
  <c r="N11" i="71"/>
  <c r="B11" i="71"/>
  <c r="A11" i="71"/>
  <c r="N10" i="71"/>
  <c r="B10" i="71"/>
  <c r="A10" i="71"/>
  <c r="N9" i="71"/>
  <c r="B9" i="71"/>
  <c r="A9" i="71"/>
  <c r="X7" i="71"/>
  <c r="T7" i="71"/>
  <c r="U7" i="71" s="1"/>
  <c r="N7" i="71"/>
  <c r="B7" i="71"/>
  <c r="A7" i="71"/>
  <c r="L6" i="71"/>
  <c r="E25" i="68" s="1"/>
  <c r="K6" i="71"/>
  <c r="D25" i="68" s="1"/>
  <c r="I6" i="71"/>
  <c r="H6" i="71"/>
  <c r="G6" i="71"/>
  <c r="L3" i="71"/>
  <c r="K3" i="71"/>
  <c r="I3" i="71"/>
  <c r="H3" i="71"/>
  <c r="D67" i="69"/>
  <c r="C67" i="69"/>
  <c r="E67" i="69" s="1"/>
  <c r="E66" i="69"/>
  <c r="E65" i="69"/>
  <c r="E64" i="69"/>
  <c r="E63" i="69"/>
  <c r="E62" i="69"/>
  <c r="E61" i="69"/>
  <c r="E60" i="69"/>
  <c r="E59" i="69"/>
  <c r="E58" i="69"/>
  <c r="E57" i="69"/>
  <c r="E56" i="69"/>
  <c r="E55" i="69"/>
  <c r="E54" i="69"/>
  <c r="E53" i="69"/>
  <c r="E52" i="69"/>
  <c r="E51" i="69"/>
  <c r="E50" i="69"/>
  <c r="E49" i="69"/>
  <c r="E48" i="69"/>
  <c r="E47" i="69"/>
  <c r="E46" i="69"/>
  <c r="E45" i="69"/>
  <c r="E44" i="69"/>
  <c r="E43" i="69"/>
  <c r="E42" i="69"/>
  <c r="E41" i="69"/>
  <c r="E40" i="69"/>
  <c r="E39" i="69"/>
  <c r="E38" i="69"/>
  <c r="N31" i="69"/>
  <c r="J31" i="69"/>
  <c r="I31" i="69"/>
  <c r="N30" i="69"/>
  <c r="N26" i="69"/>
  <c r="J26" i="69"/>
  <c r="I26" i="69"/>
  <c r="N22" i="69"/>
  <c r="N18" i="69"/>
  <c r="J18" i="69"/>
  <c r="I18" i="69"/>
  <c r="N14" i="69"/>
  <c r="N10" i="69"/>
  <c r="J10" i="69"/>
  <c r="I10" i="69"/>
  <c r="N9" i="69"/>
  <c r="J9" i="69"/>
  <c r="I9" i="69"/>
  <c r="N7" i="69"/>
  <c r="M7" i="69"/>
  <c r="K7" i="69"/>
  <c r="J7" i="69"/>
  <c r="I7" i="69"/>
  <c r="C7" i="69"/>
  <c r="C43" i="68"/>
  <c r="E41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J26" i="68" s="1"/>
  <c r="H26" i="68"/>
  <c r="C24" i="68"/>
  <c r="J10" i="68"/>
  <c r="I10" i="68"/>
  <c r="H8" i="68"/>
  <c r="C7" i="68"/>
  <c r="AC203" i="72" l="1" a="1"/>
  <c r="AC203" i="72" s="1"/>
  <c r="AC121" i="72" a="1"/>
  <c r="AC121" i="72" s="1"/>
  <c r="AC125" i="72" a="1"/>
  <c r="AC125" i="72" s="1"/>
  <c r="AC133" i="72" a="1"/>
  <c r="AC133" i="72" s="1"/>
  <c r="AC177" i="72" a="1"/>
  <c r="AC177" i="72" s="1"/>
  <c r="AC150" i="72" a="1"/>
  <c r="AC150" i="72" s="1"/>
  <c r="AC154" i="72" a="1"/>
  <c r="AC154" i="72" s="1"/>
  <c r="AC158" i="72" a="1"/>
  <c r="AC158" i="72" s="1"/>
  <c r="AC162" i="72" a="1"/>
  <c r="AC162" i="72" s="1"/>
  <c r="AC174" i="72" a="1"/>
  <c r="AC174" i="72" s="1"/>
  <c r="AC31" i="71" a="1"/>
  <c r="AC31" i="71" s="1"/>
  <c r="AC71" i="72" a="1"/>
  <c r="AC71" i="72" s="1"/>
  <c r="AC75" i="72" a="1"/>
  <c r="AC75" i="72" s="1"/>
  <c r="AC130" i="72" a="1"/>
  <c r="AC130" i="72" s="1"/>
  <c r="AC134" i="72" a="1"/>
  <c r="AC134" i="72" s="1"/>
  <c r="AC145" i="72" a="1"/>
  <c r="AC145" i="72" s="1"/>
  <c r="AC151" i="72" a="1"/>
  <c r="AC151" i="72" s="1"/>
  <c r="AC155" i="72" a="1"/>
  <c r="AC155" i="72" s="1"/>
  <c r="AC159" i="72" a="1"/>
  <c r="AC159" i="72" s="1"/>
  <c r="AC163" i="72" a="1"/>
  <c r="AC163" i="72" s="1"/>
  <c r="AC171" i="72" a="1"/>
  <c r="AC171" i="72" s="1"/>
  <c r="AC175" i="72" a="1"/>
  <c r="AC175" i="72" s="1"/>
  <c r="AC178" i="72" a="1"/>
  <c r="AC178" i="72" s="1"/>
  <c r="AC187" i="72" a="1"/>
  <c r="AC187" i="72" s="1"/>
  <c r="AC192" i="72" a="1"/>
  <c r="AC192" i="72" s="1"/>
  <c r="AC196" i="72" a="1"/>
  <c r="AC196" i="72" s="1"/>
  <c r="AC200" i="72" a="1"/>
  <c r="AC200" i="72" s="1"/>
  <c r="AC204" i="72" a="1"/>
  <c r="AC204" i="72" s="1"/>
  <c r="AC132" i="72" a="1"/>
  <c r="AC132" i="72" s="1"/>
  <c r="AC136" i="72" a="1"/>
  <c r="AC136" i="72" s="1"/>
  <c r="AC149" i="72" a="1"/>
  <c r="AC149" i="72" s="1"/>
  <c r="AC153" i="72" a="1"/>
  <c r="AC153" i="72" s="1"/>
  <c r="AC157" i="72" a="1"/>
  <c r="AC157" i="72" s="1"/>
  <c r="AC161" i="72" a="1"/>
  <c r="AC161" i="72" s="1"/>
  <c r="AC167" i="72" a="1"/>
  <c r="AC167" i="72" s="1"/>
  <c r="AC173" i="72" a="1"/>
  <c r="AC173" i="72" s="1"/>
  <c r="AC176" i="72" a="1"/>
  <c r="AC176" i="72" s="1"/>
  <c r="AC190" i="72" a="1"/>
  <c r="AC190" i="72" s="1"/>
  <c r="AC194" i="72" a="1"/>
  <c r="AC194" i="72" s="1"/>
  <c r="AC198" i="72" a="1"/>
  <c r="AC198" i="72" s="1"/>
  <c r="AC202" i="72" a="1"/>
  <c r="AC202" i="72" s="1"/>
  <c r="AC131" i="72" a="1"/>
  <c r="AC131" i="72" s="1"/>
  <c r="AC135" i="72" a="1"/>
  <c r="AC135" i="72" s="1"/>
  <c r="AC152" i="72" a="1"/>
  <c r="AC152" i="72" s="1"/>
  <c r="AC156" i="72" a="1"/>
  <c r="AC156" i="72" s="1"/>
  <c r="AC160" i="72" a="1"/>
  <c r="AC160" i="72" s="1"/>
  <c r="AC172" i="72" a="1"/>
  <c r="AC172" i="72" s="1"/>
  <c r="AC179" i="72" a="1"/>
  <c r="AC179" i="72" s="1"/>
  <c r="AC189" i="72" a="1"/>
  <c r="AC189" i="72" s="1"/>
  <c r="AC193" i="72" a="1"/>
  <c r="AC193" i="72" s="1"/>
  <c r="AC197" i="72" a="1"/>
  <c r="AC197" i="72" s="1"/>
  <c r="AC201" i="72" a="1"/>
  <c r="AC201" i="72" s="1"/>
  <c r="AC100" i="72" a="1"/>
  <c r="AC100" i="72" s="1"/>
  <c r="AC120" i="72" a="1"/>
  <c r="AC120" i="72" s="1"/>
  <c r="AC35" i="72" a="1"/>
  <c r="AC35" i="72" s="1"/>
  <c r="AC12" i="72" a="1"/>
  <c r="AC12" i="72" s="1"/>
  <c r="AC21" i="72" a="1"/>
  <c r="AC21" i="72" s="1"/>
  <c r="AC10" i="72" a="1"/>
  <c r="AC10" i="72" s="1"/>
  <c r="AC26" i="71" a="1"/>
  <c r="AC26" i="71" s="1"/>
  <c r="AC30" i="71" a="1"/>
  <c r="AC30" i="71" s="1"/>
  <c r="AC27" i="71" a="1"/>
  <c r="AC27" i="71" s="1"/>
  <c r="AC29" i="71" a="1"/>
  <c r="AC29" i="71" s="1"/>
  <c r="X133" i="72"/>
  <c r="T133" i="72"/>
  <c r="U133" i="72" s="1"/>
  <c r="V133" i="72" s="1"/>
  <c r="X150" i="72"/>
  <c r="T150" i="72"/>
  <c r="U150" i="72" s="1"/>
  <c r="V150" i="72" s="1"/>
  <c r="X154" i="72"/>
  <c r="T154" i="72"/>
  <c r="U154" i="72" s="1"/>
  <c r="V154" i="72" s="1"/>
  <c r="X158" i="72"/>
  <c r="T158" i="72"/>
  <c r="U158" i="72" s="1"/>
  <c r="V158" i="72" s="1"/>
  <c r="X162" i="72"/>
  <c r="T162" i="72"/>
  <c r="U162" i="72" s="1"/>
  <c r="V162" i="72" s="1"/>
  <c r="X174" i="72"/>
  <c r="T174" i="72"/>
  <c r="U174" i="72" s="1"/>
  <c r="V174" i="72" s="1"/>
  <c r="T177" i="72"/>
  <c r="U177" i="72" s="1"/>
  <c r="V177" i="72" s="1"/>
  <c r="X177" i="72"/>
  <c r="X191" i="72"/>
  <c r="T191" i="72"/>
  <c r="U191" i="72" s="1"/>
  <c r="V191" i="72" s="1"/>
  <c r="X195" i="72"/>
  <c r="T195" i="72"/>
  <c r="U195" i="72" s="1"/>
  <c r="V195" i="72" s="1"/>
  <c r="T199" i="72"/>
  <c r="U199" i="72" s="1"/>
  <c r="V199" i="72" s="1"/>
  <c r="X199" i="72"/>
  <c r="X203" i="72"/>
  <c r="T203" i="72"/>
  <c r="U203" i="72" s="1"/>
  <c r="V203" i="72" s="1"/>
  <c r="U10" i="72"/>
  <c r="X10" i="72"/>
  <c r="X12" i="72"/>
  <c r="X15" i="72"/>
  <c r="T15" i="72"/>
  <c r="U15" i="72" s="1"/>
  <c r="X17" i="72"/>
  <c r="T17" i="72"/>
  <c r="U17" i="72" s="1"/>
  <c r="T19" i="72"/>
  <c r="U19" i="72" s="1"/>
  <c r="X19" i="72"/>
  <c r="T21" i="72"/>
  <c r="U21" i="72" s="1"/>
  <c r="X21" i="72"/>
  <c r="X23" i="72"/>
  <c r="Y23" i="72" s="1"/>
  <c r="T23" i="72"/>
  <c r="U23" i="72" s="1"/>
  <c r="T25" i="72"/>
  <c r="U25" i="72" s="1"/>
  <c r="X25" i="72"/>
  <c r="X34" i="72"/>
  <c r="U34" i="72"/>
  <c r="X36" i="72"/>
  <c r="Y36" i="72" s="1"/>
  <c r="U36" i="72"/>
  <c r="T41" i="72"/>
  <c r="U41" i="72" s="1"/>
  <c r="X41" i="72"/>
  <c r="T48" i="72"/>
  <c r="X48" i="72"/>
  <c r="Y48" i="72" s="1"/>
  <c r="U48" i="72"/>
  <c r="T67" i="72"/>
  <c r="U67" i="72" s="1"/>
  <c r="X67" i="72"/>
  <c r="T69" i="72"/>
  <c r="U69" i="72" s="1"/>
  <c r="V69" i="72" s="1"/>
  <c r="X69" i="72"/>
  <c r="X71" i="72"/>
  <c r="T71" i="72"/>
  <c r="U71" i="72" s="1"/>
  <c r="T73" i="72"/>
  <c r="U73" i="72" s="1"/>
  <c r="V73" i="72" s="1"/>
  <c r="X73" i="72"/>
  <c r="X75" i="72"/>
  <c r="T75" i="72"/>
  <c r="U75" i="72" s="1"/>
  <c r="T79" i="72"/>
  <c r="U79" i="72" s="1"/>
  <c r="X79" i="72"/>
  <c r="X81" i="72"/>
  <c r="T81" i="72"/>
  <c r="U81" i="72" s="1"/>
  <c r="T83" i="72"/>
  <c r="U83" i="72" s="1"/>
  <c r="V83" i="72" s="1"/>
  <c r="X83" i="72"/>
  <c r="X85" i="72"/>
  <c r="T85" i="72"/>
  <c r="U85" i="72" s="1"/>
  <c r="T87" i="72"/>
  <c r="U87" i="72" s="1"/>
  <c r="V87" i="72" s="1"/>
  <c r="X87" i="72"/>
  <c r="X89" i="72"/>
  <c r="T89" i="72"/>
  <c r="X91" i="72"/>
  <c r="T91" i="72"/>
  <c r="U91" i="72" s="1"/>
  <c r="V91" i="72" s="1"/>
  <c r="T93" i="72"/>
  <c r="U93" i="72" s="1"/>
  <c r="X93" i="72"/>
  <c r="T95" i="72"/>
  <c r="U95" i="72" s="1"/>
  <c r="V95" i="72" s="1"/>
  <c r="X95" i="72"/>
  <c r="X97" i="72"/>
  <c r="T97" i="72"/>
  <c r="T99" i="72"/>
  <c r="X99" i="72"/>
  <c r="X101" i="72"/>
  <c r="T101" i="72"/>
  <c r="U101" i="72" s="1"/>
  <c r="T104" i="72"/>
  <c r="X104" i="72"/>
  <c r="T114" i="72"/>
  <c r="U114" i="72" s="1"/>
  <c r="X114" i="72"/>
  <c r="X116" i="72"/>
  <c r="T116" i="72"/>
  <c r="U116" i="72" s="1"/>
  <c r="V116" i="72" s="1"/>
  <c r="X118" i="72"/>
  <c r="T118" i="72"/>
  <c r="X120" i="72"/>
  <c r="T120" i="72"/>
  <c r="U120" i="72" s="1"/>
  <c r="V120" i="72" s="1"/>
  <c r="X121" i="72"/>
  <c r="Y121" i="72" s="1"/>
  <c r="Z121" i="72" s="1"/>
  <c r="AA121" i="72" s="1"/>
  <c r="T121" i="72"/>
  <c r="U121" i="72" s="1"/>
  <c r="V121" i="72" s="1"/>
  <c r="T123" i="72"/>
  <c r="X123" i="72"/>
  <c r="T125" i="72"/>
  <c r="U125" i="72" s="1"/>
  <c r="V125" i="72" s="1"/>
  <c r="X125" i="72"/>
  <c r="T127" i="72"/>
  <c r="U127" i="72" s="1"/>
  <c r="V127" i="72" s="1"/>
  <c r="X127" i="72"/>
  <c r="Y127" i="72" s="1"/>
  <c r="X129" i="72"/>
  <c r="T129" i="72"/>
  <c r="U129" i="72" s="1"/>
  <c r="V129" i="72" s="1"/>
  <c r="X132" i="72"/>
  <c r="T132" i="72"/>
  <c r="U132" i="72" s="1"/>
  <c r="X136" i="72"/>
  <c r="T136" i="72"/>
  <c r="U136" i="72" s="1"/>
  <c r="X149" i="72"/>
  <c r="T149" i="72"/>
  <c r="X153" i="72"/>
  <c r="T153" i="72"/>
  <c r="U153" i="72" s="1"/>
  <c r="X157" i="72"/>
  <c r="T157" i="72"/>
  <c r="U157" i="72" s="1"/>
  <c r="X161" i="72"/>
  <c r="T161" i="72"/>
  <c r="U161" i="72" s="1"/>
  <c r="X167" i="72"/>
  <c r="T167" i="72"/>
  <c r="T173" i="72"/>
  <c r="U173" i="72" s="1"/>
  <c r="V173" i="72" s="1"/>
  <c r="X173" i="72"/>
  <c r="T176" i="72"/>
  <c r="U176" i="72" s="1"/>
  <c r="V176" i="72" s="1"/>
  <c r="X176" i="72"/>
  <c r="T190" i="72"/>
  <c r="U190" i="72" s="1"/>
  <c r="X190" i="72"/>
  <c r="T194" i="72"/>
  <c r="U194" i="72" s="1"/>
  <c r="V194" i="72" s="1"/>
  <c r="X194" i="72"/>
  <c r="T198" i="72"/>
  <c r="U198" i="72" s="1"/>
  <c r="V198" i="72" s="1"/>
  <c r="X198" i="72"/>
  <c r="T202" i="72"/>
  <c r="U202" i="72" s="1"/>
  <c r="V202" i="72" s="1"/>
  <c r="X202" i="72"/>
  <c r="T131" i="72"/>
  <c r="X131" i="72"/>
  <c r="Y131" i="72" s="1"/>
  <c r="T135" i="72"/>
  <c r="U135" i="72" s="1"/>
  <c r="X135" i="72"/>
  <c r="T152" i="72"/>
  <c r="U152" i="72" s="1"/>
  <c r="X152" i="72"/>
  <c r="Y152" i="72" s="1"/>
  <c r="T156" i="72"/>
  <c r="U156" i="72" s="1"/>
  <c r="V156" i="72" s="1"/>
  <c r="X156" i="72"/>
  <c r="Y156" i="72" s="1"/>
  <c r="T160" i="72"/>
  <c r="U160" i="72" s="1"/>
  <c r="V160" i="72" s="1"/>
  <c r="X160" i="72"/>
  <c r="T172" i="72"/>
  <c r="U172" i="72" s="1"/>
  <c r="V172" i="72" s="1"/>
  <c r="X172" i="72"/>
  <c r="Y172" i="72" s="1"/>
  <c r="T179" i="72"/>
  <c r="U179" i="72" s="1"/>
  <c r="X179" i="72"/>
  <c r="T189" i="72"/>
  <c r="U189" i="72" s="1"/>
  <c r="V189" i="72" s="1"/>
  <c r="X189" i="72"/>
  <c r="T193" i="72"/>
  <c r="U193" i="72" s="1"/>
  <c r="V193" i="72" s="1"/>
  <c r="X193" i="72"/>
  <c r="T197" i="72"/>
  <c r="U197" i="72" s="1"/>
  <c r="V197" i="72" s="1"/>
  <c r="X197" i="72"/>
  <c r="T201" i="72"/>
  <c r="U201" i="72" s="1"/>
  <c r="X201" i="72"/>
  <c r="X205" i="72"/>
  <c r="T205" i="72"/>
  <c r="X7" i="72"/>
  <c r="T7" i="72"/>
  <c r="T11" i="72"/>
  <c r="U11" i="72" s="1"/>
  <c r="V11" i="72" s="1"/>
  <c r="X11" i="72"/>
  <c r="T14" i="72"/>
  <c r="X14" i="72"/>
  <c r="X16" i="72"/>
  <c r="T16" i="72"/>
  <c r="U16" i="72" s="1"/>
  <c r="V16" i="72" s="1"/>
  <c r="X18" i="72"/>
  <c r="T18" i="72"/>
  <c r="U20" i="72"/>
  <c r="V20" i="72" s="1"/>
  <c r="X20" i="72"/>
  <c r="T22" i="72"/>
  <c r="X22" i="72"/>
  <c r="X24" i="72"/>
  <c r="V24" i="72"/>
  <c r="X26" i="72"/>
  <c r="T26" i="72"/>
  <c r="T35" i="72"/>
  <c r="X35" i="72"/>
  <c r="X37" i="72"/>
  <c r="U37" i="72"/>
  <c r="V37" i="72" s="1"/>
  <c r="X40" i="72"/>
  <c r="T40" i="72"/>
  <c r="T63" i="72"/>
  <c r="X63" i="72"/>
  <c r="U66" i="72"/>
  <c r="X66" i="72"/>
  <c r="T68" i="72"/>
  <c r="U68" i="72" s="1"/>
  <c r="X68" i="72"/>
  <c r="T70" i="72"/>
  <c r="U70" i="72" s="1"/>
  <c r="V70" i="72" s="1"/>
  <c r="X70" i="72"/>
  <c r="T72" i="72"/>
  <c r="X72" i="72"/>
  <c r="T74" i="72"/>
  <c r="U74" i="72" s="1"/>
  <c r="V74" i="72" s="1"/>
  <c r="X74" i="72"/>
  <c r="T80" i="72"/>
  <c r="U80" i="72" s="1"/>
  <c r="V80" i="72" s="1"/>
  <c r="X80" i="72"/>
  <c r="T82" i="72"/>
  <c r="X82" i="72"/>
  <c r="T84" i="72"/>
  <c r="U84" i="72" s="1"/>
  <c r="V84" i="72" s="1"/>
  <c r="X84" i="72"/>
  <c r="T86" i="72"/>
  <c r="U86" i="72" s="1"/>
  <c r="X86" i="72"/>
  <c r="T88" i="72"/>
  <c r="U88" i="72" s="1"/>
  <c r="V88" i="72" s="1"/>
  <c r="X88" i="72"/>
  <c r="T90" i="72"/>
  <c r="U90" i="72" s="1"/>
  <c r="X90" i="72"/>
  <c r="T92" i="72"/>
  <c r="U92" i="72" s="1"/>
  <c r="V92" i="72" s="1"/>
  <c r="X92" i="72"/>
  <c r="T94" i="72"/>
  <c r="U94" i="72" s="1"/>
  <c r="X94" i="72"/>
  <c r="X96" i="72"/>
  <c r="T96" i="72"/>
  <c r="U96" i="72" s="1"/>
  <c r="V96" i="72" s="1"/>
  <c r="T98" i="72"/>
  <c r="U98" i="72" s="1"/>
  <c r="X98" i="72"/>
  <c r="X100" i="72"/>
  <c r="T100" i="72"/>
  <c r="U100" i="72" s="1"/>
  <c r="V100" i="72" s="1"/>
  <c r="X105" i="72"/>
  <c r="T105" i="72"/>
  <c r="U105" i="72" s="1"/>
  <c r="V105" i="72" s="1"/>
  <c r="T109" i="72"/>
  <c r="U109" i="72" s="1"/>
  <c r="X109" i="72"/>
  <c r="X113" i="72"/>
  <c r="T113" i="72"/>
  <c r="U113" i="72" s="1"/>
  <c r="V113" i="72" s="1"/>
  <c r="X115" i="72"/>
  <c r="T115" i="72"/>
  <c r="X117" i="72"/>
  <c r="T117" i="72"/>
  <c r="U117" i="72" s="1"/>
  <c r="V117" i="72" s="1"/>
  <c r="X119" i="72"/>
  <c r="T119" i="72"/>
  <c r="U119" i="72" s="1"/>
  <c r="T122" i="72"/>
  <c r="U122" i="72" s="1"/>
  <c r="V122" i="72" s="1"/>
  <c r="X122" i="72"/>
  <c r="X124" i="72"/>
  <c r="T124" i="72"/>
  <c r="U124" i="72" s="1"/>
  <c r="X126" i="72"/>
  <c r="Y126" i="72" s="1"/>
  <c r="T126" i="72"/>
  <c r="U126" i="72" s="1"/>
  <c r="V126" i="72" s="1"/>
  <c r="X128" i="72"/>
  <c r="T128" i="72"/>
  <c r="T130" i="72"/>
  <c r="U130" i="72" s="1"/>
  <c r="X130" i="72"/>
  <c r="Y130" i="72" s="1"/>
  <c r="T134" i="72"/>
  <c r="U134" i="72" s="1"/>
  <c r="X134" i="72"/>
  <c r="T145" i="72"/>
  <c r="X145" i="72"/>
  <c r="Y145" i="72" s="1"/>
  <c r="T151" i="72"/>
  <c r="U151" i="72" s="1"/>
  <c r="X151" i="72"/>
  <c r="Y151" i="72" s="1"/>
  <c r="T155" i="72"/>
  <c r="U155" i="72" s="1"/>
  <c r="X155" i="72"/>
  <c r="T159" i="72"/>
  <c r="U159" i="72" s="1"/>
  <c r="X159" i="72"/>
  <c r="Y159" i="72" s="1"/>
  <c r="T163" i="72"/>
  <c r="X163" i="72"/>
  <c r="Y163" i="72" s="1"/>
  <c r="T171" i="72"/>
  <c r="U171" i="72" s="1"/>
  <c r="X171" i="72"/>
  <c r="T175" i="72"/>
  <c r="U175" i="72" s="1"/>
  <c r="X175" i="72"/>
  <c r="T178" i="72"/>
  <c r="U178" i="72" s="1"/>
  <c r="X178" i="72"/>
  <c r="Y178" i="72" s="1"/>
  <c r="T187" i="72"/>
  <c r="X187" i="72"/>
  <c r="T192" i="72"/>
  <c r="U192" i="72" s="1"/>
  <c r="X192" i="72"/>
  <c r="T196" i="72"/>
  <c r="U196" i="72" s="1"/>
  <c r="X196" i="72"/>
  <c r="Y196" i="72" s="1"/>
  <c r="T200" i="72"/>
  <c r="U200" i="72" s="1"/>
  <c r="X200" i="72"/>
  <c r="Y200" i="72" s="1"/>
  <c r="T204" i="72"/>
  <c r="X204" i="72"/>
  <c r="J7" i="68"/>
  <c r="F24" i="68"/>
  <c r="N7" i="68" s="1"/>
  <c r="D14" i="73"/>
  <c r="E14" i="73" s="1"/>
  <c r="B7" i="73"/>
  <c r="J6" i="71"/>
  <c r="M6" i="71"/>
  <c r="AC25" i="71" a="1"/>
  <c r="AC25" i="71" s="1"/>
  <c r="AC9" i="71" a="1"/>
  <c r="AC9" i="71" s="1"/>
  <c r="AC11" i="71" a="1"/>
  <c r="AC11" i="71" s="1"/>
  <c r="AC13" i="71" a="1"/>
  <c r="AC13" i="71" s="1"/>
  <c r="AC17" i="71" a="1"/>
  <c r="AC17" i="71" s="1"/>
  <c r="AC19" i="71" a="1"/>
  <c r="AC19" i="71" s="1"/>
  <c r="AC28" i="71" a="1"/>
  <c r="AC28" i="71" s="1"/>
  <c r="AC15" i="71" a="1"/>
  <c r="AC15" i="71" s="1"/>
  <c r="AC22" i="71" a="1"/>
  <c r="AC22" i="71" s="1"/>
  <c r="AC22" i="72" a="1"/>
  <c r="AC22" i="72" s="1"/>
  <c r="AC23" i="72" a="1"/>
  <c r="AC23" i="72" s="1"/>
  <c r="AC36" i="72" a="1"/>
  <c r="AC36" i="72" s="1"/>
  <c r="AC80" i="72" a="1"/>
  <c r="AC80" i="72" s="1"/>
  <c r="AC96" i="72" a="1"/>
  <c r="AC96" i="72" s="1"/>
  <c r="AC98" i="72" a="1"/>
  <c r="AC98" i="72" s="1"/>
  <c r="AC101" i="72" a="1"/>
  <c r="AC101" i="72" s="1"/>
  <c r="AC122" i="72" a="1"/>
  <c r="AC122" i="72" s="1"/>
  <c r="AC129" i="72" a="1"/>
  <c r="AC129" i="72" s="1"/>
  <c r="H25" i="70"/>
  <c r="H26" i="70"/>
  <c r="D17" i="68"/>
  <c r="D15" i="68"/>
  <c r="D13" i="68"/>
  <c r="D11" i="68"/>
  <c r="D9" i="68"/>
  <c r="E18" i="68"/>
  <c r="E16" i="68"/>
  <c r="E14" i="68"/>
  <c r="E12" i="68"/>
  <c r="E10" i="68"/>
  <c r="D18" i="68"/>
  <c r="D16" i="68"/>
  <c r="D14" i="68"/>
  <c r="D12" i="68"/>
  <c r="D10" i="68"/>
  <c r="E13" i="68"/>
  <c r="G46" i="70"/>
  <c r="J45" i="70"/>
  <c r="M44" i="70"/>
  <c r="I44" i="70"/>
  <c r="E44" i="70"/>
  <c r="N42" i="70"/>
  <c r="J42" i="70"/>
  <c r="F42" i="70"/>
  <c r="D42" i="70"/>
  <c r="K41" i="70"/>
  <c r="G41" i="70"/>
  <c r="L40" i="70"/>
  <c r="H40" i="70"/>
  <c r="M39" i="70"/>
  <c r="I39" i="70"/>
  <c r="E39" i="70"/>
  <c r="N38" i="70"/>
  <c r="J38" i="70"/>
  <c r="F38" i="70"/>
  <c r="D38" i="70"/>
  <c r="K36" i="70"/>
  <c r="G36" i="70"/>
  <c r="L35" i="70"/>
  <c r="H35" i="70"/>
  <c r="M34" i="70"/>
  <c r="I34" i="70"/>
  <c r="E11" i="68"/>
  <c r="L46" i="70"/>
  <c r="F46" i="70"/>
  <c r="D46" i="70"/>
  <c r="G45" i="70"/>
  <c r="L44" i="70"/>
  <c r="H44" i="70"/>
  <c r="M42" i="70"/>
  <c r="I42" i="70"/>
  <c r="E42" i="70"/>
  <c r="N41" i="70"/>
  <c r="J41" i="70"/>
  <c r="F41" i="70"/>
  <c r="D41" i="70"/>
  <c r="K40" i="70"/>
  <c r="G40" i="70"/>
  <c r="L39" i="70"/>
  <c r="H39" i="70"/>
  <c r="M38" i="70"/>
  <c r="I38" i="70"/>
  <c r="E38" i="70"/>
  <c r="N36" i="70"/>
  <c r="J36" i="70"/>
  <c r="F36" i="70"/>
  <c r="D36" i="70"/>
  <c r="K35" i="70"/>
  <c r="G35" i="70"/>
  <c r="L34" i="70"/>
  <c r="H34" i="70"/>
  <c r="E17" i="68"/>
  <c r="E9" i="68"/>
  <c r="K46" i="70"/>
  <c r="E46" i="70"/>
  <c r="L45" i="70"/>
  <c r="F45" i="70"/>
  <c r="D45" i="70"/>
  <c r="K44" i="70"/>
  <c r="G44" i="70"/>
  <c r="L42" i="70"/>
  <c r="H42" i="70"/>
  <c r="M41" i="70"/>
  <c r="I41" i="70"/>
  <c r="E41" i="70"/>
  <c r="N40" i="70"/>
  <c r="J40" i="70"/>
  <c r="F40" i="70"/>
  <c r="D40" i="70"/>
  <c r="K39" i="70"/>
  <c r="G39" i="70"/>
  <c r="L38" i="70"/>
  <c r="H38" i="70"/>
  <c r="M36" i="70"/>
  <c r="I36" i="70"/>
  <c r="E36" i="70"/>
  <c r="N35" i="70"/>
  <c r="J35" i="70"/>
  <c r="F35" i="70"/>
  <c r="D35" i="70"/>
  <c r="K34" i="70"/>
  <c r="G34" i="70"/>
  <c r="E15" i="68"/>
  <c r="J46" i="70"/>
  <c r="K45" i="70"/>
  <c r="E45" i="70"/>
  <c r="N44" i="70"/>
  <c r="J44" i="70"/>
  <c r="F44" i="70"/>
  <c r="D44" i="70"/>
  <c r="K42" i="70"/>
  <c r="G42" i="70"/>
  <c r="L41" i="70"/>
  <c r="H41" i="70"/>
  <c r="M40" i="70"/>
  <c r="I40" i="70"/>
  <c r="E40" i="70"/>
  <c r="N39" i="70"/>
  <c r="J39" i="70"/>
  <c r="F39" i="70"/>
  <c r="D39" i="70"/>
  <c r="K38" i="70"/>
  <c r="G38" i="70"/>
  <c r="L36" i="70"/>
  <c r="H36" i="70"/>
  <c r="M35" i="70"/>
  <c r="I35" i="70"/>
  <c r="E35" i="70"/>
  <c r="N34" i="70"/>
  <c r="J34" i="70"/>
  <c r="F34" i="70"/>
  <c r="N33" i="70"/>
  <c r="J33" i="70"/>
  <c r="F33" i="70"/>
  <c r="D33" i="70"/>
  <c r="K31" i="70"/>
  <c r="G31" i="70"/>
  <c r="L30" i="70"/>
  <c r="H30" i="70"/>
  <c r="K29" i="70"/>
  <c r="E29" i="70"/>
  <c r="N27" i="70"/>
  <c r="J27" i="70"/>
  <c r="F27" i="70"/>
  <c r="D27" i="70"/>
  <c r="G26" i="70"/>
  <c r="J25" i="70"/>
  <c r="K23" i="70"/>
  <c r="E23" i="70"/>
  <c r="N21" i="70"/>
  <c r="J21" i="70"/>
  <c r="F21" i="70"/>
  <c r="D21" i="70"/>
  <c r="K20" i="70"/>
  <c r="G20" i="70"/>
  <c r="L19" i="70"/>
  <c r="H19" i="70"/>
  <c r="K18" i="70"/>
  <c r="E18" i="70"/>
  <c r="N16" i="70"/>
  <c r="J16" i="70"/>
  <c r="F16" i="70"/>
  <c r="D16" i="70"/>
  <c r="K14" i="70"/>
  <c r="G14" i="70"/>
  <c r="J13" i="70"/>
  <c r="M12" i="70"/>
  <c r="I12" i="70"/>
  <c r="E12" i="70"/>
  <c r="N10" i="70"/>
  <c r="J10" i="70"/>
  <c r="F10" i="70"/>
  <c r="D10" i="70"/>
  <c r="K9" i="70"/>
  <c r="G9" i="70"/>
  <c r="L8" i="70"/>
  <c r="H8" i="70"/>
  <c r="E34" i="70"/>
  <c r="M33" i="70"/>
  <c r="I33" i="70"/>
  <c r="E33" i="70"/>
  <c r="N31" i="70"/>
  <c r="J31" i="70"/>
  <c r="F31" i="70"/>
  <c r="D31" i="70"/>
  <c r="K30" i="70"/>
  <c r="G30" i="70"/>
  <c r="J29" i="70"/>
  <c r="M27" i="70"/>
  <c r="I27" i="70"/>
  <c r="E27" i="70"/>
  <c r="L26" i="70"/>
  <c r="F26" i="70"/>
  <c r="D26" i="70"/>
  <c r="G25" i="70"/>
  <c r="J23" i="70"/>
  <c r="M21" i="70"/>
  <c r="I21" i="70"/>
  <c r="E21" i="70"/>
  <c r="N20" i="70"/>
  <c r="J20" i="70"/>
  <c r="F20" i="70"/>
  <c r="D20" i="70"/>
  <c r="K19" i="70"/>
  <c r="G19" i="70"/>
  <c r="J18" i="70"/>
  <c r="M16" i="70"/>
  <c r="I16" i="70"/>
  <c r="E16" i="70"/>
  <c r="N14" i="70"/>
  <c r="J14" i="70"/>
  <c r="F14" i="70"/>
  <c r="D14" i="70"/>
  <c r="G13" i="70"/>
  <c r="L12" i="70"/>
  <c r="H12" i="70"/>
  <c r="M10" i="70"/>
  <c r="I10" i="70"/>
  <c r="E10" i="70"/>
  <c r="N9" i="70"/>
  <c r="J9" i="70"/>
  <c r="F9" i="70"/>
  <c r="D9" i="70"/>
  <c r="K8" i="70"/>
  <c r="G8" i="70"/>
  <c r="L33" i="70"/>
  <c r="H33" i="70"/>
  <c r="M31" i="70"/>
  <c r="I31" i="70"/>
  <c r="E31" i="70"/>
  <c r="N30" i="70"/>
  <c r="J30" i="70"/>
  <c r="F30" i="70"/>
  <c r="D30" i="70"/>
  <c r="G29" i="70"/>
  <c r="L27" i="70"/>
  <c r="H27" i="70"/>
  <c r="K26" i="70"/>
  <c r="E26" i="70"/>
  <c r="L25" i="70"/>
  <c r="F25" i="70"/>
  <c r="D25" i="70"/>
  <c r="G23" i="70"/>
  <c r="L21" i="70"/>
  <c r="H21" i="70"/>
  <c r="M20" i="70"/>
  <c r="I20" i="70"/>
  <c r="E20" i="70"/>
  <c r="N19" i="70"/>
  <c r="J19" i="70"/>
  <c r="F19" i="70"/>
  <c r="D19" i="70"/>
  <c r="G18" i="70"/>
  <c r="L16" i="70"/>
  <c r="H16" i="70"/>
  <c r="M14" i="70"/>
  <c r="I14" i="70"/>
  <c r="E14" i="70"/>
  <c r="L13" i="70"/>
  <c r="F13" i="70"/>
  <c r="D13" i="70"/>
  <c r="K12" i="70"/>
  <c r="G12" i="70"/>
  <c r="L10" i="70"/>
  <c r="H10" i="70"/>
  <c r="M9" i="70"/>
  <c r="I9" i="70"/>
  <c r="E9" i="70"/>
  <c r="N8" i="70"/>
  <c r="J8" i="70"/>
  <c r="F8" i="70"/>
  <c r="D8" i="70"/>
  <c r="D34" i="70"/>
  <c r="K33" i="70"/>
  <c r="G33" i="70"/>
  <c r="L31" i="70"/>
  <c r="H31" i="70"/>
  <c r="M30" i="70"/>
  <c r="I30" i="70"/>
  <c r="E30" i="70"/>
  <c r="L29" i="70"/>
  <c r="F29" i="70"/>
  <c r="D29" i="70"/>
  <c r="K27" i="70"/>
  <c r="G27" i="70"/>
  <c r="J26" i="70"/>
  <c r="K25" i="70"/>
  <c r="E25" i="70"/>
  <c r="L23" i="70"/>
  <c r="F23" i="70"/>
  <c r="D23" i="70"/>
  <c r="K21" i="70"/>
  <c r="G21" i="70"/>
  <c r="L20" i="70"/>
  <c r="H20" i="70"/>
  <c r="M19" i="70"/>
  <c r="I19" i="70"/>
  <c r="E19" i="70"/>
  <c r="L18" i="70"/>
  <c r="F18" i="70"/>
  <c r="D18" i="70"/>
  <c r="K16" i="70"/>
  <c r="G16" i="70"/>
  <c r="L14" i="70"/>
  <c r="H14" i="70"/>
  <c r="K13" i="70"/>
  <c r="E13" i="70"/>
  <c r="N12" i="70"/>
  <c r="J12" i="70"/>
  <c r="F12" i="70"/>
  <c r="D12" i="70"/>
  <c r="K10" i="70"/>
  <c r="G10" i="70"/>
  <c r="L9" i="70"/>
  <c r="H9" i="70"/>
  <c r="M8" i="70"/>
  <c r="I8" i="70"/>
  <c r="E8" i="70"/>
  <c r="AC7" i="71" a="1"/>
  <c r="AC7" i="71" s="1"/>
  <c r="D32" i="69"/>
  <c r="D30" i="69"/>
  <c r="D28" i="69"/>
  <c r="D26" i="69"/>
  <c r="D24" i="69"/>
  <c r="D22" i="69"/>
  <c r="D20" i="69"/>
  <c r="D18" i="69"/>
  <c r="D16" i="69"/>
  <c r="D14" i="69"/>
  <c r="D12" i="69"/>
  <c r="D10" i="69"/>
  <c r="D8" i="69"/>
  <c r="E33" i="69"/>
  <c r="E31" i="69"/>
  <c r="E29" i="69"/>
  <c r="E27" i="69"/>
  <c r="E25" i="69"/>
  <c r="E23" i="69"/>
  <c r="E21" i="69"/>
  <c r="E19" i="69"/>
  <c r="E17" i="69"/>
  <c r="E15" i="69"/>
  <c r="E13" i="69"/>
  <c r="E11" i="69"/>
  <c r="E9" i="69"/>
  <c r="D33" i="69"/>
  <c r="D31" i="69"/>
  <c r="D29" i="69"/>
  <c r="D27" i="69"/>
  <c r="D25" i="69"/>
  <c r="D23" i="69"/>
  <c r="D21" i="69"/>
  <c r="D19" i="69"/>
  <c r="D17" i="69"/>
  <c r="D15" i="69"/>
  <c r="D13" i="69"/>
  <c r="D11" i="69"/>
  <c r="D9" i="69"/>
  <c r="E30" i="69"/>
  <c r="E22" i="69"/>
  <c r="E14" i="69"/>
  <c r="E28" i="69"/>
  <c r="E20" i="69"/>
  <c r="E12" i="69"/>
  <c r="E26" i="69"/>
  <c r="E18" i="69"/>
  <c r="E10" i="69"/>
  <c r="E32" i="69"/>
  <c r="E24" i="69"/>
  <c r="E16" i="69"/>
  <c r="E8" i="69"/>
  <c r="AC10" i="71" a="1"/>
  <c r="AC10" i="71" s="1"/>
  <c r="AC23" i="71" a="1"/>
  <c r="AC23" i="71" s="1"/>
  <c r="AC24" i="71" a="1"/>
  <c r="AC24" i="71" s="1"/>
  <c r="I46" i="70"/>
  <c r="AC14" i="72" a="1"/>
  <c r="AC14" i="72" s="1"/>
  <c r="AC19" i="72" a="1"/>
  <c r="AC19" i="72" s="1"/>
  <c r="AC41" i="72" a="1"/>
  <c r="AC41" i="72" s="1"/>
  <c r="AC69" i="72" a="1"/>
  <c r="AC69" i="72" s="1"/>
  <c r="AC104" i="72" a="1"/>
  <c r="AC104" i="72" s="1"/>
  <c r="T35" i="70"/>
  <c r="M26" i="70"/>
  <c r="F18" i="68"/>
  <c r="F16" i="68"/>
  <c r="F14" i="68"/>
  <c r="F12" i="68"/>
  <c r="F10" i="68"/>
  <c r="W46" i="70"/>
  <c r="S46" i="70"/>
  <c r="V45" i="70"/>
  <c r="W44" i="70"/>
  <c r="Q44" i="70"/>
  <c r="Z42" i="70"/>
  <c r="V42" i="70"/>
  <c r="R42" i="70"/>
  <c r="P42" i="70"/>
  <c r="W41" i="70"/>
  <c r="S41" i="70"/>
  <c r="V40" i="70"/>
  <c r="Y39" i="70"/>
  <c r="U39" i="70"/>
  <c r="Q39" i="70"/>
  <c r="Z38" i="70"/>
  <c r="V38" i="70"/>
  <c r="R38" i="70"/>
  <c r="P38" i="70"/>
  <c r="S36" i="70"/>
  <c r="V35" i="70"/>
  <c r="W34" i="70"/>
  <c r="Q34" i="70"/>
  <c r="Z33" i="70"/>
  <c r="V33" i="70"/>
  <c r="R33" i="70"/>
  <c r="P33" i="70"/>
  <c r="W31" i="70"/>
  <c r="S31" i="70"/>
  <c r="V30" i="70"/>
  <c r="W29" i="70"/>
  <c r="Q29" i="70"/>
  <c r="V27" i="70"/>
  <c r="R27" i="70"/>
  <c r="P27" i="70"/>
  <c r="S26" i="70"/>
  <c r="V25" i="70"/>
  <c r="G17" i="68"/>
  <c r="G15" i="68"/>
  <c r="G13" i="68"/>
  <c r="G11" i="68"/>
  <c r="G9" i="68"/>
  <c r="Z46" i="70"/>
  <c r="V46" i="70"/>
  <c r="R46" i="70"/>
  <c r="P46" i="70"/>
  <c r="S45" i="70"/>
  <c r="V44" i="70"/>
  <c r="Y42" i="70"/>
  <c r="U42" i="70"/>
  <c r="Q42" i="70"/>
  <c r="Z41" i="70"/>
  <c r="V41" i="70"/>
  <c r="R41" i="70"/>
  <c r="P41" i="70"/>
  <c r="S40" i="70"/>
  <c r="X39" i="70"/>
  <c r="T39" i="70"/>
  <c r="Y38" i="70"/>
  <c r="U38" i="70"/>
  <c r="Q38" i="70"/>
  <c r="X36" i="70"/>
  <c r="R36" i="70"/>
  <c r="P36" i="70"/>
  <c r="S35" i="70"/>
  <c r="V34" i="70"/>
  <c r="Y33" i="70"/>
  <c r="U33" i="70"/>
  <c r="Q33" i="70"/>
  <c r="Z31" i="70"/>
  <c r="V31" i="70"/>
  <c r="R31" i="70"/>
  <c r="P31" i="70"/>
  <c r="S30" i="70"/>
  <c r="V29" i="70"/>
  <c r="Q27" i="70"/>
  <c r="X26" i="70"/>
  <c r="R26" i="70"/>
  <c r="P26" i="70"/>
  <c r="S25" i="70"/>
  <c r="F17" i="68"/>
  <c r="F15" i="68"/>
  <c r="F13" i="68"/>
  <c r="F11" i="68"/>
  <c r="F9" i="68"/>
  <c r="Y46" i="70"/>
  <c r="U46" i="70"/>
  <c r="Q46" i="70"/>
  <c r="X45" i="70"/>
  <c r="R45" i="70"/>
  <c r="P45" i="70"/>
  <c r="S44" i="70"/>
  <c r="X42" i="70"/>
  <c r="T42" i="70"/>
  <c r="Y41" i="70"/>
  <c r="U41" i="70"/>
  <c r="Q41" i="70"/>
  <c r="X40" i="70"/>
  <c r="R40" i="70"/>
  <c r="P40" i="70"/>
  <c r="W39" i="70"/>
  <c r="S39" i="70"/>
  <c r="X38" i="70"/>
  <c r="T38" i="70"/>
  <c r="W36" i="70"/>
  <c r="Q36" i="70"/>
  <c r="X35" i="70"/>
  <c r="R35" i="70"/>
  <c r="P35" i="70"/>
  <c r="S34" i="70"/>
  <c r="X33" i="70"/>
  <c r="T33" i="70"/>
  <c r="Y31" i="70"/>
  <c r="U31" i="70"/>
  <c r="Q31" i="70"/>
  <c r="X30" i="70"/>
  <c r="R30" i="70"/>
  <c r="P30" i="70"/>
  <c r="S29" i="70"/>
  <c r="X27" i="70"/>
  <c r="W26" i="70"/>
  <c r="Q26" i="70"/>
  <c r="X25" i="70"/>
  <c r="R25" i="70"/>
  <c r="P25" i="70"/>
  <c r="G16" i="68"/>
  <c r="W45" i="70"/>
  <c r="P44" i="70"/>
  <c r="X41" i="70"/>
  <c r="Q40" i="70"/>
  <c r="P39" i="70"/>
  <c r="V36" i="70"/>
  <c r="X34" i="70"/>
  <c r="S33" i="70"/>
  <c r="R29" i="70"/>
  <c r="Q25" i="70"/>
  <c r="S23" i="70"/>
  <c r="S22" i="70" s="1"/>
  <c r="X21" i="70"/>
  <c r="T21" i="70"/>
  <c r="W20" i="70"/>
  <c r="Q20" i="70"/>
  <c r="X19" i="70"/>
  <c r="R19" i="70"/>
  <c r="P19" i="70"/>
  <c r="S18" i="70"/>
  <c r="V16" i="70"/>
  <c r="V15" i="70" s="1"/>
  <c r="W14" i="70"/>
  <c r="Q14" i="70"/>
  <c r="X13" i="70"/>
  <c r="R13" i="70"/>
  <c r="P13" i="70"/>
  <c r="W12" i="70"/>
  <c r="S12" i="70"/>
  <c r="X10" i="70"/>
  <c r="T10" i="70"/>
  <c r="W9" i="70"/>
  <c r="Q9" i="70"/>
  <c r="X8" i="70"/>
  <c r="R8" i="70"/>
  <c r="P8" i="70"/>
  <c r="G14" i="68"/>
  <c r="X46" i="70"/>
  <c r="Q45" i="70"/>
  <c r="W42" i="70"/>
  <c r="T41" i="70"/>
  <c r="Z39" i="70"/>
  <c r="W38" i="70"/>
  <c r="R34" i="70"/>
  <c r="W30" i="70"/>
  <c r="P29" i="70"/>
  <c r="V26" i="70"/>
  <c r="X23" i="70"/>
  <c r="X22" i="70" s="1"/>
  <c r="R23" i="70"/>
  <c r="R22" i="70" s="1"/>
  <c r="P23" i="70"/>
  <c r="P22" i="70" s="1"/>
  <c r="W21" i="70"/>
  <c r="S21" i="70"/>
  <c r="V20" i="70"/>
  <c r="W19" i="70"/>
  <c r="Q19" i="70"/>
  <c r="X18" i="70"/>
  <c r="R18" i="70"/>
  <c r="P18" i="70"/>
  <c r="S16" i="70"/>
  <c r="S15" i="70" s="1"/>
  <c r="V14" i="70"/>
  <c r="W13" i="70"/>
  <c r="Q13" i="70"/>
  <c r="Z12" i="70"/>
  <c r="V12" i="70"/>
  <c r="R12" i="70"/>
  <c r="P12" i="70"/>
  <c r="W10" i="70"/>
  <c r="S10" i="70"/>
  <c r="V9" i="70"/>
  <c r="W8" i="70"/>
  <c r="Q8" i="70"/>
  <c r="G12" i="68"/>
  <c r="T46" i="70"/>
  <c r="X44" i="70"/>
  <c r="S42" i="70"/>
  <c r="V39" i="70"/>
  <c r="S38" i="70"/>
  <c r="W35" i="70"/>
  <c r="P34" i="70"/>
  <c r="X31" i="70"/>
  <c r="Q30" i="70"/>
  <c r="W27" i="70"/>
  <c r="W23" i="70"/>
  <c r="W22" i="70" s="1"/>
  <c r="Q23" i="70"/>
  <c r="Q22" i="70" s="1"/>
  <c r="Z21" i="70"/>
  <c r="V21" i="70"/>
  <c r="R21" i="70"/>
  <c r="P21" i="70"/>
  <c r="S20" i="70"/>
  <c r="V19" i="70"/>
  <c r="W18" i="70"/>
  <c r="Q18" i="70"/>
  <c r="X16" i="70"/>
  <c r="X15" i="70" s="1"/>
  <c r="R16" i="70"/>
  <c r="R15" i="70" s="1"/>
  <c r="P16" i="70"/>
  <c r="P15" i="70" s="1"/>
  <c r="S14" i="70"/>
  <c r="V13" i="70"/>
  <c r="Y12" i="70"/>
  <c r="U12" i="70"/>
  <c r="Q12" i="70"/>
  <c r="Z10" i="70"/>
  <c r="V10" i="70"/>
  <c r="R10" i="70"/>
  <c r="P10" i="70"/>
  <c r="S9" i="70"/>
  <c r="V8" i="70"/>
  <c r="G18" i="68"/>
  <c r="G10" i="68"/>
  <c r="R44" i="70"/>
  <c r="W40" i="70"/>
  <c r="R39" i="70"/>
  <c r="Q35" i="70"/>
  <c r="W33" i="70"/>
  <c r="T31" i="70"/>
  <c r="X29" i="70"/>
  <c r="S27" i="70"/>
  <c r="W25" i="70"/>
  <c r="V23" i="70"/>
  <c r="V22" i="70" s="1"/>
  <c r="Y21" i="70"/>
  <c r="U21" i="70"/>
  <c r="Q21" i="70"/>
  <c r="X20" i="70"/>
  <c r="R20" i="70"/>
  <c r="P20" i="70"/>
  <c r="S19" i="70"/>
  <c r="V18" i="70"/>
  <c r="W16" i="70"/>
  <c r="W15" i="70" s="1"/>
  <c r="Q16" i="70"/>
  <c r="Q15" i="70" s="1"/>
  <c r="X14" i="70"/>
  <c r="R14" i="70"/>
  <c r="P14" i="70"/>
  <c r="S13" i="70"/>
  <c r="X12" i="70"/>
  <c r="T12" i="70"/>
  <c r="Y10" i="70"/>
  <c r="U10" i="70"/>
  <c r="Q10" i="70"/>
  <c r="X9" i="70"/>
  <c r="R9" i="70"/>
  <c r="P9" i="70"/>
  <c r="S8" i="70"/>
  <c r="T18" i="70"/>
  <c r="T19" i="70"/>
  <c r="T23" i="70"/>
  <c r="T22" i="70" s="1"/>
  <c r="H29" i="70"/>
  <c r="M18" i="70"/>
  <c r="AC14" i="71" a="1"/>
  <c r="AC14" i="71" s="1"/>
  <c r="I29" i="70"/>
  <c r="AC16" i="71" a="1"/>
  <c r="AC16" i="71" s="1"/>
  <c r="AC18" i="71" a="1"/>
  <c r="AC18" i="71" s="1"/>
  <c r="AC20" i="71" a="1"/>
  <c r="AC20" i="71" s="1"/>
  <c r="AC21" i="71" a="1"/>
  <c r="AC21" i="71" s="1"/>
  <c r="M46" i="70"/>
  <c r="F32" i="69"/>
  <c r="F30" i="69"/>
  <c r="F28" i="69"/>
  <c r="F26" i="69"/>
  <c r="F24" i="69"/>
  <c r="F22" i="69"/>
  <c r="F20" i="69"/>
  <c r="F18" i="69"/>
  <c r="F16" i="69"/>
  <c r="F14" i="69"/>
  <c r="F12" i="69"/>
  <c r="F10" i="69"/>
  <c r="F8" i="69"/>
  <c r="G33" i="69"/>
  <c r="G31" i="69"/>
  <c r="G29" i="69"/>
  <c r="G27" i="69"/>
  <c r="G25" i="69"/>
  <c r="G23" i="69"/>
  <c r="G21" i="69"/>
  <c r="G19" i="69"/>
  <c r="G17" i="69"/>
  <c r="G15" i="69"/>
  <c r="G13" i="69"/>
  <c r="G11" i="69"/>
  <c r="G9" i="69"/>
  <c r="F33" i="69"/>
  <c r="F31" i="69"/>
  <c r="F29" i="69"/>
  <c r="F27" i="69"/>
  <c r="F25" i="69"/>
  <c r="F23" i="69"/>
  <c r="F21" i="69"/>
  <c r="F19" i="69"/>
  <c r="F17" i="69"/>
  <c r="F15" i="69"/>
  <c r="F13" i="69"/>
  <c r="F11" i="69"/>
  <c r="F9" i="69"/>
  <c r="G32" i="69"/>
  <c r="G24" i="69"/>
  <c r="H24" i="69" s="1"/>
  <c r="G16" i="69"/>
  <c r="G8" i="69"/>
  <c r="G30" i="69"/>
  <c r="G22" i="69"/>
  <c r="G14" i="69"/>
  <c r="H14" i="69" s="1"/>
  <c r="G28" i="69"/>
  <c r="G20" i="69"/>
  <c r="G12" i="69"/>
  <c r="G26" i="69"/>
  <c r="G18" i="69"/>
  <c r="G10" i="69"/>
  <c r="H10" i="69" s="1"/>
  <c r="AC63" i="72" a="1"/>
  <c r="AC63" i="72" s="1"/>
  <c r="AC92" i="72" a="1"/>
  <c r="AC92" i="72" s="1"/>
  <c r="AC99" i="72" a="1"/>
  <c r="AC99" i="72" s="1"/>
  <c r="AC116" i="72" a="1"/>
  <c r="AC116" i="72" s="1"/>
  <c r="T20" i="70"/>
  <c r="U29" i="70"/>
  <c r="T9" i="70"/>
  <c r="U36" i="70"/>
  <c r="D11" i="73"/>
  <c r="E11" i="73" s="1"/>
  <c r="D13" i="73"/>
  <c r="E13" i="73" s="1"/>
  <c r="Y18" i="70"/>
  <c r="Y7" i="71"/>
  <c r="M13" i="70" s="1"/>
  <c r="N18" i="70"/>
  <c r="N26" i="70"/>
  <c r="I45" i="70"/>
  <c r="I13" i="70"/>
  <c r="H46" i="70"/>
  <c r="H18" i="70"/>
  <c r="H23" i="70"/>
  <c r="B10" i="73"/>
  <c r="B12" i="73"/>
  <c r="I23" i="70"/>
  <c r="V7" i="71"/>
  <c r="Z7" i="71"/>
  <c r="N13" i="70" s="1"/>
  <c r="I26" i="70"/>
  <c r="H13" i="70"/>
  <c r="H45" i="70"/>
  <c r="AC67" i="72" a="1"/>
  <c r="AC67" i="72" s="1"/>
  <c r="AC72" i="72" a="1"/>
  <c r="AC72" i="72" s="1"/>
  <c r="AC88" i="72" a="1"/>
  <c r="AC88" i="72" s="1"/>
  <c r="AC89" i="72" a="1"/>
  <c r="AC89" i="72" s="1"/>
  <c r="AC90" i="72" a="1"/>
  <c r="AC90" i="72" s="1"/>
  <c r="AC91" i="72" a="1"/>
  <c r="AC91" i="72" s="1"/>
  <c r="AC105" i="72" a="1"/>
  <c r="AC105" i="72" s="1"/>
  <c r="AC118" i="72" a="1"/>
  <c r="AC118" i="72" s="1"/>
  <c r="AC119" i="72" a="1"/>
  <c r="AC119" i="72" s="1"/>
  <c r="M6" i="72"/>
  <c r="AC15" i="72" a="1"/>
  <c r="AC15" i="72" s="1"/>
  <c r="U14" i="70"/>
  <c r="AC34" i="72" a="1"/>
  <c r="AC34" i="72" s="1"/>
  <c r="AC40" i="72" a="1"/>
  <c r="AC40" i="72" s="1"/>
  <c r="AC48" i="72" a="1"/>
  <c r="AC48" i="72" s="1"/>
  <c r="AC68" i="72" a="1"/>
  <c r="AC68" i="72" s="1"/>
  <c r="AC73" i="72" a="1"/>
  <c r="AC73" i="72" s="1"/>
  <c r="AC82" i="72" a="1"/>
  <c r="AC82" i="72" s="1"/>
  <c r="AC83" i="72" a="1"/>
  <c r="AC83" i="72" s="1"/>
  <c r="AC84" i="72" a="1"/>
  <c r="AC84" i="72" s="1"/>
  <c r="AC85" i="72" a="1"/>
  <c r="AC85" i="72" s="1"/>
  <c r="AC93" i="72" a="1"/>
  <c r="AC93" i="72" s="1"/>
  <c r="Y35" i="70"/>
  <c r="AC113" i="72" a="1"/>
  <c r="AC113" i="72" s="1"/>
  <c r="AC95" i="72" a="1"/>
  <c r="AC95" i="72" s="1"/>
  <c r="X9" i="72"/>
  <c r="Y9" i="72" s="1"/>
  <c r="T9" i="72"/>
  <c r="U9" i="72" s="1"/>
  <c r="U8" i="70" s="1"/>
  <c r="T13" i="70"/>
  <c r="AC9" i="72" a="1"/>
  <c r="AC9" i="72" s="1"/>
  <c r="AC7" i="72" a="1"/>
  <c r="AC7" i="72" s="1"/>
  <c r="AC17" i="72" a="1"/>
  <c r="AC17" i="72" s="1"/>
  <c r="AC18" i="72" a="1"/>
  <c r="AC18" i="72" s="1"/>
  <c r="AC25" i="72" a="1"/>
  <c r="AC25" i="72" s="1"/>
  <c r="AC26" i="72" a="1"/>
  <c r="AC26" i="72" s="1"/>
  <c r="AC11" i="72" a="1"/>
  <c r="AC11" i="72" s="1"/>
  <c r="AC16" i="72" a="1"/>
  <c r="AC16" i="72" s="1"/>
  <c r="AC20" i="72" a="1"/>
  <c r="AC20" i="72" s="1"/>
  <c r="AC24" i="72" a="1"/>
  <c r="AC24" i="72" s="1"/>
  <c r="AC37" i="72" a="1"/>
  <c r="AC37" i="72" s="1"/>
  <c r="AC66" i="72" a="1"/>
  <c r="AC66" i="72" s="1"/>
  <c r="AC70" i="72" a="1"/>
  <c r="AC70" i="72" s="1"/>
  <c r="AC74" i="72" a="1"/>
  <c r="AC74" i="72" s="1"/>
  <c r="AC79" i="72" a="1"/>
  <c r="AC79" i="72" s="1"/>
  <c r="AC87" i="72" a="1"/>
  <c r="AC87" i="72" s="1"/>
  <c r="AC94" i="72" a="1"/>
  <c r="AC94" i="72" s="1"/>
  <c r="AC97" i="72" a="1"/>
  <c r="AC97" i="72" s="1"/>
  <c r="AC114" i="72" a="1"/>
  <c r="AC114" i="72" s="1"/>
  <c r="AC115" i="72" a="1"/>
  <c r="AC115" i="72" s="1"/>
  <c r="AC117" i="72" a="1"/>
  <c r="AC117" i="72" s="1"/>
  <c r="AC126" i="72" a="1"/>
  <c r="AC126" i="72" s="1"/>
  <c r="AC127" i="72" a="1"/>
  <c r="AC127" i="72" s="1"/>
  <c r="AC128" i="72" a="1"/>
  <c r="AC128" i="72" s="1"/>
  <c r="Y14" i="70"/>
  <c r="H16" i="73"/>
  <c r="H20" i="73" s="1"/>
  <c r="U40" i="70"/>
  <c r="U30" i="70"/>
  <c r="T45" i="70"/>
  <c r="AC81" i="72" a="1"/>
  <c r="AC81" i="72" s="1"/>
  <c r="AC86" i="72" a="1"/>
  <c r="AC86" i="72" s="1"/>
  <c r="T34" i="70"/>
  <c r="AC109" i="72" a="1"/>
  <c r="AC109" i="72" s="1"/>
  <c r="AC123" i="72" a="1"/>
  <c r="AC123" i="72" s="1"/>
  <c r="T44" i="70"/>
  <c r="AC124" i="72" a="1"/>
  <c r="AC124" i="72" s="1"/>
  <c r="M23" i="70"/>
  <c r="I25" i="70"/>
  <c r="M29" i="70"/>
  <c r="H25" i="68"/>
  <c r="H24" i="68" s="1"/>
  <c r="H12" i="68" l="1"/>
  <c r="T27" i="70"/>
  <c r="M25" i="70"/>
  <c r="H26" i="69"/>
  <c r="T25" i="70"/>
  <c r="Z9" i="72"/>
  <c r="Q24" i="70"/>
  <c r="H18" i="69"/>
  <c r="P24" i="70"/>
  <c r="H15" i="68"/>
  <c r="R24" i="70"/>
  <c r="S43" i="70"/>
  <c r="P28" i="70"/>
  <c r="S28" i="70"/>
  <c r="U204" i="72"/>
  <c r="V204" i="72" s="1"/>
  <c r="Y175" i="72"/>
  <c r="Z175" i="72" s="1"/>
  <c r="AA175" i="72" s="1"/>
  <c r="U145" i="72"/>
  <c r="V145" i="72" s="1"/>
  <c r="U115" i="72"/>
  <c r="V115" i="72" s="1"/>
  <c r="U82" i="72"/>
  <c r="V82" i="72" s="1"/>
  <c r="Y66" i="72"/>
  <c r="U35" i="72"/>
  <c r="V35" i="72" s="1"/>
  <c r="U22" i="72"/>
  <c r="V22" i="72" s="1"/>
  <c r="U14" i="72"/>
  <c r="V14" i="72" s="1"/>
  <c r="U205" i="72"/>
  <c r="V205" i="72" s="1"/>
  <c r="U131" i="72"/>
  <c r="V131" i="72" s="1"/>
  <c r="Y190" i="72"/>
  <c r="Z190" i="72" s="1"/>
  <c r="AA190" i="72" s="1"/>
  <c r="U187" i="72"/>
  <c r="V187" i="72" s="1"/>
  <c r="Z151" i="72"/>
  <c r="AA151" i="72" s="1"/>
  <c r="U72" i="72"/>
  <c r="V72" i="72" s="1"/>
  <c r="Y135" i="72"/>
  <c r="Z135" i="72" s="1"/>
  <c r="Y192" i="72"/>
  <c r="Z192" i="72" s="1"/>
  <c r="AA192" i="72" s="1"/>
  <c r="U163" i="72"/>
  <c r="V163" i="72" s="1"/>
  <c r="U128" i="72"/>
  <c r="V128" i="72" s="1"/>
  <c r="Y86" i="72"/>
  <c r="Z86" i="72" s="1"/>
  <c r="Y74" i="72"/>
  <c r="Y84" i="72"/>
  <c r="Y179" i="72"/>
  <c r="Z196" i="72"/>
  <c r="AA196" i="72" s="1"/>
  <c r="Y171" i="72"/>
  <c r="Z171" i="72" s="1"/>
  <c r="AA171" i="72" s="1"/>
  <c r="Y92" i="72"/>
  <c r="Z92" i="72" s="1"/>
  <c r="U63" i="72"/>
  <c r="U40" i="72"/>
  <c r="V40" i="72" s="1"/>
  <c r="U26" i="72"/>
  <c r="V26" i="72" s="1"/>
  <c r="U18" i="72"/>
  <c r="V18" i="72" s="1"/>
  <c r="U7" i="72"/>
  <c r="V7" i="72" s="1"/>
  <c r="Y201" i="72"/>
  <c r="Z201" i="72" s="1"/>
  <c r="Y160" i="72"/>
  <c r="Z127" i="72"/>
  <c r="AA127" i="72" s="1"/>
  <c r="Y97" i="72"/>
  <c r="Z97" i="72" s="1"/>
  <c r="Y83" i="72"/>
  <c r="Z83" i="72" s="1"/>
  <c r="AA83" i="72" s="1"/>
  <c r="Z48" i="72"/>
  <c r="AA48" i="72" s="1"/>
  <c r="Y15" i="72"/>
  <c r="Z15" i="72" s="1"/>
  <c r="V192" i="72"/>
  <c r="V171" i="72"/>
  <c r="Y155" i="72"/>
  <c r="Z155" i="72" s="1"/>
  <c r="AA155" i="72" s="1"/>
  <c r="V151" i="72"/>
  <c r="Z130" i="72"/>
  <c r="AA130" i="72" s="1"/>
  <c r="Y128" i="72"/>
  <c r="Z128" i="72" s="1"/>
  <c r="V124" i="72"/>
  <c r="Y122" i="72"/>
  <c r="Z122" i="72" s="1"/>
  <c r="Y113" i="72"/>
  <c r="Y100" i="72"/>
  <c r="Z100" i="72" s="1"/>
  <c r="Y94" i="72"/>
  <c r="Z94" i="72" s="1"/>
  <c r="AA94" i="72" s="1"/>
  <c r="Y68" i="72"/>
  <c r="V66" i="72"/>
  <c r="Y40" i="72"/>
  <c r="Z40" i="72" s="1"/>
  <c r="Y37" i="72"/>
  <c r="Z37" i="72" s="1"/>
  <c r="Y24" i="72"/>
  <c r="Z24" i="72" s="1"/>
  <c r="Y18" i="72"/>
  <c r="Z18" i="72" s="1"/>
  <c r="Y16" i="72"/>
  <c r="Z16" i="72" s="1"/>
  <c r="Y205" i="72"/>
  <c r="Z205" i="72" s="1"/>
  <c r="V201" i="72"/>
  <c r="Y189" i="72"/>
  <c r="Z189" i="72" s="1"/>
  <c r="AA189" i="72" s="1"/>
  <c r="V179" i="72"/>
  <c r="V135" i="72"/>
  <c r="Y194" i="72"/>
  <c r="Z194" i="72" s="1"/>
  <c r="AA194" i="72" s="1"/>
  <c r="V190" i="72"/>
  <c r="Y173" i="72"/>
  <c r="Z173" i="72" s="1"/>
  <c r="AA173" i="72" s="1"/>
  <c r="Y167" i="72"/>
  <c r="Z167" i="72" s="1"/>
  <c r="V153" i="72"/>
  <c r="Y149" i="72"/>
  <c r="Y129" i="72"/>
  <c r="Z129" i="72" s="1"/>
  <c r="AA129" i="72" s="1"/>
  <c r="Y123" i="72"/>
  <c r="Z123" i="72" s="1"/>
  <c r="AA123" i="72" s="1"/>
  <c r="Y118" i="72"/>
  <c r="Z118" i="72" s="1"/>
  <c r="Y114" i="72"/>
  <c r="Y104" i="72"/>
  <c r="U99" i="72"/>
  <c r="V99" i="72" s="1"/>
  <c r="Y95" i="72"/>
  <c r="Z95" i="72" s="1"/>
  <c r="AA95" i="72" s="1"/>
  <c r="U89" i="72"/>
  <c r="V89" i="72" s="1"/>
  <c r="V85" i="72"/>
  <c r="Y75" i="72"/>
  <c r="V71" i="72"/>
  <c r="V48" i="72"/>
  <c r="Y25" i="72"/>
  <c r="Z23" i="72"/>
  <c r="AA23" i="72" s="1"/>
  <c r="Y19" i="72"/>
  <c r="Z19" i="72" s="1"/>
  <c r="AA19" i="72" s="1"/>
  <c r="V17" i="72"/>
  <c r="Y199" i="72"/>
  <c r="Z199" i="72" s="1"/>
  <c r="AA199" i="72" s="1"/>
  <c r="Y195" i="72"/>
  <c r="Z195" i="72" s="1"/>
  <c r="AA195" i="72" s="1"/>
  <c r="Y177" i="72"/>
  <c r="Z177" i="72" s="1"/>
  <c r="AA177" i="72" s="1"/>
  <c r="Y174" i="72"/>
  <c r="Z174" i="72" s="1"/>
  <c r="AA174" i="72" s="1"/>
  <c r="Y154" i="72"/>
  <c r="Z154" i="72" s="1"/>
  <c r="AA154" i="72" s="1"/>
  <c r="Y136" i="72"/>
  <c r="V93" i="72"/>
  <c r="Z36" i="72"/>
  <c r="AA36" i="72" s="1"/>
  <c r="Y191" i="72"/>
  <c r="Z191" i="72" s="1"/>
  <c r="AA191" i="72" s="1"/>
  <c r="Y150" i="72"/>
  <c r="Z150" i="72" s="1"/>
  <c r="AA150" i="72" s="1"/>
  <c r="Z200" i="72"/>
  <c r="AA200" i="72" s="1"/>
  <c r="V196" i="72"/>
  <c r="Z178" i="72"/>
  <c r="AA178" i="72" s="1"/>
  <c r="V175" i="72"/>
  <c r="Z159" i="72"/>
  <c r="AA159" i="72" s="1"/>
  <c r="V155" i="72"/>
  <c r="Y134" i="72"/>
  <c r="Z134" i="72" s="1"/>
  <c r="V130" i="72"/>
  <c r="Y124" i="72"/>
  <c r="Z124" i="72" s="1"/>
  <c r="AA124" i="72" s="1"/>
  <c r="V119" i="72"/>
  <c r="Y115" i="72"/>
  <c r="Y109" i="72"/>
  <c r="Z109" i="72" s="1"/>
  <c r="Y98" i="72"/>
  <c r="V94" i="72"/>
  <c r="Y90" i="72"/>
  <c r="Z90" i="72" s="1"/>
  <c r="AA90" i="72" s="1"/>
  <c r="Y88" i="72"/>
  <c r="V86" i="72"/>
  <c r="Y82" i="72"/>
  <c r="Z82" i="72" s="1"/>
  <c r="AA82" i="72" s="1"/>
  <c r="Y80" i="72"/>
  <c r="Z80" i="72" s="1"/>
  <c r="Y70" i="72"/>
  <c r="V68" i="72"/>
  <c r="Y63" i="72"/>
  <c r="Y26" i="72"/>
  <c r="Y20" i="72"/>
  <c r="Y14" i="72"/>
  <c r="Z14" i="72" s="1"/>
  <c r="Y11" i="72"/>
  <c r="Y7" i="72"/>
  <c r="Y193" i="72"/>
  <c r="Z193" i="72" s="1"/>
  <c r="Z172" i="72"/>
  <c r="AA172" i="72" s="1"/>
  <c r="Z152" i="72"/>
  <c r="AA152" i="72" s="1"/>
  <c r="Y198" i="72"/>
  <c r="Z198" i="72" s="1"/>
  <c r="AA198" i="72" s="1"/>
  <c r="Y176" i="72"/>
  <c r="Z176" i="72" s="1"/>
  <c r="V157" i="72"/>
  <c r="Y153" i="72"/>
  <c r="Z153" i="72" s="1"/>
  <c r="V132" i="72"/>
  <c r="U123" i="72"/>
  <c r="V123" i="72" s="1"/>
  <c r="Y120" i="72"/>
  <c r="Z120" i="72" s="1"/>
  <c r="AA120" i="72" s="1"/>
  <c r="V114" i="72"/>
  <c r="Y101" i="72"/>
  <c r="Z101" i="72" s="1"/>
  <c r="Y89" i="72"/>
  <c r="Z89" i="72" s="1"/>
  <c r="Y85" i="72"/>
  <c r="Z85" i="72" s="1"/>
  <c r="V81" i="72"/>
  <c r="Y79" i="72"/>
  <c r="Z79" i="72" s="1"/>
  <c r="Y71" i="72"/>
  <c r="Y67" i="72"/>
  <c r="Z67" i="72" s="1"/>
  <c r="Y41" i="72"/>
  <c r="Z41" i="72" s="1"/>
  <c r="V34" i="72"/>
  <c r="V25" i="72"/>
  <c r="Y21" i="72"/>
  <c r="Z21" i="72" s="1"/>
  <c r="Y17" i="72"/>
  <c r="Y12" i="72"/>
  <c r="Z12" i="72" s="1"/>
  <c r="Y10" i="72"/>
  <c r="Z10" i="72" s="1"/>
  <c r="AA10" i="72" s="1"/>
  <c r="Y158" i="72"/>
  <c r="Z158" i="72" s="1"/>
  <c r="AA158" i="72" s="1"/>
  <c r="Y133" i="72"/>
  <c r="Z133" i="72" s="1"/>
  <c r="AA133" i="72" s="1"/>
  <c r="Y161" i="72"/>
  <c r="V101" i="72"/>
  <c r="V75" i="72"/>
  <c r="Y69" i="72"/>
  <c r="Z69" i="72" s="1"/>
  <c r="AA69" i="72" s="1"/>
  <c r="Y203" i="72"/>
  <c r="Z203" i="72" s="1"/>
  <c r="Y204" i="72"/>
  <c r="Z204" i="72" s="1"/>
  <c r="V200" i="72"/>
  <c r="Y187" i="72"/>
  <c r="Z187" i="72" s="1"/>
  <c r="V178" i="72"/>
  <c r="Z163" i="72"/>
  <c r="AA163" i="72" s="1"/>
  <c r="V159" i="72"/>
  <c r="Z145" i="72"/>
  <c r="AA145" i="72" s="1"/>
  <c r="V134" i="72"/>
  <c r="Z126" i="72"/>
  <c r="AA126" i="72" s="1"/>
  <c r="Y119" i="72"/>
  <c r="Z119" i="72" s="1"/>
  <c r="AA119" i="72" s="1"/>
  <c r="Y117" i="72"/>
  <c r="V109" i="72"/>
  <c r="Y105" i="72"/>
  <c r="Z105" i="72" s="1"/>
  <c r="V98" i="72"/>
  <c r="Y96" i="72"/>
  <c r="V90" i="72"/>
  <c r="Y72" i="72"/>
  <c r="Y35" i="72"/>
  <c r="Z35" i="72" s="1"/>
  <c r="Y22" i="72"/>
  <c r="Y197" i="72"/>
  <c r="Z197" i="72" s="1"/>
  <c r="Z156" i="72"/>
  <c r="AA156" i="72" s="1"/>
  <c r="V152" i="72"/>
  <c r="Z131" i="72"/>
  <c r="AA131" i="72" s="1"/>
  <c r="Y202" i="72"/>
  <c r="Z202" i="72" s="1"/>
  <c r="AA202" i="72" s="1"/>
  <c r="U167" i="72"/>
  <c r="V167" i="72" s="1"/>
  <c r="V161" i="72"/>
  <c r="Y157" i="72"/>
  <c r="Z157" i="72" s="1"/>
  <c r="U149" i="72"/>
  <c r="V149" i="72" s="1"/>
  <c r="V136" i="72"/>
  <c r="Y132" i="72"/>
  <c r="Z132" i="72" s="1"/>
  <c r="Y125" i="72"/>
  <c r="Z125" i="72" s="1"/>
  <c r="AA125" i="72" s="1"/>
  <c r="U118" i="72"/>
  <c r="V118" i="72" s="1"/>
  <c r="Y116" i="72"/>
  <c r="Z116" i="72" s="1"/>
  <c r="U104" i="72"/>
  <c r="V104" i="72" s="1"/>
  <c r="Y99" i="72"/>
  <c r="Z99" i="72" s="1"/>
  <c r="U97" i="72"/>
  <c r="V97" i="72" s="1"/>
  <c r="Y93" i="72"/>
  <c r="Y91" i="72"/>
  <c r="Z91" i="72" s="1"/>
  <c r="Y87" i="72"/>
  <c r="Z87" i="72" s="1"/>
  <c r="AA87" i="72" s="1"/>
  <c r="Y81" i="72"/>
  <c r="Z81" i="72" s="1"/>
  <c r="V79" i="72"/>
  <c r="Y73" i="72"/>
  <c r="Z73" i="72" s="1"/>
  <c r="AA73" i="72" s="1"/>
  <c r="V67" i="72"/>
  <c r="V41" i="72"/>
  <c r="V36" i="72"/>
  <c r="Y34" i="72"/>
  <c r="Z34" i="72" s="1"/>
  <c r="V23" i="72"/>
  <c r="V21" i="72"/>
  <c r="V19" i="72"/>
  <c r="V15" i="72"/>
  <c r="V12" i="72"/>
  <c r="V10" i="72"/>
  <c r="Y162" i="72"/>
  <c r="Z162" i="72" s="1"/>
  <c r="AA162" i="72" s="1"/>
  <c r="S7" i="70"/>
  <c r="Q11" i="70"/>
  <c r="X43" i="70"/>
  <c r="H13" i="68"/>
  <c r="U13" i="70"/>
  <c r="U11" i="70" s="1"/>
  <c r="H16" i="69"/>
  <c r="H11" i="69"/>
  <c r="H19" i="69"/>
  <c r="H27" i="69"/>
  <c r="V43" i="70"/>
  <c r="H11" i="73"/>
  <c r="N23" i="70"/>
  <c r="H13" i="69"/>
  <c r="H21" i="69"/>
  <c r="H29" i="69"/>
  <c r="H12" i="69"/>
  <c r="H20" i="69"/>
  <c r="S37" i="70"/>
  <c r="Q37" i="70"/>
  <c r="Q28" i="70"/>
  <c r="H18" i="68"/>
  <c r="R17" i="70"/>
  <c r="X37" i="70"/>
  <c r="R32" i="70"/>
  <c r="U37" i="70"/>
  <c r="H22" i="69"/>
  <c r="H32" i="69"/>
  <c r="X11" i="70"/>
  <c r="W24" i="70"/>
  <c r="W32" i="70"/>
  <c r="H10" i="68"/>
  <c r="Q17" i="70"/>
  <c r="V7" i="70"/>
  <c r="P11" i="70"/>
  <c r="P7" i="70"/>
  <c r="R28" i="70"/>
  <c r="P43" i="70"/>
  <c r="H9" i="68"/>
  <c r="F7" i="68"/>
  <c r="H17" i="68"/>
  <c r="V24" i="70"/>
  <c r="W28" i="70"/>
  <c r="V32" i="70"/>
  <c r="P37" i="70"/>
  <c r="Q43" i="70"/>
  <c r="F7" i="69"/>
  <c r="T43" i="70"/>
  <c r="H30" i="69"/>
  <c r="H15" i="69"/>
  <c r="H23" i="69"/>
  <c r="H31" i="69"/>
  <c r="T17" i="70"/>
  <c r="R7" i="70"/>
  <c r="V17" i="70"/>
  <c r="W17" i="70"/>
  <c r="S17" i="70"/>
  <c r="Q7" i="70"/>
  <c r="R11" i="70"/>
  <c r="W37" i="70"/>
  <c r="S11" i="70"/>
  <c r="X24" i="70"/>
  <c r="X32" i="70"/>
  <c r="H11" i="68"/>
  <c r="Q32" i="70"/>
  <c r="R37" i="70"/>
  <c r="W43" i="70"/>
  <c r="H14" i="68"/>
  <c r="H8" i="69"/>
  <c r="G7" i="69"/>
  <c r="H9" i="69"/>
  <c r="H17" i="69"/>
  <c r="H25" i="69"/>
  <c r="H33" i="69"/>
  <c r="H28" i="69"/>
  <c r="X28" i="70"/>
  <c r="R43" i="70"/>
  <c r="W7" i="70"/>
  <c r="V11" i="70"/>
  <c r="P17" i="70"/>
  <c r="X7" i="70"/>
  <c r="W11" i="70"/>
  <c r="X17" i="70"/>
  <c r="S32" i="70"/>
  <c r="S24" i="70"/>
  <c r="V28" i="70"/>
  <c r="G7" i="68"/>
  <c r="P32" i="70"/>
  <c r="V37" i="70"/>
  <c r="H16" i="68"/>
  <c r="Y9" i="70"/>
  <c r="T29" i="70"/>
  <c r="T26" i="70"/>
  <c r="U45" i="70"/>
  <c r="U23" i="70"/>
  <c r="U22" i="70" s="1"/>
  <c r="Z9" i="70"/>
  <c r="Z8" i="70"/>
  <c r="U35" i="70"/>
  <c r="U44" i="70"/>
  <c r="Y23" i="70"/>
  <c r="Y22" i="70" s="1"/>
  <c r="D10" i="73"/>
  <c r="T16" i="70"/>
  <c r="T15" i="70" s="1"/>
  <c r="U28" i="70"/>
  <c r="T36" i="70"/>
  <c r="T32" i="70" s="1"/>
  <c r="Y13" i="70"/>
  <c r="Y11" i="70" s="1"/>
  <c r="U9" i="70"/>
  <c r="U7" i="70" s="1"/>
  <c r="U16" i="70"/>
  <c r="U15" i="70" s="1"/>
  <c r="T8" i="70"/>
  <c r="T7" i="70" s="1"/>
  <c r="U34" i="70"/>
  <c r="T30" i="70"/>
  <c r="T40" i="70"/>
  <c r="T37" i="70" s="1"/>
  <c r="U19" i="70"/>
  <c r="U20" i="70"/>
  <c r="Y8" i="70"/>
  <c r="Z14" i="70"/>
  <c r="Y44" i="70"/>
  <c r="U18" i="70"/>
  <c r="J14" i="73"/>
  <c r="J13" i="73"/>
  <c r="J11" i="73"/>
  <c r="T14" i="70"/>
  <c r="T11" i="70" s="1"/>
  <c r="D12" i="73"/>
  <c r="E12" i="73" s="1"/>
  <c r="H12" i="73"/>
  <c r="N45" i="70"/>
  <c r="N46" i="70"/>
  <c r="H10" i="73"/>
  <c r="H13" i="73"/>
  <c r="H14" i="73"/>
  <c r="AA7" i="71"/>
  <c r="H7" i="73"/>
  <c r="M45" i="70"/>
  <c r="I18" i="70"/>
  <c r="B8" i="73"/>
  <c r="B6" i="73" s="1"/>
  <c r="B9" i="73"/>
  <c r="N25" i="70"/>
  <c r="H8" i="73"/>
  <c r="Z23" i="70"/>
  <c r="Z22" i="70" s="1"/>
  <c r="V9" i="72"/>
  <c r="AC6" i="72"/>
  <c r="Y19" i="70"/>
  <c r="Y20" i="70"/>
  <c r="Z36" i="70"/>
  <c r="AA9" i="72"/>
  <c r="Z30" i="70"/>
  <c r="T6" i="72"/>
  <c r="T6" i="71"/>
  <c r="U6" i="71"/>
  <c r="N29" i="70"/>
  <c r="D7" i="73" l="1"/>
  <c r="Y25" i="70"/>
  <c r="Y26" i="70"/>
  <c r="Z63" i="72"/>
  <c r="Y27" i="70"/>
  <c r="V63" i="72"/>
  <c r="U27" i="70"/>
  <c r="T24" i="70"/>
  <c r="U26" i="70"/>
  <c r="U25" i="70"/>
  <c r="T3" i="72"/>
  <c r="T3" i="71"/>
  <c r="H6" i="73"/>
  <c r="U43" i="70"/>
  <c r="AA34" i="72"/>
  <c r="AA81" i="72"/>
  <c r="AA105" i="72"/>
  <c r="Z117" i="72"/>
  <c r="AA117" i="72" s="1"/>
  <c r="AA204" i="72"/>
  <c r="AA203" i="72"/>
  <c r="Z17" i="72"/>
  <c r="AA17" i="72" s="1"/>
  <c r="AA41" i="72"/>
  <c r="AA79" i="72"/>
  <c r="AA85" i="72"/>
  <c r="Z7" i="72"/>
  <c r="AA14" i="72"/>
  <c r="Z26" i="72"/>
  <c r="AA26" i="72" s="1"/>
  <c r="AA80" i="72"/>
  <c r="Z25" i="72"/>
  <c r="AA25" i="72" s="1"/>
  <c r="AA167" i="72"/>
  <c r="AA18" i="72"/>
  <c r="AA37" i="72"/>
  <c r="AA128" i="72"/>
  <c r="AA97" i="72"/>
  <c r="AA201" i="72"/>
  <c r="AA92" i="72"/>
  <c r="Z179" i="72"/>
  <c r="AA179" i="72" s="1"/>
  <c r="AA86" i="72"/>
  <c r="Z66" i="72"/>
  <c r="AA66" i="72" s="1"/>
  <c r="AA99" i="72"/>
  <c r="AA35" i="72"/>
  <c r="AA187" i="72"/>
  <c r="AA67" i="72"/>
  <c r="AA101" i="72"/>
  <c r="AA109" i="72"/>
  <c r="AA134" i="72"/>
  <c r="AA205" i="72"/>
  <c r="AA15" i="72"/>
  <c r="AA91" i="72"/>
  <c r="AA118" i="72"/>
  <c r="Z93" i="72"/>
  <c r="AA93" i="72" s="1"/>
  <c r="AA116" i="72"/>
  <c r="AA132" i="72"/>
  <c r="AA157" i="72"/>
  <c r="AA197" i="72"/>
  <c r="Z22" i="72"/>
  <c r="AA22" i="72" s="1"/>
  <c r="Z72" i="72"/>
  <c r="AA72" i="72" s="1"/>
  <c r="Z96" i="72"/>
  <c r="AA96" i="72" s="1"/>
  <c r="Z161" i="72"/>
  <c r="AA161" i="72" s="1"/>
  <c r="AA12" i="72"/>
  <c r="AA21" i="72"/>
  <c r="Z71" i="72"/>
  <c r="AA71" i="72" s="1"/>
  <c r="AA89" i="72"/>
  <c r="AA153" i="72"/>
  <c r="AA176" i="72"/>
  <c r="AA193" i="72"/>
  <c r="Z11" i="72"/>
  <c r="AA11" i="72" s="1"/>
  <c r="Z20" i="72"/>
  <c r="AA20" i="72" s="1"/>
  <c r="Z70" i="72"/>
  <c r="AA70" i="72" s="1"/>
  <c r="Z88" i="72"/>
  <c r="AA88" i="72" s="1"/>
  <c r="Z98" i="72"/>
  <c r="AA98" i="72" s="1"/>
  <c r="Z115" i="72"/>
  <c r="AA115" i="72" s="1"/>
  <c r="Z136" i="72"/>
  <c r="AA136" i="72" s="1"/>
  <c r="Z75" i="72"/>
  <c r="AA75" i="72" s="1"/>
  <c r="Z104" i="72"/>
  <c r="AA104" i="72" s="1"/>
  <c r="Z114" i="72"/>
  <c r="AA114" i="72" s="1"/>
  <c r="Z149" i="72"/>
  <c r="AA149" i="72" s="1"/>
  <c r="AA16" i="72"/>
  <c r="AA24" i="72"/>
  <c r="AA40" i="72"/>
  <c r="Z68" i="72"/>
  <c r="AA68" i="72" s="1"/>
  <c r="AA100" i="72"/>
  <c r="Z113" i="72"/>
  <c r="AA113" i="72" s="1"/>
  <c r="AA122" i="72"/>
  <c r="Z160" i="72"/>
  <c r="AA160" i="72" s="1"/>
  <c r="Z84" i="72"/>
  <c r="AA84" i="72" s="1"/>
  <c r="Z74" i="72"/>
  <c r="AA74" i="72" s="1"/>
  <c r="AA135" i="72"/>
  <c r="K11" i="73"/>
  <c r="K14" i="73"/>
  <c r="D9" i="73"/>
  <c r="E9" i="73" s="1"/>
  <c r="Q6" i="70"/>
  <c r="G3" i="68"/>
  <c r="G3" i="69"/>
  <c r="H7" i="68"/>
  <c r="S6" i="70"/>
  <c r="W6" i="70"/>
  <c r="X6" i="70"/>
  <c r="R6" i="70"/>
  <c r="V6" i="70"/>
  <c r="Y17" i="70"/>
  <c r="U32" i="70"/>
  <c r="H7" i="69"/>
  <c r="J8" i="68"/>
  <c r="P6" i="70"/>
  <c r="Y40" i="70"/>
  <c r="Y37" i="70" s="1"/>
  <c r="Y45" i="70"/>
  <c r="Y43" i="70" s="1"/>
  <c r="Z34" i="70"/>
  <c r="Z44" i="70"/>
  <c r="J12" i="73"/>
  <c r="K12" i="73" s="1"/>
  <c r="U17" i="70"/>
  <c r="Y7" i="70"/>
  <c r="D8" i="73"/>
  <c r="Y30" i="70"/>
  <c r="Y34" i="70"/>
  <c r="Z18" i="70"/>
  <c r="Z35" i="70"/>
  <c r="Z29" i="70"/>
  <c r="Z28" i="70" s="1"/>
  <c r="Y16" i="70"/>
  <c r="Y15" i="70" s="1"/>
  <c r="K13" i="73"/>
  <c r="J7" i="73"/>
  <c r="Z40" i="70"/>
  <c r="Z37" i="70" s="1"/>
  <c r="Y36" i="70"/>
  <c r="Y29" i="70"/>
  <c r="J10" i="73"/>
  <c r="Z16" i="70"/>
  <c r="Z15" i="70" s="1"/>
  <c r="Z19" i="70"/>
  <c r="E10" i="73"/>
  <c r="Z7" i="70"/>
  <c r="T28" i="70"/>
  <c r="C9" i="73"/>
  <c r="C6" i="73"/>
  <c r="B5" i="73"/>
  <c r="Y6" i="71"/>
  <c r="H9" i="73"/>
  <c r="U6" i="72"/>
  <c r="U3" i="72" s="1"/>
  <c r="Y6" i="72"/>
  <c r="U3" i="71"/>
  <c r="V6" i="71"/>
  <c r="V3" i="71" s="1"/>
  <c r="D6" i="73" l="1"/>
  <c r="D5" i="73" s="1"/>
  <c r="E5" i="73" s="1"/>
  <c r="Y24" i="70"/>
  <c r="Z25" i="70"/>
  <c r="T6" i="70"/>
  <c r="AA63" i="72"/>
  <c r="Z27" i="70"/>
  <c r="J9" i="73"/>
  <c r="K9" i="73" s="1"/>
  <c r="U24" i="70"/>
  <c r="U6" i="70" s="1"/>
  <c r="Z26" i="70"/>
  <c r="AA7" i="72"/>
  <c r="Z13" i="70"/>
  <c r="Z11" i="70" s="1"/>
  <c r="Y28" i="70"/>
  <c r="Z45" i="70"/>
  <c r="Z43" i="70" s="1"/>
  <c r="Y32" i="70"/>
  <c r="Z32" i="70"/>
  <c r="Z20" i="70"/>
  <c r="Z17" i="70" s="1"/>
  <c r="J8" i="73"/>
  <c r="J6" i="73" s="1"/>
  <c r="K10" i="73"/>
  <c r="I9" i="73"/>
  <c r="H5" i="73"/>
  <c r="C5" i="73"/>
  <c r="V6" i="72"/>
  <c r="V3" i="72" s="1"/>
  <c r="Z6" i="72"/>
  <c r="Z3" i="72" s="1"/>
  <c r="Z6" i="71"/>
  <c r="I6" i="73" s="1"/>
  <c r="E6" i="73" l="1"/>
  <c r="Z24" i="70"/>
  <c r="Z6" i="70" s="1"/>
  <c r="Y6" i="70"/>
  <c r="K6" i="73"/>
  <c r="J5" i="73"/>
  <c r="K5" i="73" s="1"/>
  <c r="AA6" i="72"/>
  <c r="AA3" i="72" s="1"/>
  <c r="Z3" i="71"/>
  <c r="I5" i="73" s="1"/>
  <c r="AA6" i="71"/>
  <c r="AA3" i="71" s="1"/>
  <c r="H18" i="73" l="1"/>
  <c r="U19" i="61" l="1"/>
  <c r="U18" i="61"/>
  <c r="U17" i="61"/>
  <c r="U16" i="61"/>
  <c r="U15" i="61"/>
  <c r="U14" i="61"/>
  <c r="U13" i="61"/>
  <c r="U12" i="61"/>
  <c r="U11" i="61"/>
  <c r="U10" i="61"/>
  <c r="U9" i="61"/>
  <c r="U8" i="61"/>
  <c r="U7" i="61"/>
  <c r="Z17" i="61" l="1"/>
  <c r="V17" i="61"/>
  <c r="W17" i="61" s="1"/>
  <c r="V14" i="61"/>
  <c r="W14" i="61" s="1"/>
  <c r="X14" i="61" s="1"/>
  <c r="Z14" i="61"/>
  <c r="V18" i="61"/>
  <c r="W18" i="61" s="1"/>
  <c r="X18" i="61" s="1"/>
  <c r="Z18" i="61"/>
  <c r="Z15" i="61"/>
  <c r="AA15" i="61" s="1"/>
  <c r="V15" i="61"/>
  <c r="W15" i="61" s="1"/>
  <c r="X15" i="61" s="1"/>
  <c r="V19" i="61"/>
  <c r="W19" i="61" s="1"/>
  <c r="X19" i="61" s="1"/>
  <c r="Z19" i="61"/>
  <c r="V16" i="61"/>
  <c r="W16" i="61" s="1"/>
  <c r="X16" i="61" s="1"/>
  <c r="Z16" i="61"/>
  <c r="Z13" i="61"/>
  <c r="V13" i="61"/>
  <c r="W13" i="61" s="1"/>
  <c r="X13" i="61" s="1"/>
  <c r="V12" i="61"/>
  <c r="W12" i="61" s="1"/>
  <c r="X12" i="61" s="1"/>
  <c r="Z12" i="61"/>
  <c r="Z11" i="61"/>
  <c r="V11" i="61"/>
  <c r="W11" i="61" s="1"/>
  <c r="X11" i="61" s="1"/>
  <c r="Z10" i="61"/>
  <c r="V10" i="61"/>
  <c r="W10" i="61" s="1"/>
  <c r="X10" i="61" s="1"/>
  <c r="Z9" i="61"/>
  <c r="V9" i="61"/>
  <c r="W9" i="61" s="1"/>
  <c r="Z8" i="61"/>
  <c r="AA8" i="61" s="1"/>
  <c r="V8" i="61"/>
  <c r="W8" i="61" s="1"/>
  <c r="X8" i="61" s="1"/>
  <c r="D13" i="56"/>
  <c r="D11" i="56"/>
  <c r="D14" i="56"/>
  <c r="AA18" i="61" l="1"/>
  <c r="AB18" i="61" s="1"/>
  <c r="AC18" i="61" s="1"/>
  <c r="AB15" i="61"/>
  <c r="AC15" i="61" s="1"/>
  <c r="AA19" i="61"/>
  <c r="AB19" i="61" s="1"/>
  <c r="AC19" i="61" s="1"/>
  <c r="X17" i="61"/>
  <c r="AA16" i="61"/>
  <c r="AB16" i="61" s="1"/>
  <c r="AA14" i="61"/>
  <c r="AB14" i="61" s="1"/>
  <c r="AC14" i="61" s="1"/>
  <c r="AA17" i="61"/>
  <c r="AB17" i="61" s="1"/>
  <c r="AC17" i="61" s="1"/>
  <c r="AA13" i="61"/>
  <c r="AB13" i="61" s="1"/>
  <c r="AC13" i="61" s="1"/>
  <c r="AA12" i="61"/>
  <c r="AB12" i="61" s="1"/>
  <c r="AC12" i="61" s="1"/>
  <c r="AA11" i="61"/>
  <c r="AB11" i="61" s="1"/>
  <c r="AC11" i="61" s="1"/>
  <c r="AA10" i="61"/>
  <c r="AB10" i="61" s="1"/>
  <c r="AC10" i="61" s="1"/>
  <c r="X9" i="61"/>
  <c r="AA9" i="61"/>
  <c r="AB8" i="61"/>
  <c r="AC8" i="61" s="1"/>
  <c r="P21" i="67"/>
  <c r="O21" i="67"/>
  <c r="L21" i="67"/>
  <c r="I21" i="67"/>
  <c r="B21" i="67"/>
  <c r="A21" i="67"/>
  <c r="P20" i="67"/>
  <c r="O20" i="67"/>
  <c r="L20" i="67"/>
  <c r="B20" i="67"/>
  <c r="A20" i="67"/>
  <c r="P19" i="67"/>
  <c r="O19" i="67"/>
  <c r="L19" i="67"/>
  <c r="B19" i="67"/>
  <c r="A19" i="67"/>
  <c r="P18" i="67"/>
  <c r="O18" i="67"/>
  <c r="L18" i="67"/>
  <c r="B18" i="67"/>
  <c r="A18" i="67"/>
  <c r="P17" i="67"/>
  <c r="O17" i="67"/>
  <c r="L17" i="67"/>
  <c r="B17" i="67"/>
  <c r="A17" i="67"/>
  <c r="P16" i="67"/>
  <c r="O16" i="67"/>
  <c r="L16" i="67"/>
  <c r="I16" i="67"/>
  <c r="B16" i="67"/>
  <c r="A16" i="67"/>
  <c r="P15" i="67"/>
  <c r="O15" i="67"/>
  <c r="L15" i="67"/>
  <c r="I15" i="67"/>
  <c r="B15" i="67"/>
  <c r="A15" i="67"/>
  <c r="P14" i="67"/>
  <c r="O14" i="67"/>
  <c r="L14" i="67"/>
  <c r="I14" i="67"/>
  <c r="B14" i="67"/>
  <c r="A14" i="67"/>
  <c r="P13" i="67"/>
  <c r="O13" i="67"/>
  <c r="L13" i="67"/>
  <c r="I13" i="67"/>
  <c r="B13" i="67"/>
  <c r="A13" i="67"/>
  <c r="P12" i="67"/>
  <c r="O12" i="67"/>
  <c r="L12" i="67"/>
  <c r="I12" i="67"/>
  <c r="B12" i="67"/>
  <c r="A12" i="67"/>
  <c r="P11" i="67"/>
  <c r="O11" i="67"/>
  <c r="L11" i="67"/>
  <c r="B11" i="67"/>
  <c r="A11" i="67"/>
  <c r="P10" i="67"/>
  <c r="O10" i="67"/>
  <c r="L10" i="67"/>
  <c r="B10" i="67"/>
  <c r="A10" i="67"/>
  <c r="P9" i="67"/>
  <c r="O9" i="67"/>
  <c r="L9" i="67"/>
  <c r="B9" i="67"/>
  <c r="A9" i="67"/>
  <c r="V8" i="67"/>
  <c r="W8" i="67" s="1"/>
  <c r="P8" i="67"/>
  <c r="O8" i="67"/>
  <c r="L8" i="67"/>
  <c r="B8" i="67"/>
  <c r="A8" i="67"/>
  <c r="N6" i="67"/>
  <c r="M6" i="67"/>
  <c r="K6" i="67"/>
  <c r="J6" i="67"/>
  <c r="H6" i="67"/>
  <c r="G6" i="67"/>
  <c r="N3" i="67"/>
  <c r="M3" i="67"/>
  <c r="K3" i="67"/>
  <c r="J3" i="67"/>
  <c r="AC16" i="61" l="1"/>
  <c r="AB9" i="61"/>
  <c r="AC9" i="61" s="1"/>
  <c r="AE9" i="67" a="1"/>
  <c r="AE9" i="67" s="1"/>
  <c r="AE13" i="67" a="1"/>
  <c r="AE13" i="67" s="1"/>
  <c r="AE20" i="67" a="1"/>
  <c r="AE20" i="67" s="1"/>
  <c r="B12" i="56"/>
  <c r="B13" i="56"/>
  <c r="B14" i="56"/>
  <c r="B11" i="56"/>
  <c r="B7" i="56"/>
  <c r="AE11" i="67" a="1"/>
  <c r="AE11" i="67" s="1"/>
  <c r="AE15" i="67" a="1"/>
  <c r="AE15" i="67" s="1"/>
  <c r="AE18" i="67" a="1"/>
  <c r="AE18" i="67" s="1"/>
  <c r="I22" i="70"/>
  <c r="E22" i="70"/>
  <c r="L22" i="70"/>
  <c r="H22" i="70"/>
  <c r="K22" i="70"/>
  <c r="K15" i="70"/>
  <c r="G15" i="70"/>
  <c r="J22" i="70"/>
  <c r="D22" i="70"/>
  <c r="N15" i="70"/>
  <c r="J15" i="70"/>
  <c r="F15" i="70"/>
  <c r="D15" i="70"/>
  <c r="E37" i="70"/>
  <c r="G22" i="70"/>
  <c r="M15" i="70"/>
  <c r="I15" i="70"/>
  <c r="E15" i="70"/>
  <c r="E11" i="70"/>
  <c r="L7" i="70"/>
  <c r="J37" i="70"/>
  <c r="J24" i="70"/>
  <c r="L17" i="70"/>
  <c r="H15" i="70"/>
  <c r="I28" i="70"/>
  <c r="D24" i="70"/>
  <c r="I32" i="70"/>
  <c r="F22" i="70"/>
  <c r="L15" i="70"/>
  <c r="I7" i="70"/>
  <c r="AE8" i="67" a="1"/>
  <c r="AE8" i="67" s="1"/>
  <c r="AE12" i="67" a="1"/>
  <c r="AE12" i="67" s="1"/>
  <c r="AE16" i="67" a="1"/>
  <c r="AE16" i="67" s="1"/>
  <c r="AE19" i="67" a="1"/>
  <c r="AE19" i="67" s="1"/>
  <c r="E25" i="48"/>
  <c r="D25" i="48"/>
  <c r="L6" i="67"/>
  <c r="AE10" i="67" a="1"/>
  <c r="AE10" i="67" s="1"/>
  <c r="AE14" i="67" a="1"/>
  <c r="AE14" i="67" s="1"/>
  <c r="AE17" i="67" a="1"/>
  <c r="AE17" i="67" s="1"/>
  <c r="AE21" i="67" a="1"/>
  <c r="AE21" i="67" s="1"/>
  <c r="O6" i="67"/>
  <c r="B10" i="56"/>
  <c r="I6" i="67"/>
  <c r="N46" i="66"/>
  <c r="N16" i="66"/>
  <c r="N15" i="66" s="1"/>
  <c r="J18" i="66"/>
  <c r="N18" i="66"/>
  <c r="E17" i="48"/>
  <c r="E15" i="48"/>
  <c r="E13" i="48"/>
  <c r="E12" i="48"/>
  <c r="E11" i="48"/>
  <c r="E10" i="48"/>
  <c r="E9" i="48"/>
  <c r="D11" i="48"/>
  <c r="D9" i="48"/>
  <c r="E18" i="48"/>
  <c r="E16" i="48"/>
  <c r="E14" i="48"/>
  <c r="D18" i="48"/>
  <c r="D17" i="48"/>
  <c r="D16" i="48"/>
  <c r="D15" i="48"/>
  <c r="D14" i="48"/>
  <c r="D13" i="48"/>
  <c r="D12" i="48"/>
  <c r="D10" i="48"/>
  <c r="M46" i="66"/>
  <c r="G46" i="66"/>
  <c r="L45" i="66"/>
  <c r="H45" i="66"/>
  <c r="D45" i="66"/>
  <c r="M44" i="66"/>
  <c r="I44" i="66"/>
  <c r="E44" i="66"/>
  <c r="N42" i="66"/>
  <c r="J42" i="66"/>
  <c r="F42" i="66"/>
  <c r="O41" i="66"/>
  <c r="K41" i="66"/>
  <c r="G41" i="66"/>
  <c r="P40" i="66"/>
  <c r="L40" i="66"/>
  <c r="H40" i="66"/>
  <c r="D40" i="66"/>
  <c r="M39" i="66"/>
  <c r="I39" i="66"/>
  <c r="E39" i="66"/>
  <c r="N38" i="66"/>
  <c r="J38" i="66"/>
  <c r="F38" i="66"/>
  <c r="O36" i="66"/>
  <c r="K36" i="66"/>
  <c r="G36" i="66"/>
  <c r="P35" i="66"/>
  <c r="L35" i="66"/>
  <c r="H35" i="66"/>
  <c r="D35" i="66"/>
  <c r="M34" i="66"/>
  <c r="I34" i="66"/>
  <c r="E34" i="66"/>
  <c r="N33" i="66"/>
  <c r="J33" i="66"/>
  <c r="F33" i="66"/>
  <c r="O31" i="66"/>
  <c r="K31" i="66"/>
  <c r="G31" i="66"/>
  <c r="P30" i="66"/>
  <c r="L30" i="66"/>
  <c r="H30" i="66"/>
  <c r="D30" i="66"/>
  <c r="M29" i="66"/>
  <c r="I29" i="66"/>
  <c r="E29" i="66"/>
  <c r="N27" i="66"/>
  <c r="J27" i="66"/>
  <c r="F27" i="66"/>
  <c r="G26" i="66"/>
  <c r="L25" i="66"/>
  <c r="H25" i="66"/>
  <c r="D25" i="66"/>
  <c r="M23" i="66"/>
  <c r="M22" i="66" s="1"/>
  <c r="I23" i="66"/>
  <c r="I22" i="66" s="1"/>
  <c r="E23" i="66"/>
  <c r="E22" i="66" s="1"/>
  <c r="N21" i="66"/>
  <c r="J21" i="66"/>
  <c r="F21" i="66"/>
  <c r="O20" i="66"/>
  <c r="K20" i="66"/>
  <c r="G20" i="66"/>
  <c r="P19" i="66"/>
  <c r="L19" i="66"/>
  <c r="H19" i="66"/>
  <c r="D19" i="66"/>
  <c r="H18" i="66"/>
  <c r="D18" i="66"/>
  <c r="H16" i="66"/>
  <c r="H15" i="66" s="1"/>
  <c r="D16" i="66"/>
  <c r="D15" i="66" s="1"/>
  <c r="M14" i="66"/>
  <c r="I14" i="66"/>
  <c r="E14" i="66"/>
  <c r="L46" i="66"/>
  <c r="F46" i="66"/>
  <c r="G45" i="66"/>
  <c r="P44" i="66"/>
  <c r="L44" i="66"/>
  <c r="H44" i="66"/>
  <c r="D44" i="66"/>
  <c r="M42" i="66"/>
  <c r="I42" i="66"/>
  <c r="E42" i="66"/>
  <c r="N41" i="66"/>
  <c r="J41" i="66"/>
  <c r="F41" i="66"/>
  <c r="O40" i="66"/>
  <c r="K40" i="66"/>
  <c r="G40" i="66"/>
  <c r="P39" i="66"/>
  <c r="L39" i="66"/>
  <c r="H39" i="66"/>
  <c r="D39" i="66"/>
  <c r="M38" i="66"/>
  <c r="I38" i="66"/>
  <c r="E38" i="66"/>
  <c r="N36" i="66"/>
  <c r="J36" i="66"/>
  <c r="F36" i="66"/>
  <c r="O35" i="66"/>
  <c r="K35" i="66"/>
  <c r="G35" i="66"/>
  <c r="P34" i="66"/>
  <c r="L34" i="66"/>
  <c r="H34" i="66"/>
  <c r="D34" i="66"/>
  <c r="M33" i="66"/>
  <c r="I33" i="66"/>
  <c r="E33" i="66"/>
  <c r="N31" i="66"/>
  <c r="J31" i="66"/>
  <c r="F31" i="66"/>
  <c r="O30" i="66"/>
  <c r="K30" i="66"/>
  <c r="G30" i="66"/>
  <c r="L29" i="66"/>
  <c r="H29" i="66"/>
  <c r="D29" i="66"/>
  <c r="M27" i="66"/>
  <c r="I27" i="66"/>
  <c r="E27" i="66"/>
  <c r="N26" i="66"/>
  <c r="J26" i="66"/>
  <c r="F26" i="66"/>
  <c r="G25" i="66"/>
  <c r="L23" i="66"/>
  <c r="L22" i="66" s="1"/>
  <c r="H23" i="66"/>
  <c r="H22" i="66" s="1"/>
  <c r="D23" i="66"/>
  <c r="D22" i="66" s="1"/>
  <c r="M21" i="66"/>
  <c r="I21" i="66"/>
  <c r="E21" i="66"/>
  <c r="N20" i="66"/>
  <c r="J20" i="66"/>
  <c r="F20" i="66"/>
  <c r="O19" i="66"/>
  <c r="K19" i="66"/>
  <c r="G19" i="66"/>
  <c r="M18" i="66"/>
  <c r="G18" i="66"/>
  <c r="M16" i="66"/>
  <c r="M15" i="66" s="1"/>
  <c r="G16" i="66"/>
  <c r="G15" i="66" s="1"/>
  <c r="P14" i="66"/>
  <c r="L14" i="66"/>
  <c r="H14" i="66"/>
  <c r="D14" i="66"/>
  <c r="I13" i="66"/>
  <c r="E13" i="66"/>
  <c r="N12" i="66"/>
  <c r="J12" i="66"/>
  <c r="F12" i="66"/>
  <c r="O10" i="66"/>
  <c r="I46" i="66"/>
  <c r="E46" i="66"/>
  <c r="N45" i="66"/>
  <c r="F45" i="66"/>
  <c r="O44" i="66"/>
  <c r="K44" i="66"/>
  <c r="G44" i="66"/>
  <c r="P42" i="66"/>
  <c r="L42" i="66"/>
  <c r="H42" i="66"/>
  <c r="D42" i="66"/>
  <c r="M41" i="66"/>
  <c r="I41" i="66"/>
  <c r="E41" i="66"/>
  <c r="N40" i="66"/>
  <c r="J40" i="66"/>
  <c r="F40" i="66"/>
  <c r="O39" i="66"/>
  <c r="K39" i="66"/>
  <c r="G39" i="66"/>
  <c r="P38" i="66"/>
  <c r="L38" i="66"/>
  <c r="H38" i="66"/>
  <c r="D38" i="66"/>
  <c r="M36" i="66"/>
  <c r="I36" i="66"/>
  <c r="E36" i="66"/>
  <c r="N35" i="66"/>
  <c r="J35" i="66"/>
  <c r="F35" i="66"/>
  <c r="O34" i="66"/>
  <c r="K34" i="66"/>
  <c r="G34" i="66"/>
  <c r="P33" i="66"/>
  <c r="L33" i="66"/>
  <c r="H33" i="66"/>
  <c r="D33" i="66"/>
  <c r="M31" i="66"/>
  <c r="I31" i="66"/>
  <c r="E31" i="66"/>
  <c r="N30" i="66"/>
  <c r="J30" i="66"/>
  <c r="F30" i="66"/>
  <c r="G29" i="66"/>
  <c r="G28" i="66" s="1"/>
  <c r="P27" i="66"/>
  <c r="L27" i="66"/>
  <c r="H27" i="66"/>
  <c r="D27" i="66"/>
  <c r="M26" i="66"/>
  <c r="I26" i="66"/>
  <c r="E26" i="66"/>
  <c r="N25" i="66"/>
  <c r="J25" i="66"/>
  <c r="F25" i="66"/>
  <c r="G23" i="66"/>
  <c r="G22" i="66" s="1"/>
  <c r="P21" i="66"/>
  <c r="L21" i="66"/>
  <c r="H21" i="66"/>
  <c r="D21" i="66"/>
  <c r="M20" i="66"/>
  <c r="I20" i="66"/>
  <c r="E20" i="66"/>
  <c r="N19" i="66"/>
  <c r="J19" i="66"/>
  <c r="F19" i="66"/>
  <c r="L18" i="66"/>
  <c r="F18" i="66"/>
  <c r="L16" i="66"/>
  <c r="L15" i="66" s="1"/>
  <c r="F16" i="66"/>
  <c r="F15" i="66" s="1"/>
  <c r="O14" i="66"/>
  <c r="K14" i="66"/>
  <c r="G14" i="66"/>
  <c r="N13" i="66"/>
  <c r="H13" i="66"/>
  <c r="D13" i="66"/>
  <c r="M12" i="66"/>
  <c r="I12" i="66"/>
  <c r="E12" i="66"/>
  <c r="N10" i="66"/>
  <c r="J10" i="66"/>
  <c r="H46" i="66"/>
  <c r="E45" i="66"/>
  <c r="O42" i="66"/>
  <c r="L41" i="66"/>
  <c r="I40" i="66"/>
  <c r="F39" i="66"/>
  <c r="P36" i="66"/>
  <c r="M35" i="66"/>
  <c r="J34" i="66"/>
  <c r="G33" i="66"/>
  <c r="D31" i="66"/>
  <c r="N29" i="66"/>
  <c r="K27" i="66"/>
  <c r="H26" i="66"/>
  <c r="E25" i="66"/>
  <c r="O21" i="66"/>
  <c r="L20" i="66"/>
  <c r="I19" i="66"/>
  <c r="I16" i="66"/>
  <c r="I15" i="66" s="1"/>
  <c r="F14" i="66"/>
  <c r="F13" i="66"/>
  <c r="K12" i="66"/>
  <c r="P10" i="66"/>
  <c r="I10" i="66"/>
  <c r="E10" i="66"/>
  <c r="N9" i="66"/>
  <c r="J9" i="66"/>
  <c r="F9" i="66"/>
  <c r="O8" i="66"/>
  <c r="K8" i="66"/>
  <c r="G8" i="66"/>
  <c r="J39" i="66"/>
  <c r="N34" i="66"/>
  <c r="E30" i="66"/>
  <c r="I25" i="66"/>
  <c r="E18" i="66"/>
  <c r="L12" i="66"/>
  <c r="F10" i="66"/>
  <c r="G9" i="66"/>
  <c r="H8" i="66"/>
  <c r="D46" i="66"/>
  <c r="N44" i="66"/>
  <c r="K42" i="66"/>
  <c r="H41" i="66"/>
  <c r="E40" i="66"/>
  <c r="O38" i="66"/>
  <c r="L36" i="66"/>
  <c r="I35" i="66"/>
  <c r="F34" i="66"/>
  <c r="P31" i="66"/>
  <c r="M30" i="66"/>
  <c r="J29" i="66"/>
  <c r="G27" i="66"/>
  <c r="D26" i="66"/>
  <c r="N23" i="66"/>
  <c r="N22" i="66" s="1"/>
  <c r="K21" i="66"/>
  <c r="H20" i="66"/>
  <c r="E19" i="66"/>
  <c r="E16" i="66"/>
  <c r="E15" i="66" s="1"/>
  <c r="M13" i="66"/>
  <c r="P12" i="66"/>
  <c r="H12" i="66"/>
  <c r="M10" i="66"/>
  <c r="H10" i="66"/>
  <c r="D10" i="66"/>
  <c r="M9" i="66"/>
  <c r="I9" i="66"/>
  <c r="E9" i="66"/>
  <c r="N8" i="66"/>
  <c r="J8" i="66"/>
  <c r="F8" i="66"/>
  <c r="F44" i="66"/>
  <c r="F43" i="66" s="1"/>
  <c r="M40" i="66"/>
  <c r="D36" i="66"/>
  <c r="H31" i="66"/>
  <c r="L26" i="66"/>
  <c r="P20" i="66"/>
  <c r="J14" i="66"/>
  <c r="D12" i="66"/>
  <c r="O9" i="66"/>
  <c r="P8" i="66"/>
  <c r="D8" i="66"/>
  <c r="M45" i="66"/>
  <c r="J44" i="66"/>
  <c r="G42" i="66"/>
  <c r="D41" i="66"/>
  <c r="N39" i="66"/>
  <c r="K38" i="66"/>
  <c r="H36" i="66"/>
  <c r="E35" i="66"/>
  <c r="O33" i="66"/>
  <c r="L31" i="66"/>
  <c r="I30" i="66"/>
  <c r="F29" i="66"/>
  <c r="M25" i="66"/>
  <c r="J23" i="66"/>
  <c r="J22" i="66" s="1"/>
  <c r="G21" i="66"/>
  <c r="D20" i="66"/>
  <c r="I18" i="66"/>
  <c r="N14" i="66"/>
  <c r="L13" i="66"/>
  <c r="O12" i="66"/>
  <c r="G12" i="66"/>
  <c r="L10" i="66"/>
  <c r="G10" i="66"/>
  <c r="P9" i="66"/>
  <c r="L9" i="66"/>
  <c r="H9" i="66"/>
  <c r="D9" i="66"/>
  <c r="M8" i="66"/>
  <c r="I8" i="66"/>
  <c r="E8" i="66"/>
  <c r="I45" i="66"/>
  <c r="P41" i="66"/>
  <c r="G38" i="66"/>
  <c r="K33" i="66"/>
  <c r="O27" i="66"/>
  <c r="F23" i="66"/>
  <c r="F22" i="66" s="1"/>
  <c r="M19" i="66"/>
  <c r="G13" i="66"/>
  <c r="K10" i="66"/>
  <c r="K9" i="66"/>
  <c r="L8" i="66"/>
  <c r="E33" i="60"/>
  <c r="E30" i="60"/>
  <c r="E28" i="60"/>
  <c r="E26" i="60"/>
  <c r="E24" i="60"/>
  <c r="E22" i="60"/>
  <c r="E20" i="60"/>
  <c r="E18" i="60"/>
  <c r="E16" i="60"/>
  <c r="E14" i="60"/>
  <c r="E12" i="60"/>
  <c r="E10" i="60"/>
  <c r="E8" i="60"/>
  <c r="D17" i="60"/>
  <c r="D14" i="60"/>
  <c r="D11" i="60"/>
  <c r="D8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8" i="60"/>
  <c r="D15" i="60"/>
  <c r="D12" i="60"/>
  <c r="D9" i="60"/>
  <c r="E32" i="60"/>
  <c r="E31" i="60"/>
  <c r="E29" i="60"/>
  <c r="E27" i="60"/>
  <c r="E25" i="60"/>
  <c r="E23" i="60"/>
  <c r="E21" i="60"/>
  <c r="E19" i="60"/>
  <c r="E17" i="60"/>
  <c r="E15" i="60"/>
  <c r="E13" i="60"/>
  <c r="E11" i="60"/>
  <c r="E9" i="60"/>
  <c r="D19" i="60"/>
  <c r="D16" i="60"/>
  <c r="D13" i="60"/>
  <c r="D10" i="60"/>
  <c r="J16" i="66"/>
  <c r="J15" i="66" s="1"/>
  <c r="J13" i="66"/>
  <c r="K16" i="66"/>
  <c r="K15" i="66" s="1"/>
  <c r="J46" i="66"/>
  <c r="Z8" i="67"/>
  <c r="L11" i="66" l="1"/>
  <c r="E11" i="66"/>
  <c r="H11" i="56"/>
  <c r="H14" i="56"/>
  <c r="H13" i="56"/>
  <c r="N24" i="66"/>
  <c r="I11" i="70"/>
  <c r="H17" i="70"/>
  <c r="M37" i="70"/>
  <c r="K43" i="70"/>
  <c r="D37" i="70"/>
  <c r="M7" i="66"/>
  <c r="H11" i="70"/>
  <c r="F17" i="70"/>
  <c r="H7" i="70"/>
  <c r="J45" i="66"/>
  <c r="J43" i="66" s="1"/>
  <c r="I43" i="70"/>
  <c r="I7" i="68"/>
  <c r="K7" i="68" s="1"/>
  <c r="E24" i="68"/>
  <c r="E7" i="68"/>
  <c r="K7" i="70"/>
  <c r="E7" i="70"/>
  <c r="J32" i="70"/>
  <c r="E32" i="70"/>
  <c r="N37" i="70"/>
  <c r="H43" i="70"/>
  <c r="F7" i="70"/>
  <c r="K11" i="70"/>
  <c r="K28" i="70"/>
  <c r="H32" i="70"/>
  <c r="M7" i="70"/>
  <c r="L11" i="70"/>
  <c r="D17" i="70"/>
  <c r="D11" i="70"/>
  <c r="I17" i="70"/>
  <c r="M32" i="70"/>
  <c r="J7" i="70"/>
  <c r="F32" i="70"/>
  <c r="G24" i="70"/>
  <c r="D28" i="70"/>
  <c r="G32" i="70"/>
  <c r="G37" i="70"/>
  <c r="L43" i="70"/>
  <c r="H24" i="70"/>
  <c r="L32" i="70"/>
  <c r="M43" i="66"/>
  <c r="I25" i="68"/>
  <c r="J25" i="68" s="1"/>
  <c r="D24" i="68"/>
  <c r="E7" i="69"/>
  <c r="D7" i="68"/>
  <c r="G7" i="70"/>
  <c r="L28" i="70"/>
  <c r="F11" i="70"/>
  <c r="F43" i="70"/>
  <c r="N7" i="70"/>
  <c r="E17" i="70"/>
  <c r="I24" i="70"/>
  <c r="H28" i="70"/>
  <c r="N32" i="70"/>
  <c r="I37" i="70"/>
  <c r="G43" i="70"/>
  <c r="D43" i="70"/>
  <c r="K24" i="70"/>
  <c r="F28" i="70"/>
  <c r="K32" i="70"/>
  <c r="K37" i="70"/>
  <c r="G17" i="70"/>
  <c r="L24" i="70"/>
  <c r="H37" i="70"/>
  <c r="E43" i="70"/>
  <c r="D7" i="69"/>
  <c r="E24" i="70"/>
  <c r="D32" i="70"/>
  <c r="J11" i="70"/>
  <c r="F24" i="70"/>
  <c r="E28" i="70"/>
  <c r="F37" i="70"/>
  <c r="D7" i="70"/>
  <c r="G11" i="70"/>
  <c r="J17" i="70"/>
  <c r="J43" i="70"/>
  <c r="J28" i="70"/>
  <c r="K17" i="70"/>
  <c r="G28" i="70"/>
  <c r="L37" i="70"/>
  <c r="E37" i="66"/>
  <c r="D43" i="66"/>
  <c r="M24" i="66"/>
  <c r="E24" i="66"/>
  <c r="J28" i="66"/>
  <c r="L7" i="66"/>
  <c r="P7" i="66"/>
  <c r="G11" i="66"/>
  <c r="I17" i="66"/>
  <c r="I28" i="66"/>
  <c r="I7" i="66"/>
  <c r="G32" i="66"/>
  <c r="H32" i="66"/>
  <c r="G24" i="66"/>
  <c r="N7" i="66"/>
  <c r="E17" i="66"/>
  <c r="N28" i="66"/>
  <c r="F24" i="66"/>
  <c r="D37" i="66"/>
  <c r="I43" i="66"/>
  <c r="N11" i="66"/>
  <c r="I11" i="66"/>
  <c r="K37" i="66"/>
  <c r="J11" i="66"/>
  <c r="O37" i="66"/>
  <c r="K26" i="66"/>
  <c r="L28" i="66"/>
  <c r="N17" i="66"/>
  <c r="O32" i="66"/>
  <c r="F7" i="66"/>
  <c r="I24" i="66"/>
  <c r="G7" i="66"/>
  <c r="D11" i="66"/>
  <c r="F17" i="66"/>
  <c r="J24" i="66"/>
  <c r="L32" i="66"/>
  <c r="H37" i="66"/>
  <c r="G43" i="66"/>
  <c r="G17" i="66"/>
  <c r="D28" i="66"/>
  <c r="M32" i="66"/>
  <c r="I37" i="66"/>
  <c r="H43" i="66"/>
  <c r="D24" i="66"/>
  <c r="M28" i="66"/>
  <c r="F32" i="66"/>
  <c r="J17" i="66"/>
  <c r="N37" i="66"/>
  <c r="G37" i="66"/>
  <c r="F28" i="66"/>
  <c r="D7" i="66"/>
  <c r="J7" i="66"/>
  <c r="H11" i="66"/>
  <c r="K7" i="66"/>
  <c r="L17" i="66"/>
  <c r="P32" i="66"/>
  <c r="L37" i="66"/>
  <c r="F11" i="66"/>
  <c r="M17" i="66"/>
  <c r="H28" i="66"/>
  <c r="M37" i="66"/>
  <c r="L43" i="66"/>
  <c r="D17" i="66"/>
  <c r="H24" i="66"/>
  <c r="J32" i="66"/>
  <c r="F37" i="66"/>
  <c r="E43" i="66"/>
  <c r="H7" i="66"/>
  <c r="I32" i="66"/>
  <c r="K32" i="66"/>
  <c r="E7" i="66"/>
  <c r="O7" i="66"/>
  <c r="D32" i="66"/>
  <c r="P37" i="66"/>
  <c r="E32" i="66"/>
  <c r="M11" i="66"/>
  <c r="H17" i="66"/>
  <c r="L24" i="66"/>
  <c r="E28" i="66"/>
  <c r="N32" i="66"/>
  <c r="J37" i="66"/>
  <c r="N43" i="66"/>
  <c r="X8" i="67"/>
  <c r="K13" i="66"/>
  <c r="K11" i="66" s="1"/>
  <c r="AA8" i="67"/>
  <c r="M11" i="70" s="1"/>
  <c r="M28" i="70"/>
  <c r="K25" i="66"/>
  <c r="V6" i="67"/>
  <c r="I24" i="68" l="1"/>
  <c r="J24" i="68" s="1"/>
  <c r="H10" i="56"/>
  <c r="B8" i="56"/>
  <c r="B6" i="56" s="1"/>
  <c r="H12" i="56"/>
  <c r="I6" i="70"/>
  <c r="G6" i="70"/>
  <c r="L6" i="70"/>
  <c r="H6" i="70"/>
  <c r="H2" i="70" s="1"/>
  <c r="E6" i="70"/>
  <c r="F6" i="70"/>
  <c r="O25" i="66"/>
  <c r="M24" i="70"/>
  <c r="O23" i="66"/>
  <c r="O22" i="66" s="1"/>
  <c r="M22" i="70"/>
  <c r="E3" i="68"/>
  <c r="I8" i="68"/>
  <c r="K8" i="68" s="1"/>
  <c r="J6" i="70"/>
  <c r="K6" i="70"/>
  <c r="M7" i="68"/>
  <c r="N10" i="68" s="1"/>
  <c r="N14" i="68" s="1"/>
  <c r="M17" i="70"/>
  <c r="N43" i="70"/>
  <c r="D6" i="70"/>
  <c r="E3" i="69"/>
  <c r="O16" i="66"/>
  <c r="O15" i="66" s="1"/>
  <c r="K24" i="66"/>
  <c r="O29" i="66"/>
  <c r="O28" i="66" s="1"/>
  <c r="L6" i="66"/>
  <c r="G6" i="66"/>
  <c r="K18" i="66"/>
  <c r="K17" i="66" s="1"/>
  <c r="K23" i="66"/>
  <c r="K22" i="66" s="1"/>
  <c r="N6" i="66"/>
  <c r="K29" i="66"/>
  <c r="K28" i="66" s="1"/>
  <c r="P45" i="66"/>
  <c r="O26" i="66"/>
  <c r="K45" i="66"/>
  <c r="O45" i="66"/>
  <c r="M6" i="66"/>
  <c r="H6" i="66"/>
  <c r="I6" i="66"/>
  <c r="D6" i="66"/>
  <c r="E6" i="66"/>
  <c r="F6" i="66"/>
  <c r="J6" i="66"/>
  <c r="K46" i="66"/>
  <c r="AB8" i="67"/>
  <c r="O13" i="66"/>
  <c r="O11" i="66" s="1"/>
  <c r="N22" i="70"/>
  <c r="O18" i="66"/>
  <c r="O17" i="66" s="1"/>
  <c r="O46" i="66"/>
  <c r="N28" i="70"/>
  <c r="AA6" i="67"/>
  <c r="W6" i="67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T2" i="70" l="1"/>
  <c r="C6" i="56"/>
  <c r="H9" i="56"/>
  <c r="I9" i="56" s="1"/>
  <c r="O24" i="66"/>
  <c r="AC8" i="67"/>
  <c r="H7" i="56"/>
  <c r="H8" i="56"/>
  <c r="M43" i="70"/>
  <c r="M6" i="70" s="1"/>
  <c r="Y3" i="72"/>
  <c r="P25" i="66"/>
  <c r="N24" i="70"/>
  <c r="P13" i="66"/>
  <c r="P11" i="66" s="1"/>
  <c r="N11" i="70"/>
  <c r="P16" i="66"/>
  <c r="P15" i="66" s="1"/>
  <c r="N17" i="70"/>
  <c r="P18" i="66"/>
  <c r="P17" i="66" s="1"/>
  <c r="P23" i="66"/>
  <c r="P22" i="66" s="1"/>
  <c r="K43" i="66"/>
  <c r="K6" i="66" s="1"/>
  <c r="O43" i="66"/>
  <c r="X6" i="67"/>
  <c r="X3" i="67" s="1"/>
  <c r="P29" i="66"/>
  <c r="P28" i="66" s="1"/>
  <c r="P26" i="66"/>
  <c r="P46" i="66"/>
  <c r="P43" i="66" s="1"/>
  <c r="AB6" i="67"/>
  <c r="AC6" i="67" s="1"/>
  <c r="W3" i="67"/>
  <c r="A19" i="61"/>
  <c r="A17" i="61"/>
  <c r="A12" i="61"/>
  <c r="A10" i="61"/>
  <c r="A8" i="61"/>
  <c r="B7" i="61"/>
  <c r="A11" i="61"/>
  <c r="B18" i="61"/>
  <c r="B16" i="61"/>
  <c r="B14" i="61"/>
  <c r="B13" i="61"/>
  <c r="B11" i="61"/>
  <c r="B9" i="61"/>
  <c r="A14" i="61"/>
  <c r="AE14" i="61" s="1" a="1"/>
  <c r="AE14" i="61" s="1"/>
  <c r="A9" i="61"/>
  <c r="A18" i="61"/>
  <c r="AE18" i="61" s="1" a="1"/>
  <c r="AE18" i="61" s="1"/>
  <c r="A16" i="61"/>
  <c r="A13" i="61"/>
  <c r="AE13" i="61" s="1" a="1"/>
  <c r="AE13" i="61" s="1"/>
  <c r="A7" i="61"/>
  <c r="B19" i="61"/>
  <c r="B17" i="61"/>
  <c r="B12" i="61"/>
  <c r="B10" i="61"/>
  <c r="B8" i="61"/>
  <c r="AE8" i="61" l="1" a="1"/>
  <c r="AE8" i="61" s="1"/>
  <c r="O6" i="66"/>
  <c r="H6" i="56"/>
  <c r="AE15" i="61" a="1"/>
  <c r="AE15" i="61" s="1"/>
  <c r="AE7" i="61" a="1"/>
  <c r="AE7" i="61" s="1"/>
  <c r="AE10" i="61" a="1"/>
  <c r="AE10" i="61" s="1"/>
  <c r="AE17" i="61" a="1"/>
  <c r="AE17" i="61" s="1"/>
  <c r="AE9" i="61" a="1"/>
  <c r="AE9" i="61" s="1"/>
  <c r="AE11" i="61" a="1"/>
  <c r="AE11" i="61" s="1"/>
  <c r="AE12" i="61" a="1"/>
  <c r="AE12" i="61" s="1"/>
  <c r="AE19" i="61" a="1"/>
  <c r="AE19" i="61" s="1"/>
  <c r="AE16" i="61" a="1"/>
  <c r="AE16" i="61" s="1"/>
  <c r="P24" i="66"/>
  <c r="P6" i="66" s="1"/>
  <c r="N6" i="70"/>
  <c r="Y2" i="70"/>
  <c r="M2" i="70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AA46" i="66"/>
  <c r="U46" i="66"/>
  <c r="Z45" i="66"/>
  <c r="V45" i="66"/>
  <c r="R45" i="66"/>
  <c r="AA44" i="66"/>
  <c r="S44" i="66"/>
  <c r="AB42" i="66"/>
  <c r="X42" i="66"/>
  <c r="T42" i="66"/>
  <c r="AC41" i="66"/>
  <c r="Y41" i="66"/>
  <c r="U41" i="66"/>
  <c r="Z40" i="66"/>
  <c r="V40" i="66"/>
  <c r="R40" i="66"/>
  <c r="AA39" i="66"/>
  <c r="W39" i="66"/>
  <c r="S39" i="66"/>
  <c r="AB38" i="66"/>
  <c r="X38" i="66"/>
  <c r="T38" i="66"/>
  <c r="U36" i="66"/>
  <c r="Z35" i="66"/>
  <c r="V35" i="66"/>
  <c r="R35" i="66"/>
  <c r="AA34" i="66"/>
  <c r="S34" i="66"/>
  <c r="AB33" i="66"/>
  <c r="X33" i="66"/>
  <c r="T33" i="66"/>
  <c r="AC31" i="66"/>
  <c r="Y31" i="66"/>
  <c r="U31" i="66"/>
  <c r="Z30" i="66"/>
  <c r="V30" i="66"/>
  <c r="R30" i="66"/>
  <c r="AA29" i="66"/>
  <c r="S29" i="66"/>
  <c r="AB27" i="66"/>
  <c r="X27" i="66"/>
  <c r="T27" i="66"/>
  <c r="U26" i="66"/>
  <c r="Z25" i="66"/>
  <c r="V25" i="66"/>
  <c r="R25" i="66"/>
  <c r="AA23" i="66"/>
  <c r="AA22" i="66" s="1"/>
  <c r="S23" i="66"/>
  <c r="S22" i="66" s="1"/>
  <c r="AB21" i="66"/>
  <c r="X21" i="66"/>
  <c r="T21" i="66"/>
  <c r="U20" i="66"/>
  <c r="Z19" i="66"/>
  <c r="V19" i="66"/>
  <c r="R19" i="66"/>
  <c r="S18" i="66"/>
  <c r="Z16" i="66"/>
  <c r="Z15" i="66" s="1"/>
  <c r="T16" i="66"/>
  <c r="T15" i="66" s="1"/>
  <c r="U14" i="66"/>
  <c r="V13" i="66"/>
  <c r="R13" i="66"/>
  <c r="AA12" i="66"/>
  <c r="W12" i="66"/>
  <c r="S12" i="66"/>
  <c r="Z46" i="66"/>
  <c r="T46" i="66"/>
  <c r="U45" i="66"/>
  <c r="Z44" i="66"/>
  <c r="V44" i="66"/>
  <c r="R44" i="66"/>
  <c r="AA42" i="66"/>
  <c r="W42" i="66"/>
  <c r="S42" i="66"/>
  <c r="AB41" i="66"/>
  <c r="X41" i="66"/>
  <c r="T41" i="66"/>
  <c r="U40" i="66"/>
  <c r="AD39" i="66"/>
  <c r="Z39" i="66"/>
  <c r="V39" i="66"/>
  <c r="R39" i="66"/>
  <c r="AA38" i="66"/>
  <c r="W38" i="66"/>
  <c r="S38" i="66"/>
  <c r="T36" i="66"/>
  <c r="U35" i="66"/>
  <c r="Z34" i="66"/>
  <c r="V34" i="66"/>
  <c r="R34" i="66"/>
  <c r="AA33" i="66"/>
  <c r="W33" i="66"/>
  <c r="S33" i="66"/>
  <c r="AB31" i="66"/>
  <c r="X31" i="66"/>
  <c r="T31" i="66"/>
  <c r="U30" i="66"/>
  <c r="Z29" i="66"/>
  <c r="V29" i="66"/>
  <c r="R29" i="66"/>
  <c r="AA27" i="66"/>
  <c r="W27" i="66"/>
  <c r="S27" i="66"/>
  <c r="T26" i="66"/>
  <c r="U25" i="66"/>
  <c r="Z23" i="66"/>
  <c r="Z22" i="66" s="1"/>
  <c r="V23" i="66"/>
  <c r="V22" i="66" s="1"/>
  <c r="R23" i="66"/>
  <c r="R22" i="66" s="1"/>
  <c r="AA21" i="66"/>
  <c r="W21" i="66"/>
  <c r="S21" i="66"/>
  <c r="T20" i="66"/>
  <c r="U19" i="66"/>
  <c r="V18" i="66"/>
  <c r="R18" i="66"/>
  <c r="V46" i="66"/>
  <c r="R46" i="66"/>
  <c r="AA45" i="66"/>
  <c r="S45" i="66"/>
  <c r="T44" i="66"/>
  <c r="AC42" i="66"/>
  <c r="Y42" i="66"/>
  <c r="U42" i="66"/>
  <c r="AD41" i="66"/>
  <c r="Z41" i="66"/>
  <c r="V41" i="66"/>
  <c r="R41" i="66"/>
  <c r="AA40" i="66"/>
  <c r="S40" i="66"/>
  <c r="AB39" i="66"/>
  <c r="X39" i="66"/>
  <c r="T39" i="66"/>
  <c r="AC38" i="66"/>
  <c r="Y38" i="66"/>
  <c r="U38" i="66"/>
  <c r="Z36" i="66"/>
  <c r="V36" i="66"/>
  <c r="R36" i="66"/>
  <c r="AA35" i="66"/>
  <c r="S35" i="66"/>
  <c r="T34" i="66"/>
  <c r="AC33" i="66"/>
  <c r="Y33" i="66"/>
  <c r="U33" i="66"/>
  <c r="AD31" i="66"/>
  <c r="Z31" i="66"/>
  <c r="V31" i="66"/>
  <c r="R31" i="66"/>
  <c r="AA30" i="66"/>
  <c r="S30" i="66"/>
  <c r="T29" i="66"/>
  <c r="AC27" i="66"/>
  <c r="Y27" i="66"/>
  <c r="U27" i="66"/>
  <c r="Z26" i="66"/>
  <c r="V26" i="66"/>
  <c r="R26" i="66"/>
  <c r="AA25" i="66"/>
  <c r="S25" i="66"/>
  <c r="T23" i="66"/>
  <c r="T22" i="66" s="1"/>
  <c r="AC21" i="66"/>
  <c r="Y21" i="66"/>
  <c r="U21" i="66"/>
  <c r="Z20" i="66"/>
  <c r="V20" i="66"/>
  <c r="R20" i="66"/>
  <c r="AA19" i="66"/>
  <c r="S19" i="66"/>
  <c r="Z18" i="66"/>
  <c r="T18" i="66"/>
  <c r="AA16" i="66"/>
  <c r="AA15" i="66" s="1"/>
  <c r="U16" i="66"/>
  <c r="U15" i="66" s="1"/>
  <c r="Z14" i="66"/>
  <c r="V14" i="66"/>
  <c r="R14" i="66"/>
  <c r="S13" i="66"/>
  <c r="AB12" i="66"/>
  <c r="X12" i="66"/>
  <c r="T12" i="66"/>
  <c r="AC10" i="66"/>
  <c r="S46" i="66"/>
  <c r="Z42" i="66"/>
  <c r="W41" i="66"/>
  <c r="T40" i="66"/>
  <c r="AD38" i="66"/>
  <c r="AA36" i="66"/>
  <c r="U34" i="66"/>
  <c r="R33" i="66"/>
  <c r="V27" i="66"/>
  <c r="S26" i="66"/>
  <c r="Z21" i="66"/>
  <c r="T19" i="66"/>
  <c r="T14" i="66"/>
  <c r="U13" i="66"/>
  <c r="Z12" i="66"/>
  <c r="R12" i="66"/>
  <c r="Z10" i="66"/>
  <c r="V10" i="66"/>
  <c r="R10" i="66"/>
  <c r="AA9" i="66"/>
  <c r="S9" i="66"/>
  <c r="T8" i="66"/>
  <c r="S8" i="66"/>
  <c r="Y39" i="66"/>
  <c r="W31" i="66"/>
  <c r="AD27" i="66"/>
  <c r="R21" i="66"/>
  <c r="U18" i="66"/>
  <c r="AD12" i="66"/>
  <c r="AB10" i="66"/>
  <c r="T10" i="66"/>
  <c r="V8" i="66"/>
  <c r="V42" i="66"/>
  <c r="S41" i="66"/>
  <c r="AC39" i="66"/>
  <c r="Z38" i="66"/>
  <c r="T35" i="66"/>
  <c r="AD33" i="66"/>
  <c r="AA31" i="66"/>
  <c r="U29" i="66"/>
  <c r="R27" i="66"/>
  <c r="V21" i="66"/>
  <c r="S20" i="66"/>
  <c r="AA18" i="66"/>
  <c r="V16" i="66"/>
  <c r="V15" i="66" s="1"/>
  <c r="AA14" i="66"/>
  <c r="S14" i="66"/>
  <c r="T13" i="66"/>
  <c r="Y12" i="66"/>
  <c r="AD10" i="66"/>
  <c r="Y10" i="66"/>
  <c r="U10" i="66"/>
  <c r="Z9" i="66"/>
  <c r="V9" i="66"/>
  <c r="AA8" i="66"/>
  <c r="R42" i="66"/>
  <c r="V38" i="66"/>
  <c r="Z33" i="66"/>
  <c r="T45" i="66"/>
  <c r="AD42" i="66"/>
  <c r="AA41" i="66"/>
  <c r="U39" i="66"/>
  <c r="R38" i="66"/>
  <c r="V33" i="66"/>
  <c r="S31" i="66"/>
  <c r="Z27" i="66"/>
  <c r="T25" i="66"/>
  <c r="AD21" i="66"/>
  <c r="AA20" i="66"/>
  <c r="R16" i="66"/>
  <c r="R15" i="66" s="1"/>
  <c r="Z13" i="66"/>
  <c r="AC12" i="66"/>
  <c r="U12" i="66"/>
  <c r="AA10" i="66"/>
  <c r="W10" i="66"/>
  <c r="S10" i="66"/>
  <c r="T9" i="66"/>
  <c r="U8" i="66"/>
  <c r="R9" i="66"/>
  <c r="U44" i="66"/>
  <c r="S36" i="66"/>
  <c r="T30" i="66"/>
  <c r="AA26" i="66"/>
  <c r="U23" i="66"/>
  <c r="U22" i="66" s="1"/>
  <c r="S16" i="66"/>
  <c r="S15" i="66" s="1"/>
  <c r="AA13" i="66"/>
  <c r="V12" i="66"/>
  <c r="X10" i="66"/>
  <c r="U9" i="66"/>
  <c r="Z8" i="66"/>
  <c r="R8" i="66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B3" i="67"/>
  <c r="AC3" i="67"/>
  <c r="AB40" i="66"/>
  <c r="W40" i="66"/>
  <c r="AB35" i="66"/>
  <c r="W35" i="66"/>
  <c r="AB20" i="66"/>
  <c r="W20" i="66"/>
  <c r="AB18" i="66"/>
  <c r="W18" i="66"/>
  <c r="P19" i="61"/>
  <c r="O19" i="61"/>
  <c r="L19" i="61"/>
  <c r="I19" i="61"/>
  <c r="P18" i="61"/>
  <c r="O18" i="61"/>
  <c r="L18" i="61"/>
  <c r="I18" i="61"/>
  <c r="P17" i="61"/>
  <c r="O17" i="61"/>
  <c r="L17" i="61"/>
  <c r="P16" i="61"/>
  <c r="O16" i="61"/>
  <c r="L16" i="61"/>
  <c r="P15" i="61"/>
  <c r="O15" i="61"/>
  <c r="AB14" i="66" s="1"/>
  <c r="L15" i="61"/>
  <c r="W14" i="66" s="1"/>
  <c r="P14" i="61"/>
  <c r="O14" i="61"/>
  <c r="L14" i="61"/>
  <c r="I14" i="61"/>
  <c r="P13" i="61"/>
  <c r="O13" i="61"/>
  <c r="L13" i="61"/>
  <c r="I13" i="61"/>
  <c r="P12" i="61"/>
  <c r="O12" i="61"/>
  <c r="L12" i="61"/>
  <c r="I12" i="61"/>
  <c r="V7" i="61"/>
  <c r="W7" i="61" s="1"/>
  <c r="N3" i="61"/>
  <c r="M3" i="61"/>
  <c r="K3" i="61"/>
  <c r="J3" i="61"/>
  <c r="AB44" i="66" l="1"/>
  <c r="I6" i="56"/>
  <c r="H5" i="56"/>
  <c r="I5" i="56" s="1"/>
  <c r="AE6" i="61"/>
  <c r="AB23" i="66"/>
  <c r="AB22" i="66" s="1"/>
  <c r="W44" i="66"/>
  <c r="AB36" i="66"/>
  <c r="AB16" i="66"/>
  <c r="AB15" i="66" s="1"/>
  <c r="AB13" i="66"/>
  <c r="AB11" i="66" s="1"/>
  <c r="AB19" i="66"/>
  <c r="AB17" i="66" s="1"/>
  <c r="AB30" i="66"/>
  <c r="AB34" i="66"/>
  <c r="AB45" i="66"/>
  <c r="AB46" i="66"/>
  <c r="W34" i="66"/>
  <c r="U11" i="66"/>
  <c r="W13" i="66"/>
  <c r="W11" i="66" s="1"/>
  <c r="W30" i="66"/>
  <c r="W16" i="66"/>
  <c r="W15" i="66" s="1"/>
  <c r="W19" i="66"/>
  <c r="W17" i="66" s="1"/>
  <c r="W23" i="66"/>
  <c r="W22" i="66" s="1"/>
  <c r="W36" i="66"/>
  <c r="W45" i="66"/>
  <c r="W46" i="66"/>
  <c r="T24" i="66"/>
  <c r="U43" i="66"/>
  <c r="U28" i="66"/>
  <c r="Z43" i="66"/>
  <c r="Z32" i="66"/>
  <c r="R37" i="66"/>
  <c r="V37" i="66"/>
  <c r="V7" i="66"/>
  <c r="R7" i="66"/>
  <c r="V32" i="66"/>
  <c r="Z7" i="66"/>
  <c r="V11" i="66"/>
  <c r="U7" i="66"/>
  <c r="Z37" i="66"/>
  <c r="U17" i="66"/>
  <c r="R32" i="66"/>
  <c r="T7" i="66"/>
  <c r="S24" i="66"/>
  <c r="U32" i="66"/>
  <c r="V28" i="66"/>
  <c r="AA37" i="66"/>
  <c r="AB37" i="66"/>
  <c r="AA43" i="66"/>
  <c r="R11" i="66"/>
  <c r="T17" i="66"/>
  <c r="U37" i="66"/>
  <c r="T43" i="66"/>
  <c r="Z28" i="66"/>
  <c r="S32" i="66"/>
  <c r="AA11" i="66"/>
  <c r="R24" i="66"/>
  <c r="AA28" i="66"/>
  <c r="T32" i="66"/>
  <c r="AA7" i="66"/>
  <c r="AA17" i="66"/>
  <c r="Z11" i="66"/>
  <c r="T11" i="66"/>
  <c r="Z17" i="66"/>
  <c r="AA24" i="66"/>
  <c r="T28" i="66"/>
  <c r="R17" i="66"/>
  <c r="U24" i="66"/>
  <c r="S37" i="66"/>
  <c r="R43" i="66"/>
  <c r="S17" i="66"/>
  <c r="V24" i="66"/>
  <c r="T37" i="66"/>
  <c r="S43" i="66"/>
  <c r="S7" i="66"/>
  <c r="V17" i="66"/>
  <c r="R28" i="66"/>
  <c r="AA32" i="66"/>
  <c r="W37" i="66"/>
  <c r="V43" i="66"/>
  <c r="S11" i="66"/>
  <c r="Z24" i="66"/>
  <c r="S28" i="66"/>
  <c r="Z7" i="61"/>
  <c r="AC20" i="66"/>
  <c r="H16" i="56"/>
  <c r="H20" i="56" s="1"/>
  <c r="P11" i="61"/>
  <c r="P10" i="61"/>
  <c r="P9" i="61"/>
  <c r="P8" i="61"/>
  <c r="O11" i="61"/>
  <c r="O10" i="61"/>
  <c r="O9" i="61"/>
  <c r="AB29" i="66" s="1"/>
  <c r="O8" i="61"/>
  <c r="L11" i="61"/>
  <c r="L10" i="61"/>
  <c r="L9" i="61"/>
  <c r="W29" i="66" s="1"/>
  <c r="L8" i="61"/>
  <c r="H6" i="61"/>
  <c r="J6" i="61"/>
  <c r="K6" i="61"/>
  <c r="M6" i="61"/>
  <c r="N6" i="61"/>
  <c r="G25" i="48" s="1"/>
  <c r="G6" i="61"/>
  <c r="I7" i="61"/>
  <c r="X40" i="66" l="1"/>
  <c r="X37" i="66" s="1"/>
  <c r="X14" i="66"/>
  <c r="X35" i="66"/>
  <c r="X36" i="66"/>
  <c r="AB28" i="66"/>
  <c r="W28" i="66"/>
  <c r="J11" i="56"/>
  <c r="J13" i="56"/>
  <c r="J14" i="56"/>
  <c r="K14" i="56" s="1"/>
  <c r="AB32" i="66"/>
  <c r="AC44" i="66"/>
  <c r="AC30" i="66"/>
  <c r="F25" i="48"/>
  <c r="X13" i="66"/>
  <c r="X11" i="66" s="1"/>
  <c r="W32" i="66"/>
  <c r="D12" i="56"/>
  <c r="D10" i="56"/>
  <c r="D7" i="56"/>
  <c r="W43" i="66"/>
  <c r="AB43" i="66"/>
  <c r="X20" i="66"/>
  <c r="AD9" i="66"/>
  <c r="AC9" i="66"/>
  <c r="X45" i="66"/>
  <c r="Y8" i="66"/>
  <c r="X23" i="66"/>
  <c r="X22" i="66" s="1"/>
  <c r="X19" i="66"/>
  <c r="X9" i="66"/>
  <c r="X16" i="66"/>
  <c r="X15" i="66" s="1"/>
  <c r="X29" i="66"/>
  <c r="W9" i="66"/>
  <c r="AB9" i="66"/>
  <c r="AD30" i="66"/>
  <c r="AD14" i="66"/>
  <c r="AC14" i="66"/>
  <c r="AC19" i="66"/>
  <c r="Y44" i="66"/>
  <c r="X44" i="66"/>
  <c r="X26" i="66"/>
  <c r="AC23" i="66"/>
  <c r="AC22" i="66" s="1"/>
  <c r="X30" i="66"/>
  <c r="X25" i="66"/>
  <c r="Y14" i="66"/>
  <c r="X34" i="66"/>
  <c r="X18" i="66"/>
  <c r="X8" i="66"/>
  <c r="U6" i="66"/>
  <c r="Z6" i="66"/>
  <c r="AA6" i="66"/>
  <c r="V6" i="66"/>
  <c r="R6" i="66"/>
  <c r="S6" i="66"/>
  <c r="T6" i="66"/>
  <c r="Y9" i="66"/>
  <c r="X46" i="66"/>
  <c r="X7" i="61"/>
  <c r="Y13" i="66"/>
  <c r="Y18" i="66"/>
  <c r="AC35" i="66"/>
  <c r="AA7" i="61"/>
  <c r="AB7" i="61" s="1"/>
  <c r="I6" i="61"/>
  <c r="V6" i="61"/>
  <c r="J10" i="56" l="1"/>
  <c r="K10" i="56" s="1"/>
  <c r="AC25" i="66"/>
  <c r="J12" i="56"/>
  <c r="K12" i="56" s="1"/>
  <c r="AC26" i="66"/>
  <c r="X32" i="66"/>
  <c r="AC40" i="66"/>
  <c r="AC37" i="66" s="1"/>
  <c r="K13" i="56"/>
  <c r="K11" i="56"/>
  <c r="D8" i="56"/>
  <c r="D6" i="56" s="1"/>
  <c r="AC34" i="66"/>
  <c r="X24" i="66"/>
  <c r="X7" i="66"/>
  <c r="AD16" i="66"/>
  <c r="AD15" i="66" s="1"/>
  <c r="AC36" i="66"/>
  <c r="Y7" i="66"/>
  <c r="AC16" i="66"/>
  <c r="AC15" i="66" s="1"/>
  <c r="X43" i="66"/>
  <c r="Y11" i="66"/>
  <c r="X17" i="66"/>
  <c r="AD23" i="66"/>
  <c r="AD22" i="66" s="1"/>
  <c r="Y40" i="66"/>
  <c r="Y37" i="66" s="1"/>
  <c r="AC46" i="66"/>
  <c r="Y34" i="66"/>
  <c r="Y25" i="66"/>
  <c r="AD19" i="66"/>
  <c r="Y29" i="66"/>
  <c r="AD25" i="66"/>
  <c r="AD13" i="66"/>
  <c r="AD11" i="66" s="1"/>
  <c r="AD8" i="66"/>
  <c r="AD7" i="66" s="1"/>
  <c r="Y35" i="66"/>
  <c r="Y30" i="66"/>
  <c r="AD44" i="66"/>
  <c r="Y26" i="66"/>
  <c r="Y19" i="66"/>
  <c r="AC13" i="66"/>
  <c r="AC11" i="66" s="1"/>
  <c r="AC8" i="66"/>
  <c r="AC7" i="66" s="1"/>
  <c r="AD20" i="66"/>
  <c r="Y20" i="66"/>
  <c r="Y23" i="66"/>
  <c r="Y22" i="66" s="1"/>
  <c r="AC29" i="66"/>
  <c r="AC28" i="66" s="1"/>
  <c r="Y36" i="66"/>
  <c r="AC45" i="66"/>
  <c r="AD46" i="66"/>
  <c r="AD26" i="66"/>
  <c r="Y16" i="66"/>
  <c r="Y15" i="66" s="1"/>
  <c r="X28" i="66"/>
  <c r="Y45" i="66"/>
  <c r="V3" i="61"/>
  <c r="V3" i="67"/>
  <c r="AC18" i="66"/>
  <c r="AC17" i="66" s="1"/>
  <c r="Y46" i="66"/>
  <c r="AA6" i="61"/>
  <c r="AD18" i="66"/>
  <c r="AC7" i="61"/>
  <c r="W6" i="61"/>
  <c r="J9" i="56" l="1"/>
  <c r="AC24" i="66"/>
  <c r="AC32" i="66"/>
  <c r="J7" i="56"/>
  <c r="K9" i="56"/>
  <c r="Y3" i="71"/>
  <c r="E6" i="56"/>
  <c r="J8" i="56"/>
  <c r="J6" i="56" s="1"/>
  <c r="X6" i="66"/>
  <c r="Y43" i="66"/>
  <c r="AD17" i="66"/>
  <c r="Y17" i="66"/>
  <c r="Y32" i="66"/>
  <c r="AD35" i="66"/>
  <c r="Y28" i="66"/>
  <c r="AD36" i="66"/>
  <c r="AD34" i="66"/>
  <c r="AC43" i="66"/>
  <c r="AD29" i="66"/>
  <c r="AD28" i="66" s="1"/>
  <c r="AD40" i="66"/>
  <c r="AD37" i="66" s="1"/>
  <c r="AD24" i="66"/>
  <c r="Y24" i="66"/>
  <c r="AD45" i="66"/>
  <c r="AD43" i="66" s="1"/>
  <c r="AA3" i="61"/>
  <c r="AA3" i="67"/>
  <c r="AB6" i="61"/>
  <c r="AC6" i="61" s="1"/>
  <c r="AC6" i="66" l="1"/>
  <c r="O2" i="66" s="1"/>
  <c r="J5" i="56"/>
  <c r="K6" i="56"/>
  <c r="X2" i="66"/>
  <c r="J2" i="66"/>
  <c r="Y6" i="66"/>
  <c r="AD32" i="66"/>
  <c r="AD6" i="66" s="1"/>
  <c r="AC2" i="66" l="1"/>
  <c r="P7" i="61"/>
  <c r="O7" i="61"/>
  <c r="L7" i="61"/>
  <c r="AB26" i="66" l="1"/>
  <c r="AB25" i="66"/>
  <c r="W26" i="66"/>
  <c r="W25" i="66"/>
  <c r="L6" i="61"/>
  <c r="W8" i="66"/>
  <c r="W7" i="66" s="1"/>
  <c r="O6" i="61"/>
  <c r="AB8" i="66"/>
  <c r="AB7" i="66" s="1"/>
  <c r="C24" i="48"/>
  <c r="H26" i="48"/>
  <c r="I26" i="48"/>
  <c r="J26" i="48" s="1"/>
  <c r="N26" i="60"/>
  <c r="N30" i="60" s="1"/>
  <c r="J26" i="60"/>
  <c r="I26" i="60"/>
  <c r="D67" i="60"/>
  <c r="E39" i="60"/>
  <c r="E40" i="60"/>
  <c r="E41" i="60"/>
  <c r="E42" i="60"/>
  <c r="E43" i="60"/>
  <c r="E44" i="60"/>
  <c r="E45" i="60"/>
  <c r="E46" i="60"/>
  <c r="E47" i="60"/>
  <c r="E48" i="60"/>
  <c r="E49" i="60"/>
  <c r="E50" i="60"/>
  <c r="E51" i="60"/>
  <c r="E52" i="60"/>
  <c r="E53" i="60"/>
  <c r="E54" i="60"/>
  <c r="E55" i="60"/>
  <c r="E56" i="60"/>
  <c r="E57" i="60"/>
  <c r="E58" i="60"/>
  <c r="E59" i="60"/>
  <c r="E60" i="60"/>
  <c r="E61" i="60"/>
  <c r="E62" i="60"/>
  <c r="E63" i="60"/>
  <c r="E64" i="60"/>
  <c r="E65" i="60"/>
  <c r="E66" i="60"/>
  <c r="C67" i="60"/>
  <c r="AB24" i="66" l="1"/>
  <c r="AB6" i="66" s="1"/>
  <c r="W24" i="66"/>
  <c r="W6" i="66" s="1"/>
  <c r="E67" i="60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E38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X6" i="61" l="1"/>
  <c r="X3" i="61" s="1"/>
  <c r="W3" i="61"/>
  <c r="AB3" i="61"/>
  <c r="K5" i="56" s="1"/>
  <c r="AC3" i="6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B9" i="56" l="1"/>
  <c r="C9" i="56" s="1"/>
  <c r="E10" i="56"/>
  <c r="E12" i="56"/>
  <c r="E14" i="56"/>
  <c r="E11" i="56"/>
  <c r="E13" i="56"/>
  <c r="D9" i="56"/>
  <c r="E9" i="56" l="1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B5" i="56"/>
  <c r="C5" i="56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H18" i="56" l="1"/>
  <c r="F7" i="48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S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Administrator</author>
  </authors>
  <commentList>
    <comment ref="U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<sst xmlns="http://schemas.openxmlformats.org/spreadsheetml/2006/main" count="2403" uniqueCount="1025">
  <si>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</si>
  <si>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</si>
  <si>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</si>
  <si>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</si>
  <si>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</si>
  <si>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예산안
페이지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</si>
  <si>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</si>
  <si>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</si>
  <si>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</si>
  <si>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</si>
  <si>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</si>
  <si>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</si>
  <si>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</si>
  <si>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</si>
  <si>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</si>
  <si>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</si>
  <si>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</si>
  <si>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</si>
  <si>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</si>
  <si>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</si>
  <si>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</si>
  <si>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</si>
  <si>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</si>
  <si>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</si>
  <si>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</si>
  <si>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</si>
  <si>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</si>
  <si>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</si>
  <si>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</si>
  <si>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</si>
  <si>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</si>
  <si>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</si>
  <si>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</si>
  <si>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</si>
  <si>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</si>
  <si>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</si>
  <si>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</si>
  <si>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</si>
  <si>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</si>
  <si>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</si>
  <si>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</si>
  <si>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</si>
  <si>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</si>
  <si>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</si>
  <si>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</si>
  <si>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</si>
  <si>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</si>
  <si>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</si>
  <si>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</si>
  <si>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</si>
  <si>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</si>
  <si>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</si>
  <si>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</si>
  <si>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</si>
  <si>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</si>
  <si>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</si>
  <si>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</si>
  <si>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</si>
  <si>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</si>
  <si>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</si>
  <si>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</si>
  <si>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</si>
  <si>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</si>
  <si>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</si>
  <si>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</si>
  <si>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</si>
  <si>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</si>
  <si>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</si>
  <si>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</si>
  <si>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</si>
  <si>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</si>
  <si>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</si>
  <si>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</si>
  <si>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</si>
  <si>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</si>
  <si>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</si>
  <si>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</si>
  <si>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</si>
  <si>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</si>
  <si>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</si>
  <si>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</si>
  <si>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예산안
페이지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</si>
  <si>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</si>
  <si>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</si>
  <si>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</si>
  <si>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</si>
  <si>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</si>
  <si>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</si>
  <si>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</si>
  <si>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</si>
  <si>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</si>
  <si>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</si>
  <si>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- 의존도비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</si>
  <si>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</si>
  <si>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</si>
  <si>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</si>
  <si>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</si>
  <si>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</si>
  <si>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</si>
  <si>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</si>
  <si>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</si>
  <si>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</si>
  <si>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</si>
  <si>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</si>
  <si>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</si>
  <si>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</si>
  <si>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철도물류국</t>
  </si>
  <si>
    <t>안전행정실</t>
  </si>
  <si>
    <t>균형발전국</t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</si>
  <si>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</si>
  <si>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</si>
  <si>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</si>
  <si>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</si>
  <si>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</si>
  <si>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</si>
  <si>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</si>
  <si>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경제투자실</t>
  </si>
  <si>
    <t>대외협력담당관</t>
  </si>
  <si>
    <t>평생교육국</t>
  </si>
  <si>
    <t>교통건설국</t>
  </si>
  <si>
    <t>소방재난본부</t>
  </si>
  <si>
    <t>팔당수질개선본부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</si>
  <si>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</si>
  <si>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</si>
  <si>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</si>
  <si>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</si>
  <si>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</si>
  <si>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</si>
  <si>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</si>
  <si>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</si>
  <si>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</si>
  <si>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</si>
  <si>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</si>
  <si>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</si>
  <si>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</si>
  <si>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기정액
(나)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</si>
  <si>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(마=나+다+라)</t>
    </r>
    <phoneticPr fontId="6" type="noConversion"/>
  </si>
  <si>
    <t>제2회 추경
예산안
(가)</t>
    <phoneticPr fontId="6" type="noConversion"/>
  </si>
  <si>
    <t>제2회 추경
증감액
(다=가-나)</t>
    <phoneticPr fontId="6" type="noConversion"/>
  </si>
  <si>
    <t>상임위 제2회 추경 
예산안 조정액(라)</t>
    <phoneticPr fontId="6" type="noConversion"/>
  </si>
  <si>
    <t>예결위 제2회 추경 
예산안 조정액(라)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</si>
  <si>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</si>
  <si>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</si>
  <si>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</si>
  <si>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동의대상</t>
    <phoneticPr fontId="2" type="noConversion"/>
  </si>
  <si>
    <t>위원회
부서별 정렬</t>
    <phoneticPr fontId="2" type="noConversion"/>
  </si>
  <si>
    <t>정렬순서</t>
    <phoneticPr fontId="8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</si>
  <si>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</si>
  <si>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</si>
  <si>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</si>
  <si>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</si>
  <si>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</si>
  <si>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</si>
  <si>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</si>
  <si>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</si>
  <si>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</si>
  <si>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</si>
  <si>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</si>
  <si>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</si>
  <si>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</si>
  <si>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</si>
  <si>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</si>
  <si>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</si>
  <si>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</si>
  <si>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</si>
  <si>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</si>
  <si>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</si>
  <si>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</si>
  <si>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</si>
  <si>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</si>
  <si>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</si>
  <si>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</si>
  <si>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</si>
  <si>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</si>
  <si>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</si>
  <si>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</si>
  <si>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</si>
  <si>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</si>
  <si>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</si>
  <si>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</si>
  <si>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</si>
  <si>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</si>
  <si>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</si>
  <si>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</si>
  <si>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</si>
  <si>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</si>
  <si>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</si>
  <si>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</si>
  <si>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</si>
  <si>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</si>
  <si>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</si>
  <si>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</si>
  <si>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</si>
  <si>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</si>
  <si>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</si>
  <si>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</si>
  <si>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</si>
  <si>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</si>
  <si>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</si>
  <si>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</si>
  <si>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</si>
  <si>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</si>
  <si>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</si>
  <si>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</si>
  <si>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</si>
  <si>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</si>
  <si>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</si>
  <si>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</si>
  <si>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</si>
  <si>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</si>
  <si>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</si>
  <si>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</si>
  <si>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</si>
  <si>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</si>
  <si>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</si>
  <si>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</si>
  <si>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</si>
  <si>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</si>
  <si>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</si>
  <si>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</si>
  <si>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</si>
  <si>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</si>
  <si>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</si>
  <si>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</si>
  <si>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</si>
  <si>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</si>
  <si>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</si>
  <si>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</si>
  <si>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</si>
  <si>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</si>
  <si>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</si>
  <si>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</si>
  <si>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</si>
  <si>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</si>
  <si>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</si>
  <si>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</si>
  <si>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</si>
  <si>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</si>
  <si>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</si>
  <si>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</si>
  <si>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</si>
  <si>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</si>
  <si>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</si>
  <si>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</si>
  <si>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</si>
  <si>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</si>
  <si>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</si>
  <si>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</si>
  <si>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</si>
  <si>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</si>
  <si>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</si>
  <si>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</si>
  <si>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</si>
  <si>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</si>
  <si>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</si>
  <si>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</si>
  <si>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</si>
  <si>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</si>
  <si>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</si>
  <si>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</si>
  <si>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</si>
  <si>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</si>
  <si>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</si>
  <si>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</si>
  <si>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</si>
  <si>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</si>
  <si>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</si>
  <si>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</si>
  <si>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</si>
  <si>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</si>
  <si>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</si>
  <si>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</si>
  <si>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</si>
  <si>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</si>
  <si>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</si>
  <si>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</si>
  <si>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</si>
  <si>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</si>
  <si>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</si>
  <si>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</si>
  <si>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</si>
  <si>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</si>
  <si>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</si>
  <si>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</si>
  <si>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</si>
  <si>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</si>
  <si>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</si>
  <si>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</si>
  <si>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</si>
  <si>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</si>
  <si>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</si>
  <si>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</si>
  <si>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</si>
  <si>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</si>
  <si>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</si>
  <si>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</si>
  <si>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</si>
  <si>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</si>
  <si>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</si>
  <si>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</si>
  <si>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</si>
  <si>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</si>
  <si>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</si>
  <si>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</si>
  <si>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</si>
  <si>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</si>
  <si>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</si>
  <si>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</si>
  <si>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</si>
  <si>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</si>
  <si>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</si>
  <si>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</si>
  <si>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</si>
  <si>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</si>
  <si>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</si>
  <si>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</si>
  <si>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</si>
  <si>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</si>
  <si>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</si>
  <si>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</si>
  <si>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</si>
  <si>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</si>
  <si>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</si>
  <si>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</si>
  <si>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</si>
  <si>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</si>
  <si>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</si>
  <si>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</si>
  <si>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</si>
  <si>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</si>
  <si>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</si>
  <si>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</si>
  <si>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</si>
  <si>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</si>
  <si>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</si>
  <si>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</si>
  <si>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</si>
  <si>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</si>
  <si>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</si>
  <si>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</si>
  <si>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</si>
  <si>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</si>
  <si>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</si>
  <si>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</si>
  <si>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</si>
  <si>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</si>
  <si>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</si>
  <si>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</si>
  <si>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</si>
  <si>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</si>
  <si>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</si>
  <si>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</si>
  <si>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</si>
  <si>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</si>
  <si>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</si>
  <si>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</si>
  <si>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</si>
  <si>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</si>
  <si>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</si>
  <si>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</si>
  <si>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</si>
  <si>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</si>
  <si>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</si>
  <si>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</si>
  <si>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</si>
  <si>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</si>
  <si>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</si>
  <si>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</si>
  <si>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</si>
  <si>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</si>
  <si>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</si>
  <si>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</si>
  <si>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</si>
  <si>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</si>
  <si>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</si>
  <si>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</si>
  <si>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</si>
  <si>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</si>
  <si>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</si>
  <si>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</si>
  <si>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</si>
  <si>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</si>
  <si>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</si>
  <si>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</si>
  <si>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</si>
  <si>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</si>
  <si>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</si>
  <si>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</si>
  <si>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</si>
  <si>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</si>
  <si>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</si>
  <si>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</si>
  <si>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</si>
  <si>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</si>
  <si>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</si>
  <si>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</si>
  <si>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</si>
  <si>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</si>
  <si>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</si>
  <si>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</si>
  <si>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</si>
  <si>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</si>
  <si>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</si>
  <si>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</si>
  <si>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</si>
  <si>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</si>
  <si>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</si>
  <si>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</si>
  <si>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</si>
  <si>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</si>
  <si>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</si>
  <si>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</si>
  <si>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81" type="noConversion"/>
  </si>
  <si>
    <t>실국명</t>
    <phoneticPr fontId="8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</si>
  <si>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</si>
  <si>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</si>
  <si>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</si>
  <si>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</si>
  <si>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</si>
  <si>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</si>
  <si>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</si>
  <si>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</si>
  <si>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</si>
  <si>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</si>
  <si>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</si>
  <si>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</si>
  <si>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</si>
  <si>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</si>
  <si>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</si>
  <si>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</si>
  <si>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</si>
  <si>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</si>
  <si>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</si>
  <si>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</si>
  <si>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</si>
  <si>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</si>
  <si>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</si>
  <si>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</si>
  <si>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</si>
  <si>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</si>
  <si>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</si>
  <si>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</si>
  <si>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</si>
  <si>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</si>
  <si>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</si>
  <si>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</si>
  <si>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</si>
  <si>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</si>
  <si>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</si>
  <si>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</si>
  <si>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</si>
  <si>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</si>
  <si>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</si>
  <si>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</si>
  <si>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</si>
  <si>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</si>
  <si>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</si>
  <si>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</si>
  <si>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</si>
  <si>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</si>
  <si>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</si>
  <si>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</si>
  <si>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</si>
  <si>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</si>
  <si>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</si>
  <si>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</si>
  <si>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</si>
  <si>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</si>
  <si>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</si>
  <si>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</si>
  <si>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</si>
  <si>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</si>
  <si>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</si>
  <si>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</si>
  <si>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</si>
  <si>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</si>
  <si>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</si>
  <si>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</si>
  <si>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</si>
  <si>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</si>
  <si>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</si>
  <si>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</si>
  <si>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</si>
  <si>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</si>
  <si>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</si>
  <si>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</si>
  <si>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</si>
  <si>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</si>
  <si>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</si>
  <si>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</si>
  <si>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</si>
  <si>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</si>
  <si>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</si>
  <si>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</si>
  <si>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</si>
  <si>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</si>
  <si>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</si>
  <si>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</si>
  <si>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</si>
  <si>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</si>
  <si>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</si>
  <si>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</si>
  <si>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</si>
  <si>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</si>
  <si>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</si>
  <si>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</si>
  <si>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</si>
  <si>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</si>
  <si>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</si>
  <si>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</si>
  <si>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</si>
  <si>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</si>
  <si>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</si>
  <si>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</si>
  <si>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</si>
  <si>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</si>
  <si>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</si>
  <si>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</si>
  <si>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</si>
  <si>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</si>
  <si>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</si>
  <si>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</si>
  <si>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</si>
  <si>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81" type="noConversion"/>
  </si>
  <si>
    <t>실국명 조정</t>
    <phoneticPr fontId="81" type="noConversion"/>
  </si>
  <si>
    <t>위원회명 조정</t>
    <phoneticPr fontId="81" type="noConversion"/>
  </si>
  <si>
    <t>실과명 조정</t>
    <phoneticPr fontId="81" type="noConversion"/>
  </si>
  <si>
    <t>실과명</t>
    <phoneticPr fontId="81" type="noConversion"/>
  </si>
  <si>
    <t>제2회 추경
예산안
(가)</t>
    <phoneticPr fontId="6" type="noConversion"/>
  </si>
  <si>
    <t>기정액
(나)</t>
    <phoneticPr fontId="6" type="noConversion"/>
  </si>
  <si>
    <t>제2회 추경
증감액
(다=가-나)</t>
    <phoneticPr fontId="6" type="noConversion"/>
  </si>
  <si>
    <t>위원회 및 실국명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</si>
  <si>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</si>
  <si>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</si>
  <si>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</si>
  <si>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</si>
  <si>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문화체육관광국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</si>
  <si>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</si>
  <si>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</si>
  <si>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</si>
  <si>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</si>
  <si>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</si>
  <si>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</si>
  <si>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</si>
  <si>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</si>
  <si>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</si>
  <si>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</si>
  <si>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</si>
  <si>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</si>
  <si>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</si>
  <si>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</si>
  <si>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</si>
  <si>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</si>
  <si>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</si>
  <si>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</si>
  <si>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</si>
  <si>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사업명</t>
    <phoneticPr fontId="2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</si>
  <si>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</si>
  <si>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</si>
  <si>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</si>
  <si>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</si>
  <si>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</si>
  <si>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2014년도 제2회 추경 경기도 일반회계 </t>
    </r>
    <r>
      <rPr>
        <b/>
        <sz val="18"/>
        <color rgb="FFFF0000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</si>
  <si>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2015년도 경기도 일반 및 특별회계 세입·세출 예산안[전체예산총괄]</t>
    <phoneticPr fontId="6" type="noConversion"/>
  </si>
  <si>
    <t>2014년도 제2회 추경 경기도 일반회계 세입 세출 총괄표</t>
    <phoneticPr fontId="6" type="noConversion"/>
  </si>
  <si>
    <t>2015년도 경기도 일반회계 세입 세출 총괄표</t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</si>
  <si>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세입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</si>
  <si>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2015년도 경기도 일반회계 </t>
    </r>
    <r>
      <rPr>
        <b/>
        <sz val="18"/>
        <color rgb="FF0000FF"/>
        <rFont val="맑은 고딕"/>
        <family val="3"/>
        <charset val="129"/>
        <scheme val="minor"/>
      </rPr>
      <t>세출</t>
    </r>
    <r>
      <rPr>
        <b/>
        <sz val="18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</si>
  <si>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</si>
  <si>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</si>
  <si>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</si>
  <si>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</si>
  <si>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</si>
  <si>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</si>
  <si>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</si>
  <si>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</si>
  <si>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</si>
  <si>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</si>
  <si>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</si>
  <si>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선택입력</t>
    <phoneticPr fontId="2" type="noConversion"/>
  </si>
  <si>
    <t>예산안
(가)</t>
    <phoneticPr fontId="6" type="noConversion"/>
  </si>
  <si>
    <t>상임위 예산안
조정액(나)</t>
    <phoneticPr fontId="6" type="noConversion"/>
  </si>
  <si>
    <r>
      <t xml:space="preserve">상임위 수정
예산안
</t>
    </r>
    <r>
      <rPr>
        <b/>
        <sz val="8"/>
        <rFont val="돋움"/>
        <family val="3"/>
        <charset val="129"/>
      </rPr>
      <t>(다=가+나)</t>
    </r>
    <phoneticPr fontId="6" type="noConversion"/>
  </si>
  <si>
    <t>예결위 예산안
조정액(라)</t>
    <phoneticPr fontId="6" type="noConversion"/>
  </si>
  <si>
    <r>
      <t xml:space="preserve">예결위 수정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</si>
  <si>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C열 부서명
입력하면 자동
입력 됩니다</t>
    <phoneticPr fontId="2" type="noConversion"/>
  </si>
  <si>
    <t>예산안의 사업명과 동일하게 입력하세요</t>
    <phoneticPr fontId="2" type="noConversion"/>
  </si>
  <si>
    <t>예산안의 세부사업명 및
부기명과 동일하게 입력하세요</t>
    <phoneticPr fontId="2" type="noConversion"/>
  </si>
  <si>
    <t>국비</t>
  </si>
  <si>
    <t>국비</t>
    <phoneticPr fontId="2" type="noConversion"/>
  </si>
  <si>
    <t>자동
입력</t>
    <phoneticPr fontId="2" type="noConversion"/>
  </si>
  <si>
    <t>국비</t>
    <phoneticPr fontId="2" type="noConversion"/>
  </si>
  <si>
    <t>친환경농업과</t>
    <phoneticPr fontId="2" type="noConversion"/>
  </si>
  <si>
    <t>친환경농업과</t>
    <phoneticPr fontId="2" type="noConversion"/>
  </si>
  <si>
    <t>쌀소득보전고정직불</t>
    <phoneticPr fontId="2" type="noConversion"/>
  </si>
  <si>
    <t>밭농업직불제</t>
    <phoneticPr fontId="2" type="noConversion"/>
  </si>
  <si>
    <t>배수개선</t>
    <phoneticPr fontId="2" type="noConversion"/>
  </si>
  <si>
    <t>신규</t>
  </si>
  <si>
    <t>농업정책과</t>
    <phoneticPr fontId="2" type="noConversion"/>
  </si>
  <si>
    <t>행복마을 만들기 포상금(국비/직접)</t>
    <phoneticPr fontId="2" type="noConversion"/>
  </si>
  <si>
    <t>농림축산식품부 지역개발과-4765(14.11.13)</t>
    <phoneticPr fontId="2" type="noConversion"/>
  </si>
  <si>
    <t>조건불리지역 직접지불제(국비/지원)</t>
    <phoneticPr fontId="2" type="noConversion"/>
  </si>
  <si>
    <t>쌀소득 등 보전직불제(국비/지원)</t>
    <phoneticPr fontId="2" type="noConversion"/>
  </si>
  <si>
    <t>밭농업직불제(국비/지원)</t>
    <phoneticPr fontId="2" type="noConversion"/>
  </si>
  <si>
    <t>배수개선(국비/직접)</t>
    <phoneticPr fontId="2" type="noConversion"/>
  </si>
  <si>
    <t>농업정책과</t>
    <phoneticPr fontId="2" type="noConversion"/>
  </si>
  <si>
    <t>농촌민박서비스 안전교육</t>
    <phoneticPr fontId="2" type="noConversion"/>
  </si>
  <si>
    <t>농림축산식품부 농촌복지여성과-3770(14.10.24)</t>
    <phoneticPr fontId="2" type="noConversion"/>
  </si>
  <si>
    <t>농림축산식품부 농촌산업과-3953(14.10.22)</t>
    <phoneticPr fontId="2" type="noConversion"/>
  </si>
  <si>
    <t>농업정책과</t>
    <phoneticPr fontId="2" type="noConversion"/>
  </si>
  <si>
    <t>농식품유통과</t>
    <phoneticPr fontId="2" type="noConversion"/>
  </si>
  <si>
    <t>국립농산물품질관리원 인증관리팀-2335(14.11.4)</t>
    <phoneticPr fontId="2" type="noConversion"/>
  </si>
  <si>
    <t>농림축산식품부 소비정책과-5095(14.11.3)</t>
    <phoneticPr fontId="2" type="noConversion"/>
  </si>
  <si>
    <t>친환경농업과</t>
    <phoneticPr fontId="2" type="noConversion"/>
  </si>
  <si>
    <t>농업에너지이용효율화</t>
    <phoneticPr fontId="2" type="noConversion"/>
  </si>
  <si>
    <t>농림축산식품부 원예경영과-3963(14.10.30)</t>
    <phoneticPr fontId="2" type="noConversion"/>
  </si>
  <si>
    <t>GAP인증농가 안전성검사비</t>
    <phoneticPr fontId="2" type="noConversion"/>
  </si>
  <si>
    <t>농산물우수관리(GAP)시설지원</t>
    <phoneticPr fontId="2" type="noConversion"/>
  </si>
  <si>
    <t>친환경농업기반구축(지특)</t>
    <phoneticPr fontId="2" type="noConversion"/>
  </si>
  <si>
    <t>농림축산식품부 친환경농업과-3722(14.11.4)</t>
    <phoneticPr fontId="2" type="noConversion"/>
  </si>
  <si>
    <t>과수고품질시설현대화(기금)</t>
    <phoneticPr fontId="2" type="noConversion"/>
  </si>
  <si>
    <t>농림축산식품부 원예경영과-4066(14.11.5)</t>
    <phoneticPr fontId="2" type="noConversion"/>
  </si>
  <si>
    <t>수산과</t>
    <phoneticPr fontId="2" type="noConversion"/>
  </si>
  <si>
    <t>자율관리어업육성</t>
    <phoneticPr fontId="2" type="noConversion"/>
  </si>
  <si>
    <t>해양수산부 수산자원정책과-4626(14.11.13)</t>
    <phoneticPr fontId="2" type="noConversion"/>
  </si>
  <si>
    <t>환경친화형배합사료지원</t>
    <phoneticPr fontId="2" type="noConversion"/>
  </si>
  <si>
    <t>해양수산부 양식산업과-4472(14.10.16)</t>
    <phoneticPr fontId="2" type="noConversion"/>
  </si>
  <si>
    <t>동물방역위생과</t>
    <phoneticPr fontId="2" type="noConversion"/>
  </si>
  <si>
    <t>살처분보상금 지원</t>
    <phoneticPr fontId="2" type="noConversion"/>
  </si>
  <si>
    <t>시도가축방역사업</t>
    <phoneticPr fontId="2" type="noConversion"/>
  </si>
  <si>
    <t>축산물검사(식품의약품안전처)</t>
    <phoneticPr fontId="2" type="noConversion"/>
  </si>
  <si>
    <t>가축위생방역지원본부</t>
    <phoneticPr fontId="2" type="noConversion"/>
  </si>
  <si>
    <t>가축질병근절</t>
    <phoneticPr fontId="2" type="noConversion"/>
  </si>
  <si>
    <t>축산물HACCP컨설팅지원(농림축산식품부)</t>
    <phoneticPr fontId="2" type="noConversion"/>
  </si>
  <si>
    <t>산림과</t>
    <phoneticPr fontId="2" type="noConversion"/>
  </si>
  <si>
    <t>국가산림통계</t>
    <phoneticPr fontId="2" type="noConversion"/>
  </si>
  <si>
    <t>산림병해충방제</t>
    <phoneticPr fontId="2" type="noConversion"/>
  </si>
  <si>
    <t>산림서비스도우미</t>
    <phoneticPr fontId="2" type="noConversion"/>
  </si>
  <si>
    <t>농업정책과</t>
    <phoneticPr fontId="2" type="noConversion"/>
  </si>
  <si>
    <t>농촌공동회사활성화지원(국비/지원)</t>
    <phoneticPr fontId="2" type="noConversion"/>
  </si>
  <si>
    <t>농림축산식품부 농촌복지여성과-3770(14.10.24)</t>
    <phoneticPr fontId="2" type="noConversion"/>
  </si>
  <si>
    <t>농촌민박서비스안전교육(국비/직접)</t>
    <phoneticPr fontId="2" type="noConversion"/>
  </si>
  <si>
    <t>농림축산식품부 농촌산업과-3953(14.10.22)</t>
    <phoneticPr fontId="2" type="noConversion"/>
  </si>
  <si>
    <t>국도비</t>
    <phoneticPr fontId="2" type="noConversion"/>
  </si>
  <si>
    <t>농식품유통과</t>
    <phoneticPr fontId="2" type="noConversion"/>
  </si>
  <si>
    <t>GAP인증농가안전성검사비지원(국비/지원)</t>
    <phoneticPr fontId="2" type="noConversion"/>
  </si>
  <si>
    <t>국립농산물품질관리원 인증관리팀-2335(14.11.4)</t>
    <phoneticPr fontId="2" type="noConversion"/>
  </si>
  <si>
    <t>농산물우수관리(GAP)시설지원(국비/지원)</t>
    <phoneticPr fontId="2" type="noConversion"/>
  </si>
  <si>
    <t>에너지절감시설지원(국비/지원)</t>
    <phoneticPr fontId="2" type="noConversion"/>
  </si>
  <si>
    <t>시설원예목재펠릿난방기지원(국비/지원)</t>
    <phoneticPr fontId="2" type="noConversion"/>
  </si>
  <si>
    <t>지열냉난방시설 지원(국비/지원)</t>
    <phoneticPr fontId="2" type="noConversion"/>
  </si>
  <si>
    <t>지중열냉난방시설 지원(국비/지원)</t>
    <phoneticPr fontId="2" type="noConversion"/>
  </si>
  <si>
    <t>시설원예품질개선(기금/지원)</t>
    <phoneticPr fontId="2" type="noConversion"/>
  </si>
  <si>
    <t>고추비가림시설지원(기금/지원)</t>
    <phoneticPr fontId="2" type="noConversion"/>
  </si>
  <si>
    <t>친환경농업지구조성(지특/지원)</t>
    <phoneticPr fontId="2" type="noConversion"/>
  </si>
  <si>
    <t>과수고품질시설현대화사업(기금/지원)</t>
    <phoneticPr fontId="2" type="noConversion"/>
  </si>
  <si>
    <t>수산과</t>
    <phoneticPr fontId="2" type="noConversion"/>
  </si>
  <si>
    <t>자율관리어업육성지원(국비/지원)</t>
    <phoneticPr fontId="2" type="noConversion"/>
  </si>
  <si>
    <t>해양수산자원연구소</t>
    <phoneticPr fontId="2" type="noConversion"/>
  </si>
  <si>
    <t>환경친화형배합사료지원(국비/직접)</t>
    <phoneticPr fontId="2" type="noConversion"/>
  </si>
  <si>
    <t>살처분보상금지원(국비/지원)</t>
    <phoneticPr fontId="2" type="noConversion"/>
  </si>
  <si>
    <t>국도비</t>
    <phoneticPr fontId="2" type="noConversion"/>
  </si>
  <si>
    <t>국도비</t>
    <phoneticPr fontId="2" type="noConversion"/>
  </si>
  <si>
    <t>행복마을만들기 포상금</t>
    <phoneticPr fontId="2" type="noConversion"/>
  </si>
  <si>
    <t>체재형 작은텃밭 조성(자체/지원)</t>
    <phoneticPr fontId="2" type="noConversion"/>
  </si>
  <si>
    <t>사업유형변경: 자체/직접→자체/지원</t>
    <phoneticPr fontId="2" type="noConversion"/>
  </si>
  <si>
    <t>기금</t>
  </si>
  <si>
    <t>광특</t>
  </si>
  <si>
    <t>시설원예 품질개선(기금)</t>
    <phoneticPr fontId="2" type="noConversion"/>
  </si>
  <si>
    <t>농촌공동회사 활성화 지원</t>
    <phoneticPr fontId="2" type="noConversion"/>
  </si>
  <si>
    <t>RPC 건조저장시설(국비/지원)</t>
    <phoneticPr fontId="2" type="noConversion"/>
  </si>
  <si>
    <t>농림축산식품부 식량산업과-5408(14.11.25)</t>
    <phoneticPr fontId="2" type="noConversion"/>
  </si>
  <si>
    <t>농림축산식품부 원예경영과-3963(14.10.30)원예산업과-4353(14.11.11)</t>
    <phoneticPr fontId="2" type="noConversion"/>
  </si>
  <si>
    <t>농림축산식품부 소비정책과-5095(14.11.3.)</t>
    <phoneticPr fontId="2" type="noConversion"/>
  </si>
  <si>
    <t>농림축산식품부 원예경영과-3963(14.10.30.)</t>
    <phoneticPr fontId="2" type="noConversion"/>
  </si>
  <si>
    <t>농림축산식품부 원예산업과-4353(14.11.11.)</t>
    <phoneticPr fontId="2" type="noConversion"/>
  </si>
  <si>
    <t>농림축산식품부 친환경농업과-3722(14.11.4.)</t>
    <phoneticPr fontId="2" type="noConversion"/>
  </si>
  <si>
    <t>농림축산식품부 원예경영과-4066(14.11.5.)</t>
    <phoneticPr fontId="2" type="noConversion"/>
  </si>
  <si>
    <t>해양수산부 수산자원정책과-4626(14.11.13.)</t>
    <phoneticPr fontId="2" type="noConversion"/>
  </si>
  <si>
    <t>해양수산부 양식산업과-4472
(14.10.16)</t>
    <phoneticPr fontId="2" type="noConversion"/>
  </si>
  <si>
    <t>신규</t>
    <phoneticPr fontId="2" type="noConversion"/>
  </si>
  <si>
    <t>신규</t>
    <phoneticPr fontId="2" type="noConversion"/>
  </si>
  <si>
    <t>농림축산식품부 지역개발과-4617(14.11.4)</t>
    <phoneticPr fontId="2" type="noConversion"/>
  </si>
  <si>
    <t>경관보전직접지불</t>
    <phoneticPr fontId="2" type="noConversion"/>
  </si>
  <si>
    <t>조건불리지역직접지불제</t>
    <phoneticPr fontId="2" type="noConversion"/>
  </si>
  <si>
    <t>경관보전직접지불(국비/지원)</t>
    <phoneticPr fontId="2" type="noConversion"/>
  </si>
  <si>
    <t>고품질쌀유통활성화</t>
    <phoneticPr fontId="2" type="noConversion"/>
  </si>
  <si>
    <t>농림축산식품부 원예경영과-3963(14.10.30)
부기명변경요청: 기존)일반원예시설 지원 → 변경)시설원예품질개선</t>
    <phoneticPr fontId="2" type="noConversion"/>
  </si>
  <si>
    <t>농림축산식품부 방역총괄과-6820(14.11.4)</t>
    <phoneticPr fontId="2" type="noConversion"/>
  </si>
  <si>
    <t>식품의약품안전처 축산물위생안전과-8781(14.10.28)</t>
    <phoneticPr fontId="2" type="noConversion"/>
  </si>
  <si>
    <t>농림축산식품부 소비정책과-5052(14.10.29)</t>
    <phoneticPr fontId="2" type="noConversion"/>
  </si>
  <si>
    <t>산림청 기획재정담당관실-3435(14.10.15)(국비 △252)</t>
  </si>
  <si>
    <t>산림청 기획재정담당관실-3435(14.10.15)(국비 증8,680)</t>
  </si>
  <si>
    <t>산림청 기획재정담당관실-3435(14.10.15)(국비 △7,178)</t>
  </si>
  <si>
    <t>동물방역위생과</t>
    <phoneticPr fontId="2" type="noConversion"/>
  </si>
  <si>
    <t>가축위생방역지원본부지원(기금/직접)</t>
    <phoneticPr fontId="2" type="noConversion"/>
  </si>
  <si>
    <t>살처분보상금지원(국비/지원)</t>
    <phoneticPr fontId="2" type="noConversion"/>
  </si>
  <si>
    <t>거점별승용마번식지원센터(자체/직접)</t>
  </si>
  <si>
    <t>농림축산식품부 방역총괄과-6820(14.11.4)</t>
  </si>
  <si>
    <t>농림축산식품부 소비정책과-5052(14.10.29.)</t>
    <phoneticPr fontId="2" type="noConversion"/>
  </si>
  <si>
    <t>착오계상(국비 증3, 도비 △3)</t>
  </si>
  <si>
    <t>(국비 △255, 도비 △109)</t>
  </si>
  <si>
    <t>농림축산식품부 방역총괄과-6820(14.11.4.)</t>
  </si>
  <si>
    <t>식품의약품안전처 축산물위생안전과-8781('14.10.28.)</t>
  </si>
  <si>
    <t>축산정책과</t>
    <phoneticPr fontId="2" type="noConversion"/>
  </si>
  <si>
    <t>축산정책과 그외수입</t>
    <phoneticPr fontId="2" type="noConversion"/>
  </si>
  <si>
    <t>축산정책과 도비사용잔액</t>
    <phoneticPr fontId="2" type="noConversion"/>
  </si>
  <si>
    <t>한우 FTA 폐업지원금(1차 2년도)</t>
    <phoneticPr fontId="2" type="noConversion"/>
  </si>
  <si>
    <t>2014년 한우 FTA 폐업지원금</t>
    <phoneticPr fontId="2" type="noConversion"/>
  </si>
  <si>
    <t>2014년 한우 FTA 피해보전직불금</t>
    <phoneticPr fontId="2" type="noConversion"/>
  </si>
  <si>
    <t>그외수입</t>
    <phoneticPr fontId="2" type="noConversion"/>
  </si>
  <si>
    <t>살처분보상금 지원</t>
    <phoneticPr fontId="2" type="noConversion"/>
  </si>
  <si>
    <t>국비사용잔액</t>
    <phoneticPr fontId="2" type="noConversion"/>
  </si>
  <si>
    <t>국비사용잔액</t>
  </si>
  <si>
    <t>축산정책과 도비사용잔액 통합</t>
    <phoneticPr fontId="2" type="noConversion"/>
  </si>
  <si>
    <t>2013 정산잔액 시군반환금 변경</t>
    <phoneticPr fontId="2" type="noConversion"/>
  </si>
  <si>
    <t>농식품부축산경영과-6661
(14.11.21)2회 추경</t>
    <phoneticPr fontId="2" type="noConversion"/>
  </si>
  <si>
    <t>농식품부축산경영과-6732
(14.11.25)신규추가</t>
    <phoneticPr fontId="2" type="noConversion"/>
  </si>
  <si>
    <t>2013년 국비보조사업 집행잔액</t>
  </si>
  <si>
    <t>반환금기타(국비사용잔액)</t>
    <phoneticPr fontId="2" type="noConversion"/>
  </si>
  <si>
    <t>산림병해충방제(국비/지원)</t>
  </si>
  <si>
    <t>반환금기타(국비사용잔액)</t>
  </si>
  <si>
    <t>생계 및 소득안정지원비 과오지급 환수금</t>
    <phoneticPr fontId="2" type="noConversion"/>
  </si>
  <si>
    <t>2013년 국비보조사업 집행잔액 반납(문화재보수정비)</t>
  </si>
  <si>
    <t>농촌자원과</t>
    <phoneticPr fontId="2" type="noConversion"/>
  </si>
  <si>
    <t>기술보급과</t>
    <phoneticPr fontId="2" type="noConversion"/>
  </si>
  <si>
    <t>과학영농현장기술지원</t>
    <phoneticPr fontId="2" type="noConversion"/>
  </si>
  <si>
    <t>농촌체험기술보급</t>
    <phoneticPr fontId="2" type="noConversion"/>
  </si>
  <si>
    <t>농림축산식품부 농가소득안정추진단-3353(14.11.17))1회추겨예산서55페이지</t>
    <phoneticPr fontId="2" type="noConversion"/>
  </si>
  <si>
    <t>농림축산식품부 농가소득안정추진단-3339(14.11.13))1회추겨예산서55페이지</t>
    <phoneticPr fontId="2" type="noConversion"/>
  </si>
  <si>
    <t>농림축산식품부 간척지농업과-3440(14.10.30))1회추겨예산서55페이지</t>
    <phoneticPr fontId="2" type="noConversion"/>
  </si>
  <si>
    <t>농림축산식품부 농가소득안정추진단-3393(14.11.17)본예산서52페이지</t>
    <phoneticPr fontId="2" type="noConversion"/>
  </si>
  <si>
    <t>농림축산식품부 농가소득안정추진단-3393(14.11.17)본예산서212페이지</t>
    <phoneticPr fontId="2" type="noConversion"/>
  </si>
  <si>
    <t>농림축산식품부 농가소득안정추진단-3353(14.11.17)1회추경127페이지</t>
    <phoneticPr fontId="2" type="noConversion"/>
  </si>
  <si>
    <t>농림축산식품부 농가소득안정추진단-3339(14.11.13)1회추경130페이지</t>
    <phoneticPr fontId="2" type="noConversion"/>
  </si>
  <si>
    <t>농림축산식품부 간척지농업과-3440(14.10.30)1회추경131페이지</t>
    <phoneticPr fontId="2" type="noConversion"/>
  </si>
  <si>
    <t>신규</t>
    <phoneticPr fontId="2" type="noConversion"/>
  </si>
  <si>
    <t>생계 및 소득안정지원 과오지급금 반납 및 소송비용회수금1회추경50페이지</t>
    <phoneticPr fontId="2" type="noConversion"/>
  </si>
  <si>
    <t>농림축산식품부 방역총괄과-7034(14.11.13)1회추경59페이지</t>
    <phoneticPr fontId="2" type="noConversion"/>
  </si>
  <si>
    <t>구제역 피해농가 생계안정자금 과오지급금 환수금1회추경예산서67페이지</t>
    <phoneticPr fontId="2" type="noConversion"/>
  </si>
  <si>
    <t>산림병해충방제(성립전)</t>
    <phoneticPr fontId="2" type="noConversion"/>
  </si>
  <si>
    <t>산림청 산림병해충과-400(14.11.19)(국비 195,000)1회추경예산서59페이지</t>
    <phoneticPr fontId="2" type="noConversion"/>
  </si>
  <si>
    <t>2014년 한우 FTA 피해보전직불금(기금/지원)</t>
    <phoneticPr fontId="2" type="noConversion"/>
  </si>
  <si>
    <t>2014년 한우 FTA 폐업지원금(기금/지원)</t>
    <phoneticPr fontId="2" type="noConversion"/>
  </si>
  <si>
    <t>한우FTA폐업지원금(1차 2년도)(기금/지원)</t>
    <phoneticPr fontId="2" type="noConversion"/>
  </si>
  <si>
    <t>농림축산식품부 방역총괄과-7034(14.11.13)1회추경354페이지</t>
    <phoneticPr fontId="2" type="noConversion"/>
  </si>
  <si>
    <t>산림청 산림병해충과-4001(14.11.19)(국비 증195,000 도비 -)1회추경예산서358페이지</t>
    <phoneticPr fontId="2" type="noConversion"/>
  </si>
  <si>
    <t>도축검사원운영지원</t>
    <phoneticPr fontId="2" type="noConversion"/>
  </si>
  <si>
    <t>가축질병근절사업(기금/지원)전국일제소독의 날 운영</t>
    <phoneticPr fontId="2" type="noConversion"/>
  </si>
  <si>
    <t>시도가축방역사업(국비/지원)가축전염병예방접종</t>
    <phoneticPr fontId="2" type="noConversion"/>
  </si>
  <si>
    <t>국도비</t>
    <phoneticPr fontId="2" type="noConversion"/>
  </si>
  <si>
    <t>시도가축방역사업(국비/지원)구제역백신접종완화제</t>
    <phoneticPr fontId="2" type="noConversion"/>
  </si>
  <si>
    <t>시도가축방역사업(국비/지원)가금농가 질병관리 지원</t>
    <phoneticPr fontId="2" type="noConversion"/>
  </si>
  <si>
    <t>국비</t>
    <phoneticPr fontId="2" type="noConversion"/>
  </si>
  <si>
    <t>시도가축방역사업(국비/지원)예방백신접종시술비</t>
    <phoneticPr fontId="2" type="noConversion"/>
  </si>
  <si>
    <t>시도가축방역사업(국비/지원)매몰지사후관리</t>
    <phoneticPr fontId="2" type="noConversion"/>
  </si>
  <si>
    <t>시도가축방역사업(국비/지원)가축방제차량구입</t>
    <phoneticPr fontId="2" type="noConversion"/>
  </si>
  <si>
    <t>시도가축방역사업(국비/직접)가축질병 가상방역훈련(재료비)</t>
    <phoneticPr fontId="2" type="noConversion"/>
  </si>
  <si>
    <t>도축검사원운영지원(기금/직접)도축검사원인건비</t>
    <phoneticPr fontId="2" type="noConversion"/>
  </si>
  <si>
    <t>축산물HACCP컨설팅지원(농림축산식품부)(기금/지원)농가 등 축산물 HACCP컨설팅지원</t>
    <phoneticPr fontId="2" type="noConversion"/>
  </si>
  <si>
    <t>사유림경영정보DB구축(국비/직접)(사무관리비)사유림경영정보DB구축</t>
    <phoneticPr fontId="2" type="noConversion"/>
  </si>
  <si>
    <t>사유림경영정보DB구축(국비/직접)(자산및물품취득비)사유림DB구축 장비구입</t>
    <phoneticPr fontId="2" type="noConversion"/>
  </si>
  <si>
    <t>시도가축방역(국비/직접)생물안전3등급연구시설(BL3)유지보수</t>
    <phoneticPr fontId="2" type="noConversion"/>
  </si>
  <si>
    <t>농림축산식품부 방역총괄과-6820(14.11.4.)</t>
    <phoneticPr fontId="2" type="noConversion"/>
  </si>
  <si>
    <t>시도가축방역(국비/직접)주요전염병 검진(재료비)</t>
    <phoneticPr fontId="2" type="noConversion"/>
  </si>
  <si>
    <t>축산위생연구소</t>
    <phoneticPr fontId="2" type="noConversion"/>
  </si>
  <si>
    <t>사육단계유전자(기금/직접)사육단계DNA검사(재료비)</t>
    <phoneticPr fontId="2" type="noConversion"/>
  </si>
  <si>
    <t>축산물검사(농림축산식품부)(국비/직접)액체크로마토그래피-질량분석기(HPLC-MS/MS)(자산 및 물품취득비)</t>
    <phoneticPr fontId="2" type="noConversion"/>
  </si>
  <si>
    <t>축산물검사(식품의약품안전처)(국비/직접)축산물검사 수거비(공공운영비)</t>
    <phoneticPr fontId="2" type="noConversion"/>
  </si>
  <si>
    <t>축산물검사(식품의약품안전처)(국비/직접)수거축산물 안전성 검사재료비(재료비)</t>
    <phoneticPr fontId="2" type="noConversion"/>
  </si>
  <si>
    <t>식품의약품안전처 축산물위생안전과-8781('14.10.28.)</t>
    <phoneticPr fontId="2" type="noConversion"/>
  </si>
  <si>
    <t xml:space="preserve">우량종축생산보급(자체/직접)기간제근로자등보수 </t>
    <phoneticPr fontId="2" type="noConversion"/>
  </si>
  <si>
    <t>도비</t>
    <phoneticPr fontId="2" type="noConversion"/>
  </si>
  <si>
    <t>조사료품질검사(기금/직접)조사료품질검사요원 인건비(기간제근로자등보수)</t>
    <phoneticPr fontId="2" type="noConversion"/>
  </si>
  <si>
    <t>조사료품질검사(기금/직접)시료운송 및 유지관리비(공공운영비)</t>
    <phoneticPr fontId="2" type="noConversion"/>
  </si>
  <si>
    <t>조사료품질검사(기금/직접)품질검사 분석경비(재료비)</t>
    <phoneticPr fontId="2" type="noConversion"/>
  </si>
  <si>
    <t>농림축산식품부 방역관리과-8206(14.10.7)조사료검사보조원4,347천원</t>
    <phoneticPr fontId="2" type="noConversion"/>
  </si>
  <si>
    <t>한국마사회 생산진흥팀-1599(14.10.26)</t>
    <phoneticPr fontId="2" type="noConversion"/>
  </si>
  <si>
    <t>시도가축방역(국비/직접)질병검진 장비구입(자산및물품취득비)</t>
    <phoneticPr fontId="2" type="noConversion"/>
  </si>
  <si>
    <t>북부축산위생연구소</t>
    <phoneticPr fontId="2" type="noConversion"/>
  </si>
  <si>
    <t>축산물검사(식품의약품안전처)(국비/직접)근적외분광분석기기(자산및물품취득비)</t>
    <phoneticPr fontId="2" type="noConversion"/>
  </si>
  <si>
    <t>축산물검사(식품의약품안전처)(국비/직접)대형스토마커(자산및물품취득비)</t>
    <phoneticPr fontId="2" type="noConversion"/>
  </si>
  <si>
    <t>축산물검사(식품의약품안전처)(국비/직접)미생물검사 보조원 인부임(기간제근로자등보수)</t>
    <phoneticPr fontId="2" type="noConversion"/>
  </si>
  <si>
    <t>가공축산물안전성관리(자체/직접)미생물검사보조원 수당 등</t>
    <phoneticPr fontId="2" type="noConversion"/>
  </si>
  <si>
    <t>숲가꾸기(국비/직접)산림바이오매스 수집단 교육비 및 부대비</t>
    <phoneticPr fontId="2" type="noConversion"/>
  </si>
  <si>
    <t>산림청 기획재정담당관실-3435(14.10.15.)국비- 도비 △2,000</t>
    <phoneticPr fontId="2" type="noConversion"/>
  </si>
  <si>
    <t>조림(국비/직접)조림(시설비)</t>
    <phoneticPr fontId="2" type="noConversion"/>
  </si>
  <si>
    <t>조림(국비/직접)조림(감리비)</t>
    <phoneticPr fontId="2" type="noConversion"/>
  </si>
  <si>
    <t>조림(국비/직접)조림(시설부대비)</t>
    <phoneticPr fontId="2" type="noConversion"/>
  </si>
  <si>
    <t>산림청 기획재정담당관실-3435(14.10.15.)국비- 도비25,037</t>
    <phoneticPr fontId="2" type="noConversion"/>
  </si>
  <si>
    <t>산림청 기획재정담당관실-3435(14.10.15.)국비- 도비740</t>
    <phoneticPr fontId="2" type="noConversion"/>
  </si>
  <si>
    <t>산림청 기획재정담당관실-3435(14.10.15.)국비- 도비234</t>
    <phoneticPr fontId="2" type="noConversion"/>
  </si>
  <si>
    <t>산림청 기획재정담당관실-3435(14.10.15.)</t>
    <phoneticPr fontId="2" type="noConversion"/>
  </si>
  <si>
    <t>농촌진흥청 지도정책과-6431(14.10.30)</t>
    <phoneticPr fontId="2" type="noConversion"/>
  </si>
  <si>
    <t>농촌진흥청 농촌자원과-3281(14.11.20)</t>
    <phoneticPr fontId="2" type="noConversion"/>
  </si>
  <si>
    <t>과학영농현장기술지원(국비/지원)쌀 품질관리실 운영(자치단체자본보조)</t>
    <phoneticPr fontId="2" type="noConversion"/>
  </si>
  <si>
    <t>농작물병해충예찰방제(국비/지원)무인자동공중포충망시스템(자치단체경상보조)</t>
    <phoneticPr fontId="2" type="noConversion"/>
  </si>
  <si>
    <t>농작물병해충예찰방제(국비/지원)무인자동공중포충망시스템(자치단체자본보조)</t>
    <phoneticPr fontId="2" type="noConversion"/>
  </si>
  <si>
    <t>농업전문인력양성(국비/직접)우리쌀 이용 식품가공 기술교육 지원(행사운영비)</t>
    <phoneticPr fontId="2" type="noConversion"/>
  </si>
  <si>
    <t>농식품가공체험기술보급(지특/지원)6차산업수익모델시범(자치단체자본보조)</t>
    <phoneticPr fontId="2" type="noConversion"/>
  </si>
  <si>
    <t>축산위생연구소</t>
    <phoneticPr fontId="2" type="noConversion"/>
  </si>
  <si>
    <t>증지수입</t>
    <phoneticPr fontId="2" type="noConversion"/>
  </si>
  <si>
    <t>북부축산위생연구소</t>
    <phoneticPr fontId="2" type="noConversion"/>
  </si>
  <si>
    <t>농업정책과</t>
    <phoneticPr fontId="2" type="noConversion"/>
  </si>
  <si>
    <t>징수교부금수입</t>
    <phoneticPr fontId="2" type="noConversion"/>
  </si>
  <si>
    <t>수산과</t>
    <phoneticPr fontId="2" type="noConversion"/>
  </si>
  <si>
    <t>신규</t>
    <phoneticPr fontId="2" type="noConversion"/>
  </si>
  <si>
    <t>어업지도선대체건조(안산시)</t>
    <phoneticPr fontId="2" type="noConversion"/>
  </si>
  <si>
    <t>친환경농업과</t>
    <phoneticPr fontId="2" type="noConversion"/>
  </si>
  <si>
    <t>보행관리기지원(자체/지원)</t>
    <phoneticPr fontId="2" type="noConversion"/>
  </si>
  <si>
    <t>경기미우수단지농기계공급(자체/직접)</t>
    <phoneticPr fontId="2" type="noConversion"/>
  </si>
  <si>
    <t>수리시설정비사업(자체/지원)</t>
    <phoneticPr fontId="2" type="noConversion"/>
  </si>
  <si>
    <t>농로확포장(자체/지원)</t>
    <phoneticPr fontId="2" type="noConversion"/>
  </si>
  <si>
    <t>배수시설양수시설설치</t>
    <phoneticPr fontId="2" type="noConversion"/>
  </si>
  <si>
    <t>외래어종및무용생물퇴치(자체/지원)</t>
    <phoneticPr fontId="2" type="noConversion"/>
  </si>
  <si>
    <t>내수면수산자원조성(자체/지원)</t>
    <phoneticPr fontId="2" type="noConversion"/>
  </si>
  <si>
    <t>벼못자리용상토지원(자체/지원)</t>
    <phoneticPr fontId="2" type="noConversion"/>
  </si>
  <si>
    <t>U-RPC설치지원(자체/지원)</t>
    <phoneticPr fontId="2" type="noConversion"/>
  </si>
  <si>
    <t>농기계임대사업(국비/지원)</t>
    <phoneticPr fontId="2" type="noConversion"/>
  </si>
  <si>
    <t>선택형맞춤농정(자체/지원)</t>
    <phoneticPr fontId="2" type="noConversion"/>
  </si>
  <si>
    <t>임대농기계사후관리(자체/지원)</t>
    <phoneticPr fontId="2" type="noConversion"/>
  </si>
  <si>
    <t>농업정책과</t>
    <phoneticPr fontId="2" type="noConversion"/>
  </si>
  <si>
    <t>농업경영컨설팅(국비/지원)</t>
    <phoneticPr fontId="2" type="noConversion"/>
  </si>
  <si>
    <t>농업인의날행사홍보및상패제작(자체/직접)</t>
    <phoneticPr fontId="2" type="noConversion"/>
  </si>
  <si>
    <t>농업소식및정보제공(자체/지원)</t>
    <phoneticPr fontId="2" type="noConversion"/>
  </si>
  <si>
    <t>향토산업육성(지특/지원)(자치단체자본보조)</t>
    <phoneticPr fontId="2" type="noConversion"/>
  </si>
  <si>
    <t>농특산물직거래장터지원</t>
    <phoneticPr fontId="2" type="noConversion"/>
  </si>
  <si>
    <t>농식품유통과</t>
    <phoneticPr fontId="2" type="noConversion"/>
  </si>
  <si>
    <t>로컬푸드연중생산체계구축(자체/지원)</t>
    <phoneticPr fontId="2" type="noConversion"/>
  </si>
  <si>
    <t>시골동네농산물직판가공시설지원(자체/지원)</t>
    <phoneticPr fontId="2" type="noConversion"/>
  </si>
  <si>
    <t>농식품수출경쟁력제고(자체/지원)</t>
    <phoneticPr fontId="2" type="noConversion"/>
  </si>
  <si>
    <t>경기인삼명품화(자체/직접)</t>
    <phoneticPr fontId="2" type="noConversion"/>
  </si>
  <si>
    <t>유기농힐링캠프조성(자체/지원)</t>
    <phoneticPr fontId="2" type="noConversion"/>
  </si>
  <si>
    <t>친환경과수재배장려금지원(자체/지원)</t>
    <phoneticPr fontId="2" type="noConversion"/>
  </si>
  <si>
    <t>농작물재해보험가입홍보</t>
    <phoneticPr fontId="2" type="noConversion"/>
  </si>
  <si>
    <t>고양국제꽃박람회개최지원</t>
    <phoneticPr fontId="2" type="noConversion"/>
  </si>
  <si>
    <t>해면수산자원조성(자체/지원)</t>
    <phoneticPr fontId="2" type="noConversion"/>
  </si>
  <si>
    <t>내수면양식장경쟁력지원</t>
    <phoneticPr fontId="2" type="noConversion"/>
  </si>
  <si>
    <t>수산물포장재지원</t>
    <phoneticPr fontId="2" type="noConversion"/>
  </si>
  <si>
    <t>지방어항건설</t>
    <phoneticPr fontId="2" type="noConversion"/>
  </si>
  <si>
    <t>수산물저온저장시설보수</t>
    <phoneticPr fontId="2" type="noConversion"/>
  </si>
  <si>
    <t>해양수산자원연구소</t>
    <phoneticPr fontId="2" type="noConversion"/>
  </si>
  <si>
    <t>2015슬로라이프국제대회개최지원</t>
    <phoneticPr fontId="2" type="noConversion"/>
  </si>
  <si>
    <t>명품민물고기생산지도(자체/직접)</t>
    <phoneticPr fontId="2" type="noConversion"/>
  </si>
  <si>
    <t>농로개설지원</t>
    <phoneticPr fontId="2" type="noConversion"/>
  </si>
  <si>
    <t>여성농업인센터운영(자체/지원)</t>
    <phoneticPr fontId="2" type="noConversion"/>
  </si>
  <si>
    <t>여성농업인행복바우처(자체/지원)</t>
    <phoneticPr fontId="2" type="noConversion"/>
  </si>
  <si>
    <t>해양항만정책과</t>
    <phoneticPr fontId="2" type="noConversion"/>
  </si>
  <si>
    <t>안산해양아카데미운영지원</t>
    <phoneticPr fontId="2" type="noConversion"/>
  </si>
  <si>
    <t>바다의날행사추진(자체/직접)</t>
    <phoneticPr fontId="2" type="noConversion"/>
  </si>
  <si>
    <t>친환경농업생산저변확대(자체/직접)</t>
    <phoneticPr fontId="2" type="noConversion"/>
  </si>
  <si>
    <t>화물유치인센티브(자체/직접)</t>
    <phoneticPr fontId="2" type="noConversion"/>
  </si>
  <si>
    <t>경기미마케팅(자체/직접)</t>
    <phoneticPr fontId="2" type="noConversion"/>
  </si>
  <si>
    <t>신규</t>
    <phoneticPr fontId="2" type="noConversion"/>
  </si>
  <si>
    <t>양주농특산물축제</t>
    <phoneticPr fontId="2" type="noConversion"/>
  </si>
  <si>
    <t>농촌자원복합산업화지원(지특/지원)</t>
    <phoneticPr fontId="2" type="noConversion"/>
  </si>
  <si>
    <t>축산위생연구소</t>
    <phoneticPr fontId="2" type="noConversion"/>
  </si>
  <si>
    <t>가금도축장위생관리(자체/직접)(자산및물품취득비)</t>
    <phoneticPr fontId="2" type="noConversion"/>
  </si>
  <si>
    <t>가축질병정밀진단(자체/직접)돼지질병방제피드백사업(시험연구비)</t>
    <phoneticPr fontId="2" type="noConversion"/>
  </si>
  <si>
    <t>산림과</t>
    <phoneticPr fontId="2" type="noConversion"/>
  </si>
  <si>
    <t>등산로안전시설설치(자체/지원)</t>
    <phoneticPr fontId="2" type="noConversion"/>
  </si>
  <si>
    <t>축산정책과</t>
    <phoneticPr fontId="2" type="noConversion"/>
  </si>
  <si>
    <t>양돈경쟁력강화(자체/지원)</t>
    <phoneticPr fontId="2" type="noConversion"/>
  </si>
  <si>
    <t>다용도축산분뇨처리장비지원(자체/지원)</t>
    <phoneticPr fontId="2" type="noConversion"/>
  </si>
  <si>
    <t>경기한우명품화(자체/지원)</t>
    <phoneticPr fontId="2" type="noConversion"/>
  </si>
  <si>
    <t>축산환경개선사업(자체/지원)</t>
    <phoneticPr fontId="2" type="noConversion"/>
  </si>
  <si>
    <t>동물방역위생과</t>
    <phoneticPr fontId="2" type="noConversion"/>
  </si>
  <si>
    <t>축산물및동물약품수출업체용기및포장재지원</t>
    <phoneticPr fontId="2" type="noConversion"/>
  </si>
  <si>
    <t>경기반려동물문화교실운영(자체/직접)</t>
    <phoneticPr fontId="2" type="noConversion"/>
  </si>
  <si>
    <t>북부축산위생연구소</t>
    <phoneticPr fontId="2" type="noConversion"/>
  </si>
  <si>
    <t>가축방역차량교체구입(자체/직접)</t>
    <phoneticPr fontId="2" type="noConversion"/>
  </si>
  <si>
    <t>가축전염병근절기반조성(자체/직접)</t>
    <phoneticPr fontId="2" type="noConversion"/>
  </si>
  <si>
    <t>산림환경연구소</t>
    <phoneticPr fontId="2" type="noConversion"/>
  </si>
  <si>
    <t>축산위생업무지원(자체/직접)</t>
    <phoneticPr fontId="2" type="noConversion"/>
  </si>
  <si>
    <t>에코팜랜드상부시설기반정비(자체/직접)</t>
    <phoneticPr fontId="2" type="noConversion"/>
  </si>
  <si>
    <t>공수의사활동수당(자체/지원)</t>
    <phoneticPr fontId="2" type="noConversion"/>
  </si>
  <si>
    <t>우량한우암소생산기반조성(자체/직접)</t>
    <phoneticPr fontId="2" type="noConversion"/>
  </si>
  <si>
    <t>가축재해보험가입지원(자체/지원)</t>
    <phoneticPr fontId="2" type="noConversion"/>
  </si>
  <si>
    <t>양봉산업육성사업(자체/지원)</t>
    <phoneticPr fontId="2" type="noConversion"/>
  </si>
  <si>
    <t>농촌자원과</t>
    <phoneticPr fontId="2" type="noConversion"/>
  </si>
  <si>
    <t>농촌여성학습활동지원(자치단체경상보조금)</t>
    <phoneticPr fontId="2" type="noConversion"/>
  </si>
  <si>
    <t>농촌현장학습시범운영사무지원(사무관리비)</t>
    <phoneticPr fontId="2" type="noConversion"/>
  </si>
  <si>
    <t>농촌현장학습시범운영(행사운영비)</t>
    <phoneticPr fontId="2" type="noConversion"/>
  </si>
  <si>
    <t>기술보급과</t>
    <phoneticPr fontId="2" type="noConversion"/>
  </si>
  <si>
    <t>경기명품쌀생산새기술보급(자체/지원)최고급쌀 생산기술시범(자치단체자본보조)</t>
    <phoneticPr fontId="2" type="noConversion"/>
  </si>
  <si>
    <t>경기명품쌀생산새기술보급(자체/지원)벼 직파재배 기술시범(자치단체자본보조)</t>
    <phoneticPr fontId="2" type="noConversion"/>
  </si>
  <si>
    <t>경기명품쌀생산새기술보급(자체/지원)고품질벼생력재배기술시범(자치단체자본보조)</t>
    <phoneticPr fontId="2" type="noConversion"/>
  </si>
  <si>
    <t>경기명품쌀생산새기술보급(자체/지원)기능성가공용쌀 상품화시범(자치단체자본보조)</t>
    <phoneticPr fontId="2" type="noConversion"/>
  </si>
  <si>
    <t>과수새기술보급(자체/지원)씨없는 삼색포도 생산단지 육성시범</t>
    <phoneticPr fontId="2" type="noConversion"/>
  </si>
  <si>
    <t>선인장다육식물연구소</t>
    <phoneticPr fontId="2" type="noConversion"/>
  </si>
  <si>
    <t>작물연구과</t>
    <phoneticPr fontId="2" type="noConversion"/>
  </si>
  <si>
    <t>버섯연구소</t>
    <phoneticPr fontId="2" type="noConversion"/>
  </si>
  <si>
    <t>지원기획과</t>
    <phoneticPr fontId="2" type="noConversion"/>
  </si>
  <si>
    <t>농촌지도자능력개발(자체/지원)전문기술·경영능력 배양을 위한 농촌지도자 육성(자치단체경상보조금)</t>
    <phoneticPr fontId="2" type="noConversion"/>
  </si>
  <si>
    <t>농촌생활활력화(자체/지원)농촌여성 생활정보지 제공</t>
    <phoneticPr fontId="2" type="noConversion"/>
  </si>
  <si>
    <t>과학영농시설운영지원(자체/지원)농촌지도사업평가우수시군지원사업</t>
    <phoneticPr fontId="2" type="noConversion"/>
  </si>
  <si>
    <t>4-H육성지원(자체/직접)4-H회원교육</t>
    <phoneticPr fontId="2" type="noConversion"/>
  </si>
  <si>
    <t>시군지역특화작목 클러스터기반조성(자체/직접)현장애로기술지원추진(국내여비)</t>
    <phoneticPr fontId="2" type="noConversion"/>
  </si>
  <si>
    <t>유용미생물이용새기술보급(자체/지원)미생물생산운영지원</t>
    <phoneticPr fontId="2" type="noConversion"/>
  </si>
  <si>
    <t>농업경영체육성(자체/지원)강소농육성해외농업정보수집(자치단체경상보조금)</t>
    <phoneticPr fontId="2" type="noConversion"/>
  </si>
  <si>
    <t>원예연구과</t>
    <phoneticPr fontId="2" type="noConversion"/>
  </si>
  <si>
    <t>화훼류신품종해외판매확대(자체/직접)화훼류 신품종바이어 등 전문가 초청(외빈초청여비)</t>
    <phoneticPr fontId="2" type="noConversion"/>
  </si>
  <si>
    <t>화훼류신품종해외판매확대(자체/직접)우리품종 재배해외현지조사(국외여비)</t>
    <phoneticPr fontId="2" type="noConversion"/>
  </si>
  <si>
    <t>화훼류신품종해외판매확대(자체/직접)홍보물제작(행사운영비)</t>
    <phoneticPr fontId="2" type="noConversion"/>
  </si>
  <si>
    <t>화훼류신품종해외판매확대(자체/직접)시범재배용 식물체운송(일반운영비)</t>
    <phoneticPr fontId="2" type="noConversion"/>
  </si>
  <si>
    <t>농촌생활활력화(자체/직접)농촌여성해외농업연수(민간인국외여비)</t>
    <phoneticPr fontId="2" type="noConversion"/>
  </si>
  <si>
    <t>농촌일자리창출(자체/지원)지역명품음식개발지원(자치단체경상보조)</t>
    <phoneticPr fontId="2" type="noConversion"/>
  </si>
  <si>
    <t>난류신품종육성(자체/직접)난류 신품종 농가증식 실증시험(민간경상사업보조)</t>
    <phoneticPr fontId="2" type="noConversion"/>
  </si>
  <si>
    <t>축산새기술보급(자체/지원)벌꿀 안정생산 기술시범(자치단체자본보조)</t>
    <phoneticPr fontId="2" type="noConversion"/>
  </si>
  <si>
    <t>농촌지도자능력개발(자체/직접)농촌지도자회원연찬교육</t>
    <phoneticPr fontId="2" type="noConversion"/>
  </si>
  <si>
    <t>전특작새기술보급(자체/지원)밭작물 가공상품화 기술시범(자치단체자본보조)</t>
    <phoneticPr fontId="2" type="noConversion"/>
  </si>
  <si>
    <t>종자관리소</t>
    <phoneticPr fontId="2" type="noConversion"/>
  </si>
  <si>
    <t>보급종생산공급(자체/직접)생산관리지도원 인부임</t>
    <phoneticPr fontId="2" type="noConversion"/>
  </si>
  <si>
    <t>보급종생산단지건조기(자체/지원)건조기 지원</t>
    <phoneticPr fontId="2" type="noConversion"/>
  </si>
  <si>
    <t>친환경농업새기술보급(자체/지원)농작물병해충생력방제지원</t>
    <phoneticPr fontId="2" type="noConversion"/>
  </si>
  <si>
    <t>이양기,컴바인</t>
    <phoneticPr fontId="2" type="noConversion"/>
  </si>
  <si>
    <t>가평내곡지구,안성하송산배수로정비(1억) 포함</t>
    <phoneticPr fontId="2" type="noConversion"/>
  </si>
  <si>
    <t>대반4리</t>
    <phoneticPr fontId="2" type="noConversion"/>
  </si>
  <si>
    <t xml:space="preserve">부속품지원 </t>
    <phoneticPr fontId="2" type="noConversion"/>
  </si>
  <si>
    <t>도비30%반영</t>
    <phoneticPr fontId="2" type="noConversion"/>
  </si>
  <si>
    <t>대명항</t>
    <phoneticPr fontId="2" type="noConversion"/>
  </si>
  <si>
    <t>평택성해리교량1개소</t>
    <phoneticPr fontId="2" type="noConversion"/>
  </si>
  <si>
    <t>돼지질병방제피드백107000천원증</t>
  </si>
  <si>
    <t>가로등설치10개소</t>
    <phoneticPr fontId="2" type="noConversion"/>
  </si>
  <si>
    <t>분만위생용품</t>
    <phoneticPr fontId="2" type="noConversion"/>
  </si>
  <si>
    <t>스키드로더</t>
    <phoneticPr fontId="2" type="noConversion"/>
  </si>
  <si>
    <t>톱밥(소50두미만지원)</t>
    <phoneticPr fontId="2" type="noConversion"/>
  </si>
  <si>
    <t>인수공통전염병공동검진비(일반보상금)</t>
    <phoneticPr fontId="2" type="noConversion"/>
  </si>
  <si>
    <t>잣향기푸른숲프로그램운영비</t>
    <phoneticPr fontId="2" type="noConversion"/>
  </si>
  <si>
    <t>최고급쌀생산기술시범(자치단체자본보조)4억5천</t>
  </si>
  <si>
    <t>벼직파재배기술시범사업229500천원</t>
  </si>
  <si>
    <t>고품질벼생력재배기술시범1억(사업명칭변경)전답방제기</t>
    <phoneticPr fontId="2" type="noConversion"/>
  </si>
  <si>
    <t>기능성가공용쌀상품화시범5천만원</t>
    <phoneticPr fontId="2" type="noConversion"/>
  </si>
  <si>
    <t>씨없는삼색포도단지조성</t>
    <phoneticPr fontId="2" type="noConversion"/>
  </si>
  <si>
    <t>농촌여성생활정보지제공</t>
    <phoneticPr fontId="2" type="noConversion"/>
  </si>
  <si>
    <t>농촌지도사업평가우수시군지원사업</t>
    <phoneticPr fontId="2" type="noConversion"/>
  </si>
  <si>
    <t>농업경영인및학습단체회원해외연수9천(민간인국외여비)</t>
    <phoneticPr fontId="2" type="noConversion"/>
  </si>
  <si>
    <t xml:space="preserve"> 4-H회원교육 5천</t>
  </si>
  <si>
    <t>버섯연구소진입로조성</t>
    <phoneticPr fontId="2" type="noConversion"/>
  </si>
  <si>
    <t>미생물생산운영지원</t>
    <phoneticPr fontId="2" type="noConversion"/>
  </si>
  <si>
    <t>강소농육성해외농업정보수집</t>
    <phoneticPr fontId="2" type="noConversion"/>
  </si>
  <si>
    <t>농업여성해외농업연수</t>
    <phoneticPr fontId="2" type="noConversion"/>
  </si>
  <si>
    <t>지역명품음식개발지원(자치단체경상보조)</t>
    <phoneticPr fontId="2" type="noConversion"/>
  </si>
  <si>
    <t>난류신품종농가증식실증시험(민간경상사업보조)</t>
    <phoneticPr fontId="2" type="noConversion"/>
  </si>
  <si>
    <t>벌꿀안전생산기술시범(자치단체자본보조)</t>
    <phoneticPr fontId="2" type="noConversion"/>
  </si>
  <si>
    <t>농촌지도자연찬교육</t>
    <phoneticPr fontId="2" type="noConversion"/>
  </si>
  <si>
    <t>밭작물가공상품화기술시범(자치단체자본보조)</t>
    <phoneticPr fontId="2" type="noConversion"/>
  </si>
  <si>
    <t>생산관리지도원인부임</t>
    <phoneticPr fontId="2" type="noConversion"/>
  </si>
  <si>
    <t>농작물병해충생력방제지원</t>
    <phoneticPr fontId="2" type="noConversion"/>
  </si>
  <si>
    <t>종자관리소</t>
    <phoneticPr fontId="2" type="noConversion"/>
  </si>
  <si>
    <t>종자생산기계화(자체/직접)트렉터온탕소독기(자산 및 물품취득비)</t>
    <phoneticPr fontId="2" type="noConversion"/>
  </si>
  <si>
    <t>콩수확기</t>
    <phoneticPr fontId="2" type="noConversion"/>
  </si>
  <si>
    <t>농업전문인력양성</t>
    <phoneticPr fontId="2" type="noConversion"/>
  </si>
  <si>
    <t>4-H육성지원(자체/직접)농업전문경영인및학습단체회원해외연수(민간인국외여비)</t>
    <phoneticPr fontId="2" type="noConversion"/>
  </si>
  <si>
    <t>시군지역특화작목 클러스터기반조성(자체/직접)클러스터사업지원(사무관리비)</t>
    <phoneticPr fontId="2" type="noConversion"/>
  </si>
  <si>
    <t>시군지역특화작목 클러스터기반조성(자체/직접)클러스터사업추진(업무추진비)</t>
    <phoneticPr fontId="2" type="noConversion"/>
  </si>
  <si>
    <t>시군지역특화작목 클러스터기반조성(자체/직접)클러스터사업(민간경상사업보조)</t>
    <phoneticPr fontId="2" type="noConversion"/>
  </si>
  <si>
    <t>버섯연구기반조성(자체/직접)버섯연구소진입로조성(시설비)</t>
    <phoneticPr fontId="2" type="noConversion"/>
  </si>
  <si>
    <t>신규</t>
    <phoneticPr fontId="2" type="noConversion"/>
  </si>
  <si>
    <t>버섯연구기반조성(자체/직접)버섯연구소진입로조성(시설부대비)</t>
    <phoneticPr fontId="2" type="noConversion"/>
  </si>
  <si>
    <t>버섯연구소진입로조성</t>
    <phoneticPr fontId="2" type="noConversion"/>
  </si>
  <si>
    <t>버섯연구소</t>
    <phoneticPr fontId="2" type="noConversion"/>
  </si>
  <si>
    <t>작목별경영유통연구(자체/직접)농업예측기술개발 및 경영역량강화(사무관리비)</t>
    <phoneticPr fontId="2" type="noConversion"/>
  </si>
  <si>
    <t>작목별경영유통연구(자체/직접)농업예측기술개발 및 경영역량강화(행사운영비)</t>
    <phoneticPr fontId="2" type="noConversion"/>
  </si>
  <si>
    <t>작목별경영유통연구(자체/직접)농업예측기술개발 및 경영역량강화(국내여비)</t>
    <phoneticPr fontId="2" type="noConversion"/>
  </si>
  <si>
    <t>작목별경영유통연구(자체/직접)농업예측기술개발 및 경영역량강화(행사실비보상금)</t>
    <phoneticPr fontId="2" type="noConversion"/>
  </si>
  <si>
    <t>작목별경영유통연구(자체/직접)농업예측기술개발 및 경영역량강화(기타보상금)</t>
    <phoneticPr fontId="2" type="noConversion"/>
  </si>
  <si>
    <t>작목별경영유통연구(자체/직접)농업예측기술개발 및 경영역량강화(전산개발비)</t>
    <phoneticPr fontId="2" type="noConversion"/>
  </si>
  <si>
    <t>작목별경영유통연구(자체/직접)농업예측기술개발 및 경영역량강화(연구용역비)</t>
    <phoneticPr fontId="2" type="noConversion"/>
  </si>
  <si>
    <t>벼신품종종자생산사업(자체/직접)종자생산사업(민간경상사업보조)</t>
    <phoneticPr fontId="2" type="noConversion"/>
  </si>
  <si>
    <t>버섯의IQF(개별급속냉동)상품개발(자체/직접)IQF개별급속냉동장치(자산취득비)</t>
    <phoneticPr fontId="2" type="noConversion"/>
  </si>
  <si>
    <t>버섯의IQF(개별급속냉동)상품개발(자체/직접)IQF상품개발(시험연구비)</t>
    <phoneticPr fontId="2" type="noConversion"/>
  </si>
  <si>
    <t>버섯의IQF(개별급속냉동)상품개발(자체/직접)IQF상품시험수출(민간경상사업보조)</t>
    <phoneticPr fontId="2" type="noConversion"/>
  </si>
  <si>
    <t>농식품유통과</t>
    <phoneticPr fontId="2" type="noConversion"/>
  </si>
  <si>
    <t>해양수산자원연구소</t>
    <phoneticPr fontId="2" type="noConversion"/>
  </si>
  <si>
    <t>도비5%→도비15%상향</t>
    <phoneticPr fontId="2" type="noConversion"/>
  </si>
  <si>
    <t>산림병해충방제(국비/직접)산림병해충방제장비(자산 및 물품취득비)</t>
    <phoneticPr fontId="2" type="noConversion"/>
  </si>
  <si>
    <t>산림병해충방제(국비/직접)예찰방제단</t>
    <phoneticPr fontId="2" type="noConversion"/>
  </si>
  <si>
    <t>신규</t>
    <phoneticPr fontId="2" type="noConversion"/>
  </si>
  <si>
    <t>도립바다봬수목원관리(자체/직접)기간제근로자 보수등(수목원관리인건비)</t>
    <phoneticPr fontId="2" type="noConversion"/>
  </si>
  <si>
    <t>도립바다봬수목원관리(자체/직접)수목원 운영경비(사무관리비)</t>
    <phoneticPr fontId="2" type="noConversion"/>
  </si>
  <si>
    <t>도립바다봬수목원관리(자체/직접)전기요금 등 공공운영비(공공운영비)</t>
    <phoneticPr fontId="2" type="noConversion"/>
  </si>
  <si>
    <t>도립바다봬수목원관리(자체/직접)수목원관리자재등(재료비)</t>
    <phoneticPr fontId="2" type="noConversion"/>
  </si>
  <si>
    <t>도립바다봬수목원관리(자체/직접)야생화 등 식물 및 자재(재료비)</t>
    <phoneticPr fontId="2" type="noConversion"/>
  </si>
  <si>
    <t>도립바다봬수목원관리(자체/직접)소형굴삭기 구입(자산 및 물품취득비)</t>
    <phoneticPr fontId="2" type="noConversion"/>
  </si>
  <si>
    <t>도립바다봬수목원관리(자체/직접)사무용가구 구입(자산 및 물품취득비)</t>
    <phoneticPr fontId="2" type="noConversion"/>
  </si>
  <si>
    <t>도립바다봬수목원관리(자체/직접)식물관리 및 제초작업(시설비)</t>
    <phoneticPr fontId="2" type="noConversion"/>
  </si>
  <si>
    <t>도립물향기수목원관리(자체/직접)수목원관리인부임(기간제근로자등보수)</t>
    <phoneticPr fontId="2" type="noConversion"/>
  </si>
  <si>
    <t>물향기수목원인건비</t>
    <phoneticPr fontId="2" type="noConversion"/>
  </si>
  <si>
    <t>농식품유통과</t>
    <phoneticPr fontId="2" type="noConversion"/>
  </si>
  <si>
    <t>선인장다육식물이용6차산업화육성시범(자체/직접)상품화 및 컨설팅(민간경상사업보조)</t>
    <phoneticPr fontId="2" type="noConversion"/>
  </si>
  <si>
    <t>선인장다육식물이용6차산업화육성시범(자체/직접)신품종종묘센터(민간자본사업보조)</t>
    <phoneticPr fontId="2" type="noConversion"/>
  </si>
  <si>
    <t>선인장다육식물이용6차산업화육성시범(자체/직접)다목적공간조성(민간자본사업보조)</t>
    <phoneticPr fontId="2" type="noConversion"/>
  </si>
  <si>
    <t>축령산휴양림운영(자체/직접)상수도시설인입(시설비)</t>
    <phoneticPr fontId="2" type="noConversion"/>
  </si>
  <si>
    <t>축령산휴양림운영(자체/직접)상수도시설인입(감리비)</t>
    <phoneticPr fontId="2" type="noConversion"/>
  </si>
  <si>
    <t>축령산휴양림운영(자체/직접)상수도시설인입(시설 및 부대비)</t>
    <phoneticPr fontId="2" type="noConversion"/>
  </si>
  <si>
    <t>신규</t>
    <phoneticPr fontId="2" type="noConversion"/>
  </si>
  <si>
    <t>잣향기푸른숲운영(자체/직접)잣향기푸른숲프로그램운영비</t>
    <phoneticPr fontId="2" type="noConversion"/>
  </si>
  <si>
    <t>친환경농업과</t>
    <phoneticPr fontId="2" type="noConversion"/>
  </si>
  <si>
    <t>도비</t>
    <phoneticPr fontId="2" type="noConversion"/>
  </si>
  <si>
    <t>도비20%반영</t>
    <phoneticPr fontId="2" type="noConversion"/>
  </si>
  <si>
    <t>영농철공동급식지원(자체/지원)</t>
    <phoneticPr fontId="2" type="noConversion"/>
  </si>
  <si>
    <t>도비</t>
    <phoneticPr fontId="2" type="noConversion"/>
  </si>
  <si>
    <t>도비</t>
    <phoneticPr fontId="2" type="noConversion"/>
  </si>
  <si>
    <t>국비</t>
    <phoneticPr fontId="2" type="noConversion"/>
  </si>
  <si>
    <t>국도비</t>
    <phoneticPr fontId="2" type="noConversion"/>
  </si>
  <si>
    <t>국도비</t>
    <phoneticPr fontId="2" type="noConversion"/>
  </si>
  <si>
    <t>도비</t>
    <phoneticPr fontId="2" type="noConversion"/>
  </si>
  <si>
    <t>친환경서해해삼씨뿌림양성시험(자체/직접)분석수수료, 선박임차비 등</t>
    <phoneticPr fontId="2" type="noConversion"/>
  </si>
  <si>
    <t>친환경서해해삼씨뿌림양성시험(자체/직접)해삼양식시설견학 및 환경조사 출장여비</t>
    <phoneticPr fontId="2" type="noConversion"/>
  </si>
  <si>
    <t>친환경서해해삼씨뿌림양성시험(자체/직접)해삼종묘구입비, 재료비</t>
    <phoneticPr fontId="2" type="noConversion"/>
  </si>
  <si>
    <t>양식기술개발(자체/직접)온수성어류사육지 및 청사난방비</t>
    <phoneticPr fontId="2" type="noConversion"/>
  </si>
  <si>
    <t>양식기술개발(자체/직접)양식기술지도를 위한 차량유지관리비</t>
    <phoneticPr fontId="2" type="noConversion"/>
  </si>
  <si>
    <t>시험연구개발(자체/직접)분석수수료 등</t>
    <phoneticPr fontId="2" type="noConversion"/>
  </si>
  <si>
    <t>시험연구개발(자체/직접)시험연구장비 유지보수</t>
    <phoneticPr fontId="2" type="noConversion"/>
  </si>
  <si>
    <t>시험연구개발(자체/직접)시약 및 시험어 구입 등</t>
    <phoneticPr fontId="2" type="noConversion"/>
  </si>
  <si>
    <t>토산어종치어방류(자체/직접)토산어종 종묘생산 사료 및 재료 호르몬 등 구입</t>
    <phoneticPr fontId="2" type="noConversion"/>
  </si>
  <si>
    <t>연구소기반시설보강(자체/직접)관사비치 물품구입</t>
    <phoneticPr fontId="2" type="noConversion"/>
  </si>
  <si>
    <t>수산질병관리원운영(자체/직접)수산질병관리원 실험보조 인부임</t>
    <phoneticPr fontId="2" type="noConversion"/>
  </si>
  <si>
    <t>수산질병관리원운영(자체/직접)수산질병관리원 의약품 등 구입</t>
    <phoneticPr fontId="2" type="noConversion"/>
  </si>
  <si>
    <t>수산질병관리원운영(자체/직접)수산질병관리원 검사장비 구입</t>
    <phoneticPr fontId="2" type="noConversion"/>
  </si>
  <si>
    <t>신규</t>
    <phoneticPr fontId="2" type="noConversion"/>
  </si>
  <si>
    <t>질병 신속진단 서비스 69,950천원증
생물안전3등급연구시설정밀진단재료비69,213천원증
전염병 원인체 분자생물학적 조사 31,657천원증
실험동물사 운영 750천원증
수의전문서적  2,240천원증</t>
    <phoneticPr fontId="2" type="noConversion"/>
  </si>
  <si>
    <t>공공운영비60,000천원
자산취득비374,800천원
시설비 173,000천원</t>
    <phoneticPr fontId="2" type="noConversion"/>
  </si>
  <si>
    <t>가축질병정밀진단(자체/직접)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</si>
</sst>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;\△#,##0"/>
    <numFmt numFmtId="184" formatCode="#,##0&quot;건&quot;;[Red]&quot;△&quot;#,##0&quot;건&quot;"/>
    <numFmt numFmtId="185" formatCode="#,##0;[Red]\▲#,##0"/>
    <numFmt numFmtId="186" formatCode="#,##0;[Red]#,##0"/>
  </numFmts>
  <fonts count="9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9"/>
      <color theme="1"/>
      <name val="맑은 고딕"/>
      <family val="3"/>
      <charset val="129"/>
    </font>
    <font>
      <b/>
      <sz val="14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color rgb="FFFF0000"/>
      <name val="맑은 고딕"/>
      <family val="3"/>
      <charset val="129"/>
      <scheme val="minor"/>
    </font>
    <font>
      <sz val="10"/>
      <color rgb="FF00CC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FF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9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1" borderId="1" applyNumberFormat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8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21" borderId="9" applyNumberFormat="0" applyAlignment="0" applyProtection="0">
      <alignment vertical="center"/>
    </xf>
    <xf numFmtId="0" fontId="36" fillId="0" borderId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37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38" fillId="0" borderId="0" applyFont="0" applyFill="0" applyBorder="0" applyAlignment="0" applyProtection="0"/>
    <xf numFmtId="181" fontId="11" fillId="0" borderId="0" applyFont="0" applyFill="0" applyBorder="0" applyAlignment="0" applyProtection="0"/>
    <xf numFmtId="38" fontId="39" fillId="21" borderId="0" applyNumberFormat="0" applyBorder="0" applyAlignment="0" applyProtection="0"/>
    <xf numFmtId="0" fontId="40" fillId="0" borderId="17" applyNumberFormat="0" applyAlignment="0" applyProtection="0">
      <alignment horizontal="left" vertical="center"/>
    </xf>
    <xf numFmtId="0" fontId="40" fillId="0" borderId="16">
      <alignment horizontal="left" vertical="center"/>
    </xf>
    <xf numFmtId="10" fontId="39" fillId="22" borderId="10" applyNumberFormat="0" applyBorder="0" applyAlignment="0" applyProtection="0"/>
    <xf numFmtId="181" fontId="11" fillId="0" borderId="0"/>
    <xf numFmtId="0" fontId="41" fillId="0" borderId="0"/>
    <xf numFmtId="10" fontId="41" fillId="0" borderId="0" applyFont="0" applyFill="0" applyBorder="0" applyAlignment="0" applyProtection="0"/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9" fontId="58" fillId="0" borderId="0" applyFont="0" applyFill="0" applyAlignment="0" applyProtection="0"/>
    <xf numFmtId="0" fontId="17" fillId="49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19" fillId="50" borderId="3" applyNumberFormat="0" applyAlignment="0" applyProtection="0">
      <alignment vertical="center"/>
    </xf>
    <xf numFmtId="182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28" fillId="47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/>
    <xf numFmtId="181" fontId="11" fillId="0" borderId="0"/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5" fillId="47" borderId="1" applyNumberFormat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1" fillId="48" borderId="2" applyNumberFormat="0" applyFont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9" fillId="50" borderId="3" applyNumberFormat="0" applyAlignment="0" applyProtection="0">
      <alignment vertical="center"/>
    </xf>
    <xf numFmtId="0" fontId="22" fillId="34" borderId="1" applyNumberFormat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47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1" fillId="0" borderId="0" applyNumberFormat="0" applyFont="0" applyFill="0" applyBorder="0" applyAlignment="0" applyProtection="0"/>
    <xf numFmtId="0" fontId="82" fillId="0" borderId="0">
      <alignment vertical="center"/>
    </xf>
    <xf numFmtId="0" fontId="41" fillId="0" borderId="0" applyNumberFormat="0" applyFont="0" applyFill="0" applyBorder="0" applyAlignment="0" applyProtection="0"/>
  </cellStyleXfs>
  <cellXfs count="330">
    <xf numFmtId="0" fontId="0" fillId="0" borderId="0" xfId="0">
      <alignment vertical="center"/>
    </xf>
    <xf numFmtId="0" fontId="11" fillId="0" borderId="0" xfId="2"/>
    <xf numFmtId="0" fontId="29" fillId="0" borderId="0" xfId="2" applyNumberFormat="1" applyFon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1" fillId="0" borderId="0" xfId="2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left"/>
    </xf>
    <xf numFmtId="0" fontId="32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5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9" fillId="0" borderId="0" xfId="45" applyNumberFormat="1" applyFont="1" applyFill="1" applyBorder="1" applyAlignment="1">
      <alignment horizontal="right" vertical="center" shrinkToFit="1"/>
    </xf>
    <xf numFmtId="176" fontId="49" fillId="0" borderId="0" xfId="45" applyNumberFormat="1" applyFont="1" applyFill="1" applyBorder="1" applyAlignment="1">
      <alignment horizontal="center" vertical="center" shrinkToFit="1"/>
    </xf>
    <xf numFmtId="176" fontId="30" fillId="0" borderId="0" xfId="2" applyNumberFormat="1" applyFont="1" applyAlignment="1">
      <alignment vertical="center"/>
    </xf>
    <xf numFmtId="176" fontId="57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9" fillId="0" borderId="10" xfId="45" applyNumberFormat="1" applyFont="1" applyFill="1" applyBorder="1" applyAlignment="1">
      <alignment horizontal="right" vertical="center" shrinkToFit="1"/>
    </xf>
    <xf numFmtId="176" fontId="49" fillId="0" borderId="37" xfId="45" applyNumberFormat="1" applyFont="1" applyFill="1" applyBorder="1" applyAlignment="1">
      <alignment horizontal="right" vertical="center" shrinkToFit="1"/>
    </xf>
    <xf numFmtId="176" fontId="60" fillId="0" borderId="0" xfId="0" applyNumberFormat="1" applyFont="1">
      <alignment vertical="center"/>
    </xf>
    <xf numFmtId="176" fontId="65" fillId="0" borderId="10" xfId="0" applyNumberFormat="1" applyFont="1" applyBorder="1" applyAlignment="1">
      <alignment horizontal="center" vertical="center" shrinkToFit="1"/>
    </xf>
    <xf numFmtId="176" fontId="66" fillId="0" borderId="0" xfId="0" applyNumberFormat="1" applyFont="1">
      <alignment vertical="center"/>
    </xf>
    <xf numFmtId="176" fontId="67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9" fillId="0" borderId="10" xfId="0" applyNumberFormat="1" applyFont="1" applyBorder="1" applyAlignment="1">
      <alignment horizontal="center" vertical="center" shrinkToFit="1"/>
    </xf>
    <xf numFmtId="176" fontId="60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8" fillId="52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8" fillId="51" borderId="10" xfId="0" applyNumberFormat="1" applyFont="1" applyFill="1" applyBorder="1" applyAlignment="1">
      <alignment horizontal="center" vertical="center"/>
    </xf>
    <xf numFmtId="176" fontId="68" fillId="53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8" fillId="52" borderId="10" xfId="1" applyNumberFormat="1" applyFont="1" applyFill="1" applyBorder="1" applyAlignment="1">
      <alignment horizontal="right" vertical="center"/>
    </xf>
    <xf numFmtId="176" fontId="68" fillId="53" borderId="10" xfId="1" applyNumberFormat="1" applyFont="1" applyFill="1" applyBorder="1" applyAlignment="1">
      <alignment horizontal="right" vertical="center"/>
    </xf>
    <xf numFmtId="176" fontId="75" fillId="0" borderId="10" xfId="0" applyNumberFormat="1" applyFont="1" applyBorder="1" applyAlignment="1">
      <alignment horizontal="center" vertical="center"/>
    </xf>
    <xf numFmtId="176" fontId="75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6" fillId="0" borderId="0" xfId="0" applyNumberFormat="1" applyFont="1">
      <alignment vertical="center"/>
    </xf>
    <xf numFmtId="176" fontId="76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7" fillId="0" borderId="0" xfId="0" applyNumberFormat="1" applyFo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68" fillId="0" borderId="10" xfId="1" applyNumberFormat="1" applyFont="1" applyFill="1" applyBorder="1" applyAlignment="1">
      <alignment horizontal="right" vertical="center"/>
    </xf>
    <xf numFmtId="176" fontId="67" fillId="0" borderId="0" xfId="0" applyNumberFormat="1" applyFont="1" applyFill="1">
      <alignment vertical="center"/>
    </xf>
    <xf numFmtId="176" fontId="65" fillId="0" borderId="10" xfId="0" applyNumberFormat="1" applyFont="1" applyFill="1" applyBorder="1" applyAlignment="1">
      <alignment horizontal="center" vertical="center" shrinkToFit="1"/>
    </xf>
    <xf numFmtId="176" fontId="70" fillId="0" borderId="0" xfId="0" applyNumberFormat="1" applyFont="1" applyAlignment="1">
      <alignment vertical="center"/>
    </xf>
    <xf numFmtId="176" fontId="79" fillId="0" borderId="0" xfId="2" applyNumberFormat="1" applyFont="1"/>
    <xf numFmtId="176" fontId="46" fillId="0" borderId="10" xfId="2" applyNumberFormat="1" applyFont="1" applyBorder="1" applyAlignment="1">
      <alignment horizontal="center" vertical="center"/>
    </xf>
    <xf numFmtId="176" fontId="46" fillId="0" borderId="25" xfId="2" applyNumberFormat="1" applyFont="1" applyBorder="1" applyAlignment="1">
      <alignment horizontal="center" vertical="center"/>
    </xf>
    <xf numFmtId="176" fontId="46" fillId="0" borderId="0" xfId="2" applyNumberFormat="1" applyFont="1"/>
    <xf numFmtId="176" fontId="10" fillId="0" borderId="0" xfId="0" applyNumberFormat="1" applyFont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4" fontId="69" fillId="0" borderId="18" xfId="0" applyNumberFormat="1" applyFont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8" fillId="56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4" fontId="65" fillId="0" borderId="0" xfId="0" applyNumberFormat="1" applyFont="1" applyFill="1" applyAlignment="1">
      <alignment horizontal="center" vertical="center"/>
    </xf>
    <xf numFmtId="176" fontId="80" fillId="0" borderId="0" xfId="0" applyNumberFormat="1" applyFont="1">
      <alignment vertical="center"/>
    </xf>
    <xf numFmtId="176" fontId="4" fillId="0" borderId="41" xfId="0" applyNumberFormat="1" applyFont="1" applyBorder="1" applyAlignment="1">
      <alignment vertical="center" wrapText="1"/>
    </xf>
    <xf numFmtId="176" fontId="4" fillId="25" borderId="41" xfId="1" applyNumberFormat="1" applyFont="1" applyFill="1" applyBorder="1" applyAlignment="1">
      <alignment horizontal="right" vertical="center" shrinkToFit="1"/>
    </xf>
    <xf numFmtId="176" fontId="4" fillId="0" borderId="41" xfId="1" applyNumberFormat="1" applyFont="1" applyFill="1" applyBorder="1" applyAlignment="1">
      <alignment horizontal="center" vertical="center" shrinkToFit="1"/>
    </xf>
    <xf numFmtId="176" fontId="3" fillId="0" borderId="42" xfId="0" applyNumberFormat="1" applyFont="1" applyBorder="1">
      <alignment vertical="center"/>
    </xf>
    <xf numFmtId="176" fontId="4" fillId="0" borderId="41" xfId="0" applyNumberFormat="1" applyFont="1" applyFill="1" applyBorder="1" applyAlignment="1">
      <alignment horizontal="center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66" fillId="0" borderId="41" xfId="0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43" xfId="0" applyNumberFormat="1" applyFont="1" applyBorder="1" applyAlignment="1">
      <alignment vertical="center" wrapText="1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6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6" fillId="0" borderId="44" xfId="0" applyNumberFormat="1" applyFont="1" applyBorder="1">
      <alignment vertical="center"/>
    </xf>
    <xf numFmtId="176" fontId="4" fillId="0" borderId="47" xfId="0" applyNumberFormat="1" applyFont="1" applyBorder="1" applyAlignment="1">
      <alignment vertical="center" wrapText="1"/>
    </xf>
    <xf numFmtId="176" fontId="3" fillId="0" borderId="43" xfId="0" applyNumberFormat="1" applyFont="1" applyBorder="1" applyAlignment="1">
      <alignment vertical="center" wrapText="1"/>
    </xf>
    <xf numFmtId="176" fontId="67" fillId="0" borderId="43" xfId="0" applyNumberFormat="1" applyFont="1" applyBorder="1" applyAlignment="1">
      <alignment vertical="center" wrapText="1"/>
    </xf>
    <xf numFmtId="185" fontId="87" fillId="58" borderId="43" xfId="195" applyNumberFormat="1" applyFont="1" applyFill="1" applyBorder="1" applyAlignment="1" applyProtection="1">
      <alignment vertical="center" shrinkToFit="1"/>
      <protection hidden="1"/>
    </xf>
    <xf numFmtId="185" fontId="84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7" fillId="0" borderId="43" xfId="195" applyNumberFormat="1" applyFont="1" applyFill="1" applyBorder="1" applyAlignment="1" applyProtection="1">
      <alignment vertical="center" shrinkToFit="1"/>
      <protection hidden="1"/>
    </xf>
    <xf numFmtId="185" fontId="84" fillId="0" borderId="43" xfId="195" applyNumberFormat="1" applyFont="1" applyFill="1" applyBorder="1" applyAlignment="1" applyProtection="1">
      <alignment horizontal="distributed" vertical="center" wrapText="1" shrinkToFit="1"/>
      <protection hidden="1"/>
    </xf>
    <xf numFmtId="185" fontId="88" fillId="0" borderId="43" xfId="195" applyNumberFormat="1" applyFont="1" applyFill="1" applyBorder="1" applyAlignment="1" applyProtection="1">
      <alignment horizontal="distributed" vertical="center" shrinkToFit="1"/>
      <protection hidden="1"/>
    </xf>
    <xf numFmtId="185" fontId="84" fillId="0" borderId="46" xfId="195" applyNumberFormat="1" applyFont="1" applyFill="1" applyBorder="1" applyAlignment="1" applyProtection="1">
      <alignment horizontal="distributed" vertical="center" shrinkToFit="1"/>
      <protection hidden="1"/>
    </xf>
    <xf numFmtId="185" fontId="86" fillId="0" borderId="47" xfId="195" applyNumberFormat="1" applyFont="1" applyFill="1" applyBorder="1" applyAlignment="1" applyProtection="1">
      <alignment vertical="center" shrinkToFit="1"/>
      <protection hidden="1"/>
    </xf>
    <xf numFmtId="176" fontId="8" fillId="53" borderId="10" xfId="0" applyNumberFormat="1" applyFont="1" applyFill="1" applyBorder="1" applyAlignment="1">
      <alignment horizontal="center" vertical="center"/>
    </xf>
    <xf numFmtId="0" fontId="90" fillId="0" borderId="0" xfId="0" applyFont="1">
      <alignment vertical="center"/>
    </xf>
    <xf numFmtId="176" fontId="69" fillId="54" borderId="10" xfId="0" applyNumberFormat="1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85" fontId="87" fillId="0" borderId="46" xfId="195" applyNumberFormat="1" applyFont="1" applyFill="1" applyBorder="1" applyAlignment="1" applyProtection="1">
      <alignment vertical="center" shrinkToFit="1"/>
      <protection hidden="1"/>
    </xf>
    <xf numFmtId="176" fontId="45" fillId="0" borderId="0" xfId="2" applyNumberFormat="1" applyFont="1"/>
    <xf numFmtId="176" fontId="44" fillId="0" borderId="0" xfId="2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7" fillId="0" borderId="0" xfId="2" applyNumberFormat="1" applyFont="1" applyAlignment="1">
      <alignment vertical="center"/>
    </xf>
    <xf numFmtId="176" fontId="47" fillId="0" borderId="0" xfId="2" applyNumberFormat="1" applyFont="1" applyAlignment="1"/>
    <xf numFmtId="176" fontId="48" fillId="0" borderId="0" xfId="2" applyNumberFormat="1" applyFont="1" applyAlignment="1">
      <alignment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>
      <alignment horizontal="right" vertical="center"/>
    </xf>
    <xf numFmtId="176" fontId="45" fillId="0" borderId="0" xfId="2" applyNumberFormat="1" applyFont="1" applyAlignment="1">
      <alignment vertical="center"/>
    </xf>
    <xf numFmtId="176" fontId="45" fillId="0" borderId="18" xfId="2" applyNumberFormat="1" applyFont="1" applyBorder="1" applyAlignment="1">
      <alignment vertical="center"/>
    </xf>
    <xf numFmtId="176" fontId="46" fillId="28" borderId="10" xfId="2" applyNumberFormat="1" applyFont="1" applyFill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14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 wrapText="1"/>
    </xf>
    <xf numFmtId="176" fontId="45" fillId="0" borderId="10" xfId="2" applyNumberFormat="1" applyFont="1" applyBorder="1" applyAlignment="1">
      <alignment horizontal="center" vertical="center" wrapText="1"/>
    </xf>
    <xf numFmtId="176" fontId="45" fillId="0" borderId="34" xfId="2" applyNumberFormat="1" applyFont="1" applyBorder="1" applyAlignment="1">
      <alignment horizontal="center" vertical="center"/>
    </xf>
    <xf numFmtId="176" fontId="45" fillId="0" borderId="10" xfId="45" applyNumberFormat="1" applyFont="1" applyBorder="1" applyAlignment="1">
      <alignment horizontal="right" vertical="center"/>
    </xf>
    <xf numFmtId="176" fontId="45" fillId="0" borderId="35" xfId="45" applyNumberFormat="1" applyFont="1" applyBorder="1" applyAlignment="1">
      <alignment horizontal="right" vertical="center"/>
    </xf>
    <xf numFmtId="176" fontId="50" fillId="28" borderId="15" xfId="2" applyNumberFormat="1" applyFont="1" applyFill="1" applyBorder="1" applyAlignment="1">
      <alignment horizontal="right" vertical="center"/>
    </xf>
    <xf numFmtId="176" fontId="45" fillId="0" borderId="14" xfId="2" applyNumberFormat="1" applyFont="1" applyBorder="1" applyAlignment="1">
      <alignment horizontal="right" vertical="center"/>
    </xf>
    <xf numFmtId="176" fontId="51" fillId="0" borderId="27" xfId="2" applyNumberFormat="1" applyFont="1" applyBorder="1" applyAlignment="1">
      <alignment vertical="center"/>
    </xf>
    <xf numFmtId="176" fontId="52" fillId="12" borderId="28" xfId="2" applyNumberFormat="1" applyFont="1" applyFill="1" applyBorder="1" applyAlignment="1">
      <alignment vertical="center" wrapText="1"/>
    </xf>
    <xf numFmtId="176" fontId="50" fillId="0" borderId="15" xfId="45" applyNumberFormat="1" applyFont="1" applyBorder="1" applyAlignment="1">
      <alignment vertical="center"/>
    </xf>
    <xf numFmtId="176" fontId="45" fillId="0" borderId="10" xfId="45" applyNumberFormat="1" applyFont="1" applyBorder="1" applyAlignment="1">
      <alignment vertical="center"/>
    </xf>
    <xf numFmtId="176" fontId="45" fillId="0" borderId="10" xfId="2" applyNumberFormat="1" applyFont="1" applyBorder="1" applyAlignment="1">
      <alignment vertical="center"/>
    </xf>
    <xf numFmtId="176" fontId="45" fillId="0" borderId="34" xfId="2" applyNumberFormat="1" applyFont="1" applyBorder="1" applyAlignment="1">
      <alignment horizontal="center" vertical="center" wrapText="1"/>
    </xf>
    <xf numFmtId="176" fontId="50" fillId="28" borderId="16" xfId="2" applyNumberFormat="1" applyFont="1" applyFill="1" applyBorder="1" applyAlignment="1">
      <alignment vertical="center"/>
    </xf>
    <xf numFmtId="176" fontId="45" fillId="0" borderId="16" xfId="2" applyNumberFormat="1" applyFont="1" applyBorder="1" applyAlignment="1">
      <alignment horizontal="center" vertical="center"/>
    </xf>
    <xf numFmtId="176" fontId="51" fillId="0" borderId="0" xfId="2" applyNumberFormat="1" applyFont="1" applyBorder="1" applyAlignment="1">
      <alignment vertical="center"/>
    </xf>
    <xf numFmtId="176" fontId="52" fillId="12" borderId="0" xfId="2" applyNumberFormat="1" applyFont="1" applyFill="1" applyBorder="1" applyAlignment="1">
      <alignment vertical="center" wrapText="1"/>
    </xf>
    <xf numFmtId="176" fontId="50" fillId="0" borderId="0" xfId="45" applyNumberFormat="1" applyFont="1" applyBorder="1" applyAlignment="1">
      <alignment vertical="center"/>
    </xf>
    <xf numFmtId="176" fontId="45" fillId="0" borderId="0" xfId="45" applyNumberFormat="1" applyFont="1" applyBorder="1" applyAlignment="1">
      <alignment vertical="center"/>
    </xf>
    <xf numFmtId="176" fontId="45" fillId="0" borderId="0" xfId="2" applyNumberFormat="1" applyFont="1" applyBorder="1" applyAlignment="1">
      <alignment vertical="center"/>
    </xf>
    <xf numFmtId="176" fontId="45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Border="1" applyAlignment="1">
      <alignment horizontal="right" vertical="center"/>
    </xf>
    <xf numFmtId="176" fontId="45" fillId="0" borderId="36" xfId="2" applyNumberFormat="1" applyFont="1" applyBorder="1" applyAlignment="1">
      <alignment horizontal="center" vertical="center"/>
    </xf>
    <xf numFmtId="176" fontId="54" fillId="0" borderId="15" xfId="2" applyNumberFormat="1" applyFont="1" applyBorder="1" applyAlignment="1">
      <alignment horizontal="right" vertical="center" wrapText="1"/>
    </xf>
    <xf numFmtId="176" fontId="54" fillId="0" borderId="10" xfId="2" applyNumberFormat="1" applyFont="1" applyBorder="1" applyAlignment="1">
      <alignment horizontal="right" vertical="center" wrapText="1"/>
    </xf>
    <xf numFmtId="176" fontId="53" fillId="8" borderId="29" xfId="2" applyNumberFormat="1" applyFont="1" applyFill="1" applyBorder="1" applyAlignment="1">
      <alignment vertical="center"/>
    </xf>
    <xf numFmtId="176" fontId="45" fillId="0" borderId="0" xfId="2" applyNumberFormat="1" applyFont="1" applyAlignment="1">
      <alignment horizontal="center" wrapText="1"/>
    </xf>
    <xf numFmtId="176" fontId="45" fillId="0" borderId="0" xfId="2" applyNumberFormat="1" applyFont="1" applyAlignment="1">
      <alignment wrapText="1"/>
    </xf>
    <xf numFmtId="176" fontId="61" fillId="0" borderId="0" xfId="2" applyNumberFormat="1" applyFont="1"/>
    <xf numFmtId="176" fontId="51" fillId="0" borderId="0" xfId="2" applyNumberFormat="1" applyFont="1" applyAlignment="1">
      <alignment wrapText="1"/>
    </xf>
    <xf numFmtId="176" fontId="45" fillId="0" borderId="10" xfId="45" applyNumberFormat="1" applyFont="1" applyFill="1" applyBorder="1" applyAlignment="1">
      <alignment horizontal="right" vertical="center"/>
    </xf>
    <xf numFmtId="176" fontId="45" fillId="0" borderId="0" xfId="2" applyNumberFormat="1" applyFont="1" applyFill="1"/>
    <xf numFmtId="176" fontId="46" fillId="0" borderId="0" xfId="2" applyNumberFormat="1" applyFont="1" applyFill="1"/>
    <xf numFmtId="176" fontId="53" fillId="0" borderId="34" xfId="2" applyNumberFormat="1" applyFont="1" applyFill="1" applyBorder="1" applyAlignment="1">
      <alignment horizontal="center" vertical="center"/>
    </xf>
    <xf numFmtId="176" fontId="53" fillId="0" borderId="10" xfId="45" applyNumberFormat="1" applyFont="1" applyFill="1" applyBorder="1" applyAlignment="1">
      <alignment horizontal="right" vertical="center"/>
    </xf>
    <xf numFmtId="176" fontId="53" fillId="0" borderId="0" xfId="2" applyNumberFormat="1" applyFont="1" applyFill="1"/>
    <xf numFmtId="176" fontId="55" fillId="0" borderId="0" xfId="2" applyNumberFormat="1" applyFont="1" applyFill="1"/>
    <xf numFmtId="176" fontId="45" fillId="0" borderId="27" xfId="2" applyNumberFormat="1" applyFont="1" applyFill="1" applyBorder="1" applyAlignment="1">
      <alignment horizontal="center" vertical="center"/>
    </xf>
    <xf numFmtId="176" fontId="45" fillId="0" borderId="37" xfId="45" applyNumberFormat="1" applyFont="1" applyFill="1" applyBorder="1" applyAlignment="1">
      <alignment horizontal="right" vertical="center"/>
    </xf>
    <xf numFmtId="176" fontId="45" fillId="0" borderId="28" xfId="45" applyNumberFormat="1" applyFont="1" applyBorder="1" applyAlignment="1">
      <alignment horizontal="right" vertical="center"/>
    </xf>
    <xf numFmtId="176" fontId="47" fillId="0" borderId="0" xfId="2" applyNumberFormat="1" applyFont="1" applyAlignment="1">
      <alignment horizontal="left" vertical="center"/>
    </xf>
    <xf numFmtId="176" fontId="47" fillId="0" borderId="0" xfId="2" applyNumberFormat="1" applyFont="1" applyAlignment="1">
      <alignment horizontal="right" vertical="center"/>
    </xf>
    <xf numFmtId="176" fontId="45" fillId="0" borderId="27" xfId="2" applyNumberFormat="1" applyFont="1" applyBorder="1" applyAlignment="1">
      <alignment horizontal="center" vertical="center"/>
    </xf>
    <xf numFmtId="176" fontId="45" fillId="0" borderId="37" xfId="45" applyNumberFormat="1" applyFont="1" applyBorder="1" applyAlignment="1">
      <alignment horizontal="right" vertical="center"/>
    </xf>
    <xf numFmtId="176" fontId="56" fillId="0" borderId="30" xfId="2" applyNumberFormat="1" applyFont="1" applyFill="1" applyBorder="1" applyAlignment="1"/>
    <xf numFmtId="176" fontId="46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6" fillId="0" borderId="13" xfId="2" applyNumberFormat="1" applyFont="1" applyFill="1" applyBorder="1" applyAlignment="1"/>
    <xf numFmtId="176" fontId="62" fillId="54" borderId="10" xfId="2" applyNumberFormat="1" applyFont="1" applyFill="1" applyBorder="1" applyAlignment="1"/>
    <xf numFmtId="176" fontId="62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5" fillId="27" borderId="0" xfId="2" applyNumberFormat="1" applyFont="1" applyFill="1"/>
    <xf numFmtId="176" fontId="47" fillId="0" borderId="0" xfId="2" applyNumberFormat="1" applyFont="1"/>
    <xf numFmtId="0" fontId="68" fillId="0" borderId="0" xfId="0" applyFont="1" applyAlignment="1">
      <alignment horizontal="center" vertical="center"/>
    </xf>
    <xf numFmtId="185" fontId="91" fillId="54" borderId="10" xfId="195" applyNumberFormat="1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185" fontId="91" fillId="56" borderId="10" xfId="195" applyNumberFormat="1" applyFont="1" applyFill="1" applyBorder="1" applyAlignment="1">
      <alignment horizontal="center" vertical="center" wrapText="1"/>
    </xf>
    <xf numFmtId="49" fontId="91" fillId="56" borderId="10" xfId="195" applyNumberFormat="1" applyFont="1" applyFill="1" applyBorder="1" applyAlignment="1">
      <alignment horizontal="center" vertical="center" wrapText="1"/>
    </xf>
    <xf numFmtId="0" fontId="92" fillId="0" borderId="10" xfId="0" applyFont="1" applyBorder="1">
      <alignment vertical="center"/>
    </xf>
    <xf numFmtId="49" fontId="92" fillId="0" borderId="10" xfId="0" applyNumberFormat="1" applyFont="1" applyBorder="1">
      <alignment vertical="center"/>
    </xf>
    <xf numFmtId="49" fontId="93" fillId="0" borderId="10" xfId="0" applyNumberFormat="1" applyFont="1" applyFill="1" applyBorder="1" applyAlignment="1">
      <alignment vertical="center" wrapText="1"/>
    </xf>
    <xf numFmtId="49" fontId="93" fillId="0" borderId="10" xfId="0" applyNumberFormat="1" applyFont="1" applyFill="1" applyBorder="1" applyAlignment="1">
      <alignment horizontal="left" vertical="center" wrapText="1"/>
    </xf>
    <xf numFmtId="49" fontId="92" fillId="0" borderId="10" xfId="196" applyNumberFormat="1" applyFont="1" applyFill="1" applyBorder="1" applyAlignment="1">
      <alignment horizontal="center" vertical="center"/>
    </xf>
    <xf numFmtId="0" fontId="92" fillId="0" borderId="10" xfId="0" applyFont="1" applyFill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0" fontId="92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57" borderId="41" xfId="0" applyNumberFormat="1" applyFont="1" applyFill="1" applyBorder="1" applyAlignment="1" applyProtection="1">
      <alignment vertical="center" wrapText="1"/>
      <protection locked="0"/>
    </xf>
    <xf numFmtId="176" fontId="4" fillId="57" borderId="4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1" xfId="1" applyNumberFormat="1" applyFont="1" applyBorder="1" applyAlignment="1" applyProtection="1">
      <alignment horizontal="right" vertical="center" shrinkToFit="1"/>
      <protection locked="0"/>
    </xf>
    <xf numFmtId="176" fontId="4" fillId="57" borderId="43" xfId="0" applyNumberFormat="1" applyFont="1" applyFill="1" applyBorder="1" applyAlignment="1" applyProtection="1">
      <alignment vertical="center" wrapText="1"/>
      <protection locked="0"/>
    </xf>
    <xf numFmtId="176" fontId="4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3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7" borderId="43" xfId="0" applyNumberFormat="1" applyFont="1" applyFill="1" applyBorder="1" applyAlignment="1" applyProtection="1">
      <alignment vertical="center" wrapText="1"/>
      <protection locked="0"/>
    </xf>
    <xf numFmtId="41" fontId="4" fillId="0" borderId="43" xfId="1" applyFont="1" applyBorder="1" applyAlignment="1" applyProtection="1">
      <alignment horizontal="right" vertical="center" shrinkToFit="1"/>
      <protection locked="0"/>
    </xf>
    <xf numFmtId="176" fontId="4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67" fillId="57" borderId="43" xfId="0" applyNumberFormat="1" applyFont="1" applyFill="1" applyBorder="1" applyAlignment="1" applyProtection="1">
      <alignment vertical="center" wrapText="1"/>
      <protection locked="0"/>
    </xf>
    <xf numFmtId="176" fontId="67" fillId="57" borderId="43" xfId="0" applyNumberFormat="1" applyFont="1" applyFill="1" applyBorder="1" applyAlignment="1" applyProtection="1">
      <alignment horizontal="center" vertical="center" wrapText="1"/>
      <protection locked="0"/>
    </xf>
    <xf numFmtId="183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horizontal="right" vertical="center" shrinkToFit="1"/>
      <protection locked="0"/>
    </xf>
    <xf numFmtId="176" fontId="4" fillId="0" borderId="43" xfId="0" applyNumberFormat="1" applyFont="1" applyBorder="1" applyAlignment="1" applyProtection="1">
      <alignment vertical="center" shrinkToFit="1"/>
      <protection locked="0"/>
    </xf>
    <xf numFmtId="176" fontId="4" fillId="0" borderId="41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3" xfId="0" applyNumberFormat="1" applyFont="1" applyBorder="1" applyAlignment="1" applyProtection="1">
      <alignment vertical="center" wrapText="1"/>
      <protection locked="0"/>
    </xf>
    <xf numFmtId="176" fontId="3" fillId="0" borderId="41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66" fillId="0" borderId="43" xfId="0" applyNumberFormat="1" applyFont="1" applyBorder="1" applyAlignment="1" applyProtection="1">
      <alignment horizontal="center" vertical="center"/>
      <protection locked="0"/>
    </xf>
    <xf numFmtId="176" fontId="69" fillId="55" borderId="10" xfId="0" applyNumberFormat="1" applyFont="1" applyFill="1" applyBorder="1" applyAlignment="1">
      <alignment vertical="center"/>
    </xf>
    <xf numFmtId="0" fontId="92" fillId="54" borderId="10" xfId="0" applyFont="1" applyFill="1" applyBorder="1">
      <alignment vertical="center"/>
    </xf>
    <xf numFmtId="49" fontId="92" fillId="54" borderId="10" xfId="0" applyNumberFormat="1" applyFont="1" applyFill="1" applyBorder="1">
      <alignment vertical="center"/>
    </xf>
    <xf numFmtId="0" fontId="92" fillId="54" borderId="0" xfId="0" applyFont="1" applyFill="1">
      <alignment vertical="center"/>
    </xf>
    <xf numFmtId="49" fontId="93" fillId="54" borderId="10" xfId="0" applyNumberFormat="1" applyFont="1" applyFill="1" applyBorder="1" applyAlignment="1">
      <alignment vertical="center" wrapText="1"/>
    </xf>
    <xf numFmtId="49" fontId="93" fillId="54" borderId="10" xfId="0" applyNumberFormat="1" applyFont="1" applyFill="1" applyBorder="1" applyAlignment="1">
      <alignment horizontal="left" vertical="center" wrapText="1"/>
    </xf>
    <xf numFmtId="49" fontId="92" fillId="54" borderId="10" xfId="196" applyNumberFormat="1" applyFont="1" applyFill="1" applyBorder="1" applyAlignment="1">
      <alignment horizontal="center" vertical="center"/>
    </xf>
    <xf numFmtId="0" fontId="92" fillId="54" borderId="10" xfId="0" applyFont="1" applyFill="1" applyBorder="1" applyAlignment="1">
      <alignment horizontal="center" vertical="center"/>
    </xf>
    <xf numFmtId="176" fontId="8" fillId="53" borderId="10" xfId="0" applyNumberFormat="1" applyFont="1" applyFill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 wrapText="1"/>
    </xf>
    <xf numFmtId="176" fontId="65" fillId="0" borderId="10" xfId="0" applyNumberFormat="1" applyFont="1" applyBorder="1" applyAlignment="1">
      <alignment horizontal="center" vertical="center" wrapText="1" shrinkToFit="1"/>
    </xf>
    <xf numFmtId="176" fontId="4" fillId="57" borderId="47" xfId="0" applyNumberFormat="1" applyFont="1" applyFill="1" applyBorder="1" applyAlignment="1" applyProtection="1">
      <alignment vertical="center" wrapText="1"/>
      <protection locked="0"/>
    </xf>
    <xf numFmtId="176" fontId="4" fillId="57" borderId="47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4" fillId="25" borderId="47" xfId="1" applyNumberFormat="1" applyFont="1" applyFill="1" applyBorder="1" applyAlignment="1">
      <alignment horizontal="right" vertical="center" shrinkToFit="1"/>
    </xf>
    <xf numFmtId="176" fontId="4" fillId="0" borderId="47" xfId="1" applyNumberFormat="1" applyFont="1" applyFill="1" applyBorder="1" applyAlignment="1">
      <alignment horizontal="center" vertical="center" shrinkToFit="1"/>
    </xf>
    <xf numFmtId="176" fontId="3" fillId="0" borderId="47" xfId="0" applyNumberFormat="1" applyFont="1" applyBorder="1" applyAlignment="1" applyProtection="1">
      <alignment horizontal="center" vertical="center"/>
      <protection locked="0"/>
    </xf>
    <xf numFmtId="176" fontId="66" fillId="0" borderId="47" xfId="0" applyNumberFormat="1" applyFont="1" applyBorder="1" applyAlignment="1">
      <alignment horizontal="center" vertical="center" shrinkToFit="1"/>
    </xf>
    <xf numFmtId="176" fontId="7" fillId="0" borderId="47" xfId="0" applyNumberFormat="1" applyFont="1" applyBorder="1" applyAlignment="1">
      <alignment horizontal="center" vertical="center" shrinkToFit="1"/>
    </xf>
    <xf numFmtId="176" fontId="4" fillId="0" borderId="47" xfId="0" applyNumberFormat="1" applyFont="1" applyFill="1" applyBorder="1" applyAlignment="1">
      <alignment horizontal="center" vertical="center" shrinkToFit="1"/>
    </xf>
    <xf numFmtId="176" fontId="4" fillId="0" borderId="47" xfId="1" applyNumberFormat="1" applyFont="1" applyBorder="1" applyAlignment="1">
      <alignment horizontal="center" vertical="center" shrinkToFit="1"/>
    </xf>
    <xf numFmtId="176" fontId="4" fillId="0" borderId="47" xfId="0" applyNumberFormat="1" applyFont="1" applyBorder="1" applyAlignment="1" applyProtection="1">
      <alignment horizontal="left" vertical="center" wrapText="1"/>
      <protection locked="0"/>
    </xf>
    <xf numFmtId="176" fontId="4" fillId="0" borderId="11" xfId="1" applyNumberFormat="1" applyFont="1" applyBorder="1" applyAlignment="1">
      <alignment horizontal="center" vertical="center" shrinkToFit="1"/>
    </xf>
    <xf numFmtId="176" fontId="96" fillId="0" borderId="43" xfId="1" applyNumberFormat="1" applyFont="1" applyBorder="1" applyAlignment="1" applyProtection="1">
      <alignment horizontal="right" vertical="center" shrinkToFit="1"/>
      <protection locked="0"/>
    </xf>
    <xf numFmtId="176" fontId="97" fillId="0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6" borderId="43" xfId="1" applyFont="1" applyFill="1" applyBorder="1" applyAlignment="1" applyProtection="1">
      <alignment horizontal="right" vertical="center" shrinkToFit="1"/>
      <protection locked="0"/>
    </xf>
    <xf numFmtId="176" fontId="66" fillId="57" borderId="47" xfId="0" applyNumberFormat="1" applyFont="1" applyFill="1" applyBorder="1" applyAlignment="1" applyProtection="1">
      <alignment vertical="center" wrapText="1"/>
      <protection locked="0"/>
    </xf>
    <xf numFmtId="186" fontId="4" fillId="0" borderId="43" xfId="1" applyNumberFormat="1" applyFont="1" applyBorder="1" applyAlignment="1" applyProtection="1">
      <alignment horizontal="right" vertical="center" shrinkToFit="1"/>
      <protection locked="0"/>
    </xf>
    <xf numFmtId="186" fontId="66" fillId="0" borderId="43" xfId="1" applyNumberFormat="1" applyFont="1" applyBorder="1" applyAlignment="1" applyProtection="1">
      <alignment horizontal="right" vertical="center" shrinkToFit="1"/>
      <protection locked="0"/>
    </xf>
    <xf numFmtId="186" fontId="4" fillId="26" borderId="43" xfId="1" applyNumberFormat="1" applyFont="1" applyFill="1" applyBorder="1" applyAlignment="1" applyProtection="1">
      <alignment horizontal="right" vertical="center" shrinkToFit="1"/>
      <protection locked="0"/>
    </xf>
    <xf numFmtId="176" fontId="66" fillId="0" borderId="43" xfId="0" applyNumberFormat="1" applyFont="1" applyBorder="1" applyAlignment="1">
      <alignment vertical="center" wrapText="1"/>
    </xf>
    <xf numFmtId="176" fontId="66" fillId="57" borderId="43" xfId="0" applyNumberFormat="1" applyFont="1" applyFill="1" applyBorder="1" applyAlignment="1" applyProtection="1">
      <alignment horizontal="center" vertical="center" wrapText="1"/>
      <protection locked="0"/>
    </xf>
    <xf numFmtId="176" fontId="66" fillId="57" borderId="43" xfId="0" applyNumberFormat="1" applyFont="1" applyFill="1" applyBorder="1" applyAlignment="1" applyProtection="1">
      <alignment vertical="center" wrapText="1"/>
      <protection locked="0"/>
    </xf>
    <xf numFmtId="186" fontId="4" fillId="0" borderId="47" xfId="1" applyNumberFormat="1" applyFont="1" applyBorder="1" applyAlignment="1" applyProtection="1">
      <alignment horizontal="right" vertical="center" shrinkToFit="1"/>
      <protection locked="0"/>
    </xf>
    <xf numFmtId="176" fontId="96" fillId="0" borderId="43" xfId="0" applyNumberFormat="1" applyFont="1" applyBorder="1" applyAlignment="1" applyProtection="1">
      <alignment horizontal="left" vertical="center" shrinkToFit="1"/>
      <protection locked="0"/>
    </xf>
    <xf numFmtId="176" fontId="4" fillId="0" borderId="43" xfId="1" applyNumberFormat="1" applyFont="1" applyFill="1" applyBorder="1" applyAlignment="1">
      <alignment horizontal="center" vertical="center" wrapText="1" shrinkToFit="1"/>
    </xf>
    <xf numFmtId="176" fontId="4" fillId="0" borderId="43" xfId="0" applyNumberFormat="1" applyFont="1" applyFill="1" applyBorder="1" applyAlignment="1" applyProtection="1">
      <alignment horizontal="left" vertical="center" shrinkToFit="1"/>
      <protection locked="0"/>
    </xf>
    <xf numFmtId="176" fontId="98" fillId="57" borderId="43" xfId="0" applyNumberFormat="1" applyFont="1" applyFill="1" applyBorder="1" applyAlignment="1" applyProtection="1">
      <alignment vertical="center" wrapText="1"/>
      <protection locked="0"/>
    </xf>
    <xf numFmtId="176" fontId="96" fillId="57" borderId="43" xfId="0" applyNumberFormat="1" applyFont="1" applyFill="1" applyBorder="1" applyAlignment="1" applyProtection="1">
      <alignment vertical="center" wrapText="1"/>
      <protection locked="0"/>
    </xf>
    <xf numFmtId="176" fontId="96" fillId="0" borderId="43" xfId="0" applyNumberFormat="1" applyFont="1" applyBorder="1" applyAlignment="1" applyProtection="1">
      <alignment horizontal="left" vertical="center" wrapText="1" shrinkToFit="1"/>
      <protection locked="0"/>
    </xf>
    <xf numFmtId="176" fontId="69" fillId="54" borderId="14" xfId="1" applyNumberFormat="1" applyFont="1" applyFill="1" applyBorder="1" applyAlignment="1">
      <alignment horizontal="center" vertical="center"/>
    </xf>
    <xf numFmtId="176" fontId="69" fillId="54" borderId="16" xfId="1" applyNumberFormat="1" applyFont="1" applyFill="1" applyBorder="1" applyAlignment="1">
      <alignment horizontal="center" vertical="center"/>
    </xf>
    <xf numFmtId="176" fontId="69" fillId="54" borderId="15" xfId="1" applyNumberFormat="1" applyFont="1" applyFill="1" applyBorder="1" applyAlignment="1">
      <alignment horizontal="center" vertical="center"/>
    </xf>
    <xf numFmtId="176" fontId="69" fillId="55" borderId="14" xfId="1" applyNumberFormat="1" applyFont="1" applyFill="1" applyBorder="1" applyAlignment="1">
      <alignment horizontal="center" vertical="center"/>
    </xf>
    <xf numFmtId="176" fontId="69" fillId="55" borderId="16" xfId="1" applyNumberFormat="1" applyFont="1" applyFill="1" applyBorder="1" applyAlignment="1">
      <alignment horizontal="center" vertical="center"/>
    </xf>
    <xf numFmtId="176" fontId="69" fillId="55" borderId="15" xfId="1" applyNumberFormat="1" applyFont="1" applyFill="1" applyBorder="1" applyAlignment="1">
      <alignment horizontal="center" vertical="center"/>
    </xf>
    <xf numFmtId="176" fontId="70" fillId="0" borderId="0" xfId="0" applyNumberFormat="1" applyFont="1" applyAlignment="1">
      <alignment horizontal="center" vertical="center"/>
    </xf>
    <xf numFmtId="176" fontId="74" fillId="51" borderId="10" xfId="0" applyNumberFormat="1" applyFont="1" applyFill="1" applyBorder="1" applyAlignment="1">
      <alignment horizontal="center" vertical="center"/>
    </xf>
    <xf numFmtId="176" fontId="74" fillId="0" borderId="10" xfId="0" applyNumberFormat="1" applyFont="1" applyBorder="1" applyAlignment="1">
      <alignment horizontal="center" vertical="center"/>
    </xf>
    <xf numFmtId="176" fontId="68" fillId="51" borderId="11" xfId="0" applyNumberFormat="1" applyFont="1" applyFill="1" applyBorder="1" applyAlignment="1">
      <alignment horizontal="center" vertical="center"/>
    </xf>
    <xf numFmtId="176" fontId="68" fillId="51" borderId="12" xfId="0" applyNumberFormat="1" applyFont="1" applyFill="1" applyBorder="1" applyAlignment="1">
      <alignment horizontal="center" vertical="center"/>
    </xf>
    <xf numFmtId="176" fontId="94" fillId="51" borderId="14" xfId="0" applyNumberFormat="1" applyFont="1" applyFill="1" applyBorder="1" applyAlignment="1">
      <alignment horizontal="center" vertical="center"/>
    </xf>
    <xf numFmtId="176" fontId="94" fillId="51" borderId="16" xfId="0" applyNumberFormat="1" applyFont="1" applyFill="1" applyBorder="1" applyAlignment="1">
      <alignment horizontal="center" vertical="center"/>
    </xf>
    <xf numFmtId="176" fontId="94" fillId="51" borderId="15" xfId="0" applyNumberFormat="1" applyFont="1" applyFill="1" applyBorder="1" applyAlignment="1">
      <alignment horizontal="center" vertical="center"/>
    </xf>
    <xf numFmtId="0" fontId="34" fillId="0" borderId="0" xfId="2" applyNumberFormat="1" applyFont="1" applyAlignment="1">
      <alignment horizontal="center"/>
    </xf>
    <xf numFmtId="0" fontId="32" fillId="0" borderId="0" xfId="2" applyNumberFormat="1" applyFont="1" applyAlignment="1">
      <alignment horizontal="center"/>
    </xf>
    <xf numFmtId="176" fontId="45" fillId="0" borderId="19" xfId="2" applyNumberFormat="1" applyFont="1" applyBorder="1" applyAlignment="1">
      <alignment horizontal="center" vertical="center"/>
    </xf>
    <xf numFmtId="176" fontId="45" fillId="0" borderId="23" xfId="2" applyNumberFormat="1" applyFont="1" applyBorder="1" applyAlignment="1">
      <alignment horizontal="center" vertical="center"/>
    </xf>
    <xf numFmtId="176" fontId="45" fillId="0" borderId="20" xfId="2" applyNumberFormat="1" applyFont="1" applyBorder="1" applyAlignment="1">
      <alignment horizontal="center" vertical="center"/>
    </xf>
    <xf numFmtId="176" fontId="45" fillId="0" borderId="24" xfId="2" applyNumberFormat="1" applyFont="1" applyBorder="1" applyAlignment="1">
      <alignment horizontal="center" vertical="center"/>
    </xf>
    <xf numFmtId="176" fontId="45" fillId="0" borderId="16" xfId="2" applyNumberFormat="1" applyFont="1" applyBorder="1" applyAlignment="1">
      <alignment horizontal="center" vertical="center"/>
    </xf>
    <xf numFmtId="176" fontId="45" fillId="0" borderId="15" xfId="2" applyNumberFormat="1" applyFont="1" applyBorder="1" applyAlignment="1">
      <alignment horizontal="center" vertical="center"/>
    </xf>
    <xf numFmtId="176" fontId="45" fillId="0" borderId="21" xfId="2" applyNumberFormat="1" applyFont="1" applyBorder="1" applyAlignment="1">
      <alignment horizontal="center" vertical="center"/>
    </xf>
    <xf numFmtId="176" fontId="45" fillId="0" borderId="22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26" xfId="2" applyNumberFormat="1" applyFont="1" applyBorder="1" applyAlignment="1">
      <alignment horizontal="center" vertical="center"/>
    </xf>
    <xf numFmtId="176" fontId="46" fillId="28" borderId="19" xfId="2" applyNumberFormat="1" applyFont="1" applyFill="1" applyBorder="1" applyAlignment="1">
      <alignment horizontal="center" vertical="center"/>
    </xf>
    <xf numFmtId="176" fontId="46" fillId="28" borderId="23" xfId="2" applyNumberFormat="1" applyFont="1" applyFill="1" applyBorder="1" applyAlignment="1">
      <alignment horizontal="center" vertical="center"/>
    </xf>
    <xf numFmtId="176" fontId="46" fillId="28" borderId="38" xfId="2" applyNumberFormat="1" applyFont="1" applyFill="1" applyBorder="1" applyAlignment="1">
      <alignment horizontal="center" vertical="center" wrapText="1" shrinkToFit="1"/>
    </xf>
    <xf numFmtId="176" fontId="46" fillId="28" borderId="12" xfId="2" applyNumberFormat="1" applyFont="1" applyFill="1" applyBorder="1" applyAlignment="1">
      <alignment horizontal="center" vertical="center" wrapText="1" shrinkToFit="1"/>
    </xf>
    <xf numFmtId="176" fontId="46" fillId="28" borderId="39" xfId="2" applyNumberFormat="1" applyFont="1" applyFill="1" applyBorder="1" applyAlignment="1">
      <alignment horizontal="center" vertical="center"/>
    </xf>
    <xf numFmtId="176" fontId="46" fillId="28" borderId="40" xfId="2" applyNumberFormat="1" applyFont="1" applyFill="1" applyBorder="1" applyAlignment="1">
      <alignment horizontal="center" vertical="center"/>
    </xf>
    <xf numFmtId="176" fontId="46" fillId="28" borderId="20" xfId="2" applyNumberFormat="1" applyFont="1" applyFill="1" applyBorder="1" applyAlignment="1">
      <alignment horizontal="center" vertical="center"/>
    </xf>
    <xf numFmtId="176" fontId="46" fillId="28" borderId="24" xfId="2" applyNumberFormat="1" applyFont="1" applyFill="1" applyBorder="1" applyAlignment="1">
      <alignment horizontal="center" vertical="center"/>
    </xf>
    <xf numFmtId="176" fontId="53" fillId="0" borderId="16" xfId="2" applyNumberFormat="1" applyFont="1" applyBorder="1" applyAlignment="1">
      <alignment horizontal="center" vertical="center" wrapText="1"/>
    </xf>
    <xf numFmtId="176" fontId="53" fillId="0" borderId="15" xfId="2" applyNumberFormat="1" applyFont="1" applyBorder="1" applyAlignment="1">
      <alignment horizontal="center" vertical="center" wrapText="1"/>
    </xf>
    <xf numFmtId="176" fontId="44" fillId="0" borderId="0" xfId="2" quotePrefix="1" applyNumberFormat="1" applyFont="1" applyAlignment="1">
      <alignment horizontal="center" vertical="center" wrapText="1"/>
    </xf>
    <xf numFmtId="176" fontId="44" fillId="0" borderId="0" xfId="2" applyNumberFormat="1" applyFont="1" applyAlignment="1">
      <alignment horizontal="center" vertical="center"/>
    </xf>
    <xf numFmtId="176" fontId="46" fillId="28" borderId="31" xfId="2" applyNumberFormat="1" applyFont="1" applyFill="1" applyBorder="1" applyAlignment="1">
      <alignment horizontal="center" vertical="center"/>
    </xf>
    <xf numFmtId="176" fontId="46" fillId="28" borderId="34" xfId="2" applyNumberFormat="1" applyFont="1" applyFill="1" applyBorder="1" applyAlignment="1">
      <alignment horizontal="center" vertical="center"/>
    </xf>
    <xf numFmtId="176" fontId="46" fillId="28" borderId="32" xfId="2" applyNumberFormat="1" applyFont="1" applyFill="1" applyBorder="1" applyAlignment="1">
      <alignment horizontal="center" vertical="center" shrinkToFit="1"/>
    </xf>
    <xf numFmtId="176" fontId="46" fillId="28" borderId="10" xfId="2" applyNumberFormat="1" applyFont="1" applyFill="1" applyBorder="1" applyAlignment="1">
      <alignment horizontal="center" vertical="center" shrinkToFit="1"/>
    </xf>
    <xf numFmtId="176" fontId="46" fillId="28" borderId="32" xfId="2" applyNumberFormat="1" applyFont="1" applyFill="1" applyBorder="1" applyAlignment="1">
      <alignment horizontal="center" vertical="center"/>
    </xf>
    <xf numFmtId="176" fontId="46" fillId="28" borderId="33" xfId="2" applyNumberFormat="1" applyFont="1" applyFill="1" applyBorder="1" applyAlignment="1">
      <alignment horizontal="center" vertical="center"/>
    </xf>
    <xf numFmtId="176" fontId="46" fillId="28" borderId="35" xfId="2" applyNumberFormat="1" applyFont="1" applyFill="1" applyBorder="1" applyAlignment="1">
      <alignment horizontal="center" vertical="center"/>
    </xf>
    <xf numFmtId="185" fontId="84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4" fillId="58" borderId="49" xfId="195" applyNumberFormat="1" applyFont="1" applyFill="1" applyBorder="1" applyAlignment="1" applyProtection="1">
      <alignment horizontal="left" vertical="center" shrinkToFit="1"/>
      <protection hidden="1"/>
    </xf>
    <xf numFmtId="185" fontId="88" fillId="58" borderId="45" xfId="195" applyNumberFormat="1" applyFont="1" applyFill="1" applyBorder="1" applyAlignment="1" applyProtection="1">
      <alignment horizontal="left" vertical="center" shrinkToFit="1"/>
      <protection hidden="1"/>
    </xf>
    <xf numFmtId="185" fontId="88" fillId="58" borderId="49" xfId="195" applyNumberFormat="1" applyFont="1" applyFill="1" applyBorder="1" applyAlignment="1" applyProtection="1">
      <alignment horizontal="left" vertical="center" shrinkToFit="1"/>
      <protection hidden="1"/>
    </xf>
    <xf numFmtId="176" fontId="72" fillId="53" borderId="10" xfId="0" applyNumberFormat="1" applyFont="1" applyFill="1" applyBorder="1" applyAlignment="1">
      <alignment horizontal="center" vertical="center" wrapText="1"/>
    </xf>
    <xf numFmtId="176" fontId="8" fillId="53" borderId="10" xfId="0" applyNumberFormat="1" applyFont="1" applyFill="1" applyBorder="1" applyAlignment="1">
      <alignment horizontal="center" vertical="center"/>
    </xf>
    <xf numFmtId="176" fontId="5" fillId="53" borderId="10" xfId="0" applyNumberFormat="1" applyFont="1" applyFill="1" applyBorder="1" applyAlignment="1">
      <alignment horizontal="center" vertical="center" wrapText="1"/>
    </xf>
    <xf numFmtId="176" fontId="5" fillId="53" borderId="10" xfId="0" applyNumberFormat="1" applyFont="1" applyFill="1" applyBorder="1" applyAlignment="1">
      <alignment horizontal="center" vertical="center"/>
    </xf>
    <xf numFmtId="185" fontId="84" fillId="0" borderId="48" xfId="195" applyNumberFormat="1" applyFont="1" applyFill="1" applyBorder="1" applyAlignment="1" applyProtection="1">
      <alignment horizontal="center" vertical="center" shrinkToFit="1"/>
      <protection hidden="1"/>
    </xf>
    <xf numFmtId="185" fontId="84" fillId="0" borderId="50" xfId="195" applyNumberFormat="1" applyFont="1" applyFill="1" applyBorder="1" applyAlignment="1" applyProtection="1">
      <alignment horizontal="center" vertical="center" shrinkToFit="1"/>
      <protection hidden="1"/>
    </xf>
    <xf numFmtId="185" fontId="83" fillId="0" borderId="0" xfId="195" quotePrefix="1" applyNumberFormat="1" applyFont="1" applyFill="1" applyBorder="1" applyAlignment="1" applyProtection="1">
      <alignment horizontal="center" vertical="center"/>
      <protection hidden="1"/>
    </xf>
    <xf numFmtId="185" fontId="84" fillId="59" borderId="21" xfId="195" applyNumberFormat="1" applyFont="1" applyFill="1" applyBorder="1" applyAlignment="1" applyProtection="1">
      <alignment horizontal="center" vertical="center"/>
      <protection hidden="1"/>
    </xf>
    <xf numFmtId="185" fontId="84" fillId="59" borderId="22" xfId="195" applyNumberFormat="1" applyFont="1" applyFill="1" applyBorder="1" applyAlignment="1" applyProtection="1">
      <alignment horizontal="center" vertical="center"/>
      <protection hidden="1"/>
    </xf>
    <xf numFmtId="185" fontId="84" fillId="59" borderId="25" xfId="195" applyNumberFormat="1" applyFont="1" applyFill="1" applyBorder="1" applyAlignment="1" applyProtection="1">
      <alignment horizontal="center" vertical="center"/>
      <protection hidden="1"/>
    </xf>
    <xf numFmtId="185" fontId="84" fillId="59" borderId="26" xfId="195" applyNumberFormat="1" applyFont="1" applyFill="1" applyBorder="1" applyAlignment="1" applyProtection="1">
      <alignment horizontal="center" vertical="center"/>
      <protection hidden="1"/>
    </xf>
    <xf numFmtId="185" fontId="84" fillId="59" borderId="51" xfId="195" applyNumberFormat="1" applyFont="1" applyFill="1" applyBorder="1" applyAlignment="1" applyProtection="1">
      <alignment horizontal="center" vertical="center"/>
      <protection hidden="1"/>
    </xf>
    <xf numFmtId="185" fontId="84" fillId="59" borderId="52" xfId="195" applyNumberFormat="1" applyFont="1" applyFill="1" applyBorder="1" applyAlignment="1" applyProtection="1">
      <alignment horizontal="center" vertical="center"/>
      <protection hidden="1"/>
    </xf>
    <xf numFmtId="185" fontId="89" fillId="54" borderId="10" xfId="195" applyNumberFormat="1" applyFont="1" applyFill="1" applyBorder="1" applyAlignment="1" applyProtection="1">
      <alignment horizontal="center" vertical="center"/>
      <protection hidden="1"/>
    </xf>
    <xf numFmtId="185" fontId="84" fillId="59" borderId="10" xfId="195" applyNumberFormat="1" applyFont="1" applyFill="1" applyBorder="1" applyAlignment="1" applyProtection="1">
      <alignment horizontal="center" vertical="center" wrapText="1"/>
      <protection hidden="1"/>
    </xf>
    <xf numFmtId="185" fontId="85" fillId="59" borderId="10" xfId="195" applyNumberFormat="1" applyFont="1" applyFill="1" applyBorder="1" applyAlignment="1" applyProtection="1">
      <alignment horizontal="center" vertical="center"/>
      <protection hidden="1"/>
    </xf>
    <xf numFmtId="176" fontId="72" fillId="53" borderId="10" xfId="0" applyNumberFormat="1" applyFont="1" applyFill="1" applyBorder="1" applyAlignment="1">
      <alignment horizontal="center" vertical="center"/>
    </xf>
    <xf numFmtId="176" fontId="5" fillId="56" borderId="10" xfId="0" applyNumberFormat="1" applyFont="1" applyFill="1" applyBorder="1" applyAlignment="1">
      <alignment horizontal="center" vertical="center" wrapText="1"/>
    </xf>
    <xf numFmtId="176" fontId="5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/>
    </xf>
    <xf numFmtId="176" fontId="71" fillId="56" borderId="10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9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53" borderId="11" xfId="0" applyNumberFormat="1" applyFont="1" applyFill="1" applyBorder="1" applyAlignment="1">
      <alignment horizontal="center" vertical="center"/>
    </xf>
    <xf numFmtId="176" fontId="5" fillId="53" borderId="12" xfId="0" applyNumberFormat="1" applyFont="1" applyFill="1" applyBorder="1" applyAlignment="1">
      <alignment horizontal="center" vertical="center"/>
    </xf>
    <xf numFmtId="176" fontId="5" fillId="56" borderId="11" xfId="0" applyNumberFormat="1" applyFont="1" applyFill="1" applyBorder="1" applyAlignment="1">
      <alignment horizontal="center" vertical="center"/>
    </xf>
    <xf numFmtId="176" fontId="5" fillId="56" borderId="12" xfId="0" applyNumberFormat="1" applyFont="1" applyFill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74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198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3" xfId="187"/>
    <cellStyle name="쉼표 [0] 2 5" xfId="123"/>
    <cellStyle name="쉼표 [0] 2 6" xfId="181"/>
    <cellStyle name="쉼표 [0] 2 6 2" xfId="191"/>
    <cellStyle name="쉼표 [0] 2 7" xfId="186"/>
    <cellStyle name="쉼표 [0] 3" xfId="124"/>
    <cellStyle name="쉼표 [0] 3 2" xfId="183"/>
    <cellStyle name="쉼표 [0] 3 2 2" xfId="193"/>
    <cellStyle name="쉼표 [0] 3 3" xfId="188"/>
    <cellStyle name="쉼표 [0] 4" xfId="179"/>
    <cellStyle name="쉼표 [0] 4 2" xfId="184"/>
    <cellStyle name="쉼표 [0] 4 2 2" xfId="194"/>
    <cellStyle name="쉼표 [0] 4 3" xfId="189"/>
    <cellStyle name="쉼표 [0] 5" xfId="180"/>
    <cellStyle name="쉼표 [0] 5 2" xfId="190"/>
    <cellStyle name="쉼표 [0] 6" xfId="185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46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CCFFFF"/>
      <color rgb="FFCCECFF"/>
      <color rgb="FFFFFFCC"/>
      <color rgb="FF99FF33"/>
      <color rgb="FF0000CC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D8RL0YTT/&#9733;&#9733;&#44228;&#49688;&#51312;&#51221;(&#45453;&#51221;&#54644;&#50577;&#50948;&#50896;&#54924;ver1125)-&#45453;&#50629;&#44592;&#49696;&#5089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9345;&#51076;&#50948;&#44228;&#49688;&#51312;&#51221;&#52572;&#51333;&#44208;&#44284;(&#45453;&#51221;&#54644;&#50577;&#50948;&#50896;&#5492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9849;&#52384;/AppData/Local/Microsoft/Windows/Temporary%20Internet%20Files/Content.IE5/PJCOXJMK/(141127)2014&#45380;%202&#54924;%20&#52628;&#44221;%20&#48143;%202015&#45380;%20&#48376;&#50696;&#49328;%20&#49900;&#51032;%20&#44228;&#49688;&#51312;&#51221;(&#45453;&#51221;&#54644;&#50577;&#50948;&#50896;&#54924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UXNJNB2Y/&#9733;&#9733;&#44228;&#49688;&#51312;&#51221;%20&#49436;&#49885;(&#45453;&#51221;&#54644;&#50577;&#50948;&#50896;&#54924;ver1125)_&#52629;&#49328;&#49328;&#47548;&#443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2추총괄표"/>
      <sheetName val="2추총괄표(실국별)"/>
      <sheetName val="추경세입"/>
      <sheetName val="추경세출"/>
      <sheetName val="본예산세입"/>
      <sheetName val="본예산세출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>
        <row r="2">
          <cell r="A2" t="str">
            <v>의회사무처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7">
          <cell r="A17" t="str">
            <v>농정해양위원회</v>
          </cell>
        </row>
      </sheetData>
      <sheetData sheetId="11">
        <row r="22">
          <cell r="A22" t="str">
            <v>농정해양위원회</v>
          </cell>
        </row>
      </sheetData>
      <sheetData sheetId="12"/>
      <sheetData sheetId="13"/>
      <sheetData sheetId="14"/>
      <sheetData sheetId="15">
        <row r="16">
          <cell r="A16" t="str">
            <v>농정해양위원회</v>
          </cell>
        </row>
      </sheetData>
      <sheetData sheetId="16">
        <row r="15">
          <cell r="A15" t="str">
            <v>농정해양위원회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15년위원회별"/>
      <sheetName val="15년일입"/>
      <sheetName val="15년일출"/>
      <sheetName val="2추총괄표"/>
      <sheetName val="2추총괄표(실국별)"/>
      <sheetName val="2추위원회별"/>
      <sheetName val="2추일입"/>
      <sheetName val="2추일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88"/>
  <sheetViews>
    <sheetView workbookViewId="0"/>
  </sheetViews>
  <sheetFormatPr defaultRowHeight="10.5"/>
  <cols>
    <col min="1" max="1" width="29" style="169" bestFit="1" customWidth="1"/>
    <col min="2" max="2" width="20.375" style="169" bestFit="1" customWidth="1"/>
    <col min="3" max="3" width="18.625" style="169" bestFit="1" customWidth="1"/>
    <col min="4" max="4" width="2.375" style="169" customWidth="1"/>
    <col min="5" max="5" width="18.625" style="169" bestFit="1" customWidth="1"/>
    <col min="6" max="6" width="29" style="169" bestFit="1" customWidth="1"/>
    <col min="7" max="7" width="20.375" style="169" bestFit="1" customWidth="1"/>
    <col min="8" max="8" width="8.5" style="178" bestFit="1" customWidth="1"/>
    <col min="9" max="9" width="8.5" style="179" bestFit="1" customWidth="1"/>
    <col min="10" max="16384" width="9" style="169"/>
  </cols>
  <sheetData>
    <row r="1" spans="1:15" ht="35.25" customHeight="1">
      <c r="A1" s="168" t="s">
        <v>526</v>
      </c>
      <c r="B1" s="168" t="s">
        <v>525</v>
      </c>
      <c r="C1" s="168" t="s">
        <v>524</v>
      </c>
      <c r="E1" s="170" t="s">
        <v>413</v>
      </c>
      <c r="F1" s="170" t="s">
        <v>527</v>
      </c>
      <c r="G1" s="170" t="s">
        <v>412</v>
      </c>
      <c r="H1" s="171" t="s">
        <v>146</v>
      </c>
      <c r="I1" s="170" t="s">
        <v>523</v>
      </c>
      <c r="K1" s="169" t="s">
        <v>546</v>
      </c>
      <c r="L1" s="169" t="s">
        <v>547</v>
      </c>
      <c r="N1" s="169" t="s">
        <v>569</v>
      </c>
      <c r="O1" s="169" t="s">
        <v>570</v>
      </c>
    </row>
    <row r="2" spans="1:15">
      <c r="A2" s="172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73" t="str">
        <f t="shared" ref="B2:B33" si="0">G2</f>
        <v>의회운영위원회</v>
      </c>
      <c r="C2" s="172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74" t="s">
        <v>62</v>
      </c>
      <c r="F2" s="175" t="s">
        <v>62</v>
      </c>
      <c r="G2" s="174" t="s">
        <v>18</v>
      </c>
      <c r="H2" s="176">
        <v>1</v>
      </c>
      <c r="I2" s="177" t="s">
        <v>148</v>
      </c>
      <c r="K2" s="169" t="s">
        <v>550</v>
      </c>
      <c r="L2" s="169" t="s">
        <v>550</v>
      </c>
      <c r="N2" s="169" t="s">
        <v>569</v>
      </c>
      <c r="O2" s="169" t="s">
        <v>570</v>
      </c>
    </row>
    <row r="3" spans="1:15">
      <c r="A3" s="172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73" t="str">
        <f t="shared" si="0"/>
        <v>의회운영위원회</v>
      </c>
      <c r="C3" s="172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74" t="s">
        <v>123</v>
      </c>
      <c r="F3" s="175" t="s">
        <v>285</v>
      </c>
      <c r="G3" s="174" t="s">
        <v>18</v>
      </c>
      <c r="H3" s="176">
        <v>2</v>
      </c>
      <c r="I3" s="177" t="s">
        <v>153</v>
      </c>
      <c r="K3" s="169" t="s">
        <v>60</v>
      </c>
      <c r="L3" s="169" t="s">
        <v>60</v>
      </c>
      <c r="N3" s="169" t="s">
        <v>568</v>
      </c>
      <c r="O3" s="169" t="s">
        <v>571</v>
      </c>
    </row>
    <row r="4" spans="1:15">
      <c r="A4" s="172" t="str">
        <f t="shared" si="1"/>
        <v>홍보담당관</v>
      </c>
      <c r="B4" s="173" t="str">
        <f t="shared" si="0"/>
        <v>의회운영위원회</v>
      </c>
      <c r="C4" s="172" t="str">
        <f t="shared" si="2"/>
        <v>대변인</v>
      </c>
      <c r="E4" s="174" t="s">
        <v>123</v>
      </c>
      <c r="F4" s="175" t="s">
        <v>287</v>
      </c>
      <c r="G4" s="174" t="s">
        <v>18</v>
      </c>
      <c r="H4" s="176">
        <v>3</v>
      </c>
      <c r="I4" s="177" t="s">
        <v>155</v>
      </c>
      <c r="K4" s="169" t="s">
        <v>543</v>
      </c>
      <c r="L4" s="169" t="s">
        <v>548</v>
      </c>
      <c r="O4" s="169" t="s">
        <v>569</v>
      </c>
    </row>
    <row r="5" spans="1:15">
      <c r="A5" s="172" t="str">
        <f t="shared" si="1"/>
        <v>소통담당관</v>
      </c>
      <c r="B5" s="173" t="str">
        <f t="shared" si="0"/>
        <v>의회운영위원회</v>
      </c>
      <c r="C5" s="172" t="str">
        <f t="shared" si="2"/>
        <v>대변인</v>
      </c>
      <c r="E5" s="174" t="s">
        <v>123</v>
      </c>
      <c r="F5" s="175" t="s">
        <v>289</v>
      </c>
      <c r="G5" s="174" t="s">
        <v>18</v>
      </c>
      <c r="H5" s="176">
        <v>4</v>
      </c>
      <c r="I5" s="177" t="s">
        <v>157</v>
      </c>
      <c r="K5" s="169" t="s">
        <v>544</v>
      </c>
      <c r="L5" s="169" t="s">
        <v>544</v>
      </c>
      <c r="O5" s="169" t="s">
        <v>568</v>
      </c>
    </row>
    <row r="6" spans="1:15">
      <c r="A6" s="172" t="str">
        <f t="shared" si="1"/>
        <v>대외협력담당관</v>
      </c>
      <c r="B6" s="173" t="str">
        <f t="shared" si="0"/>
        <v>의회운영위원회</v>
      </c>
      <c r="C6" s="172" t="str">
        <f t="shared" si="2"/>
        <v>대외협력담당관</v>
      </c>
      <c r="E6" s="174" t="s">
        <v>117</v>
      </c>
      <c r="F6" s="175" t="s">
        <v>117</v>
      </c>
      <c r="G6" s="174" t="s">
        <v>18</v>
      </c>
      <c r="H6" s="176">
        <v>5</v>
      </c>
      <c r="I6" s="177" t="s">
        <v>166</v>
      </c>
      <c r="K6" s="169" t="s">
        <v>549</v>
      </c>
      <c r="L6" s="169" t="s">
        <v>545</v>
      </c>
    </row>
    <row r="7" spans="1:15">
      <c r="A7" s="172" t="str">
        <f t="shared" si="1"/>
        <v>서울사무소</v>
      </c>
      <c r="B7" s="173" t="str">
        <f t="shared" si="0"/>
        <v>의회운영위원회</v>
      </c>
      <c r="C7" s="172" t="str">
        <f t="shared" si="2"/>
        <v>대외협력담당관</v>
      </c>
      <c r="E7" s="174" t="s">
        <v>117</v>
      </c>
      <c r="F7" s="175" t="s">
        <v>325</v>
      </c>
      <c r="G7" s="174" t="s">
        <v>18</v>
      </c>
      <c r="H7" s="176">
        <v>6</v>
      </c>
      <c r="I7" s="177" t="s">
        <v>168</v>
      </c>
      <c r="K7" s="169" t="s">
        <v>545</v>
      </c>
    </row>
    <row r="8" spans="1:15">
      <c r="A8" s="172" t="str">
        <f t="shared" si="1"/>
        <v>감사총괄담당관</v>
      </c>
      <c r="B8" s="173" t="str">
        <f t="shared" si="0"/>
        <v>기획재정위원회</v>
      </c>
      <c r="C8" s="172" t="str">
        <f t="shared" si="2"/>
        <v>감사관</v>
      </c>
      <c r="E8" s="174" t="s">
        <v>122</v>
      </c>
      <c r="F8" s="175" t="s">
        <v>147</v>
      </c>
      <c r="G8" s="174" t="s">
        <v>19</v>
      </c>
      <c r="H8" s="176">
        <v>7</v>
      </c>
      <c r="I8" s="177" t="s">
        <v>178</v>
      </c>
    </row>
    <row r="9" spans="1:15">
      <c r="A9" s="172" t="str">
        <f t="shared" si="1"/>
        <v>조사담당관</v>
      </c>
      <c r="B9" s="173" t="str">
        <f t="shared" si="0"/>
        <v>기획재정위원회</v>
      </c>
      <c r="C9" s="172" t="str">
        <f t="shared" si="2"/>
        <v>감사관</v>
      </c>
      <c r="E9" s="174" t="s">
        <v>122</v>
      </c>
      <c r="F9" s="175" t="s">
        <v>149</v>
      </c>
      <c r="G9" s="174" t="s">
        <v>19</v>
      </c>
      <c r="H9" s="176">
        <v>8</v>
      </c>
      <c r="I9" s="177" t="s">
        <v>180</v>
      </c>
    </row>
    <row r="10" spans="1:15">
      <c r="A10" s="172" t="str">
        <f t="shared" si="1"/>
        <v>감사담당관</v>
      </c>
      <c r="B10" s="173" t="str">
        <f t="shared" si="0"/>
        <v>기획재정위원회</v>
      </c>
      <c r="C10" s="172" t="str">
        <f t="shared" si="2"/>
        <v>감사관</v>
      </c>
      <c r="E10" s="174" t="s">
        <v>122</v>
      </c>
      <c r="F10" s="175" t="s">
        <v>150</v>
      </c>
      <c r="G10" s="174" t="s">
        <v>19</v>
      </c>
      <c r="H10" s="176">
        <v>9</v>
      </c>
      <c r="I10" s="177" t="s">
        <v>182</v>
      </c>
    </row>
    <row r="11" spans="1:15">
      <c r="A11" s="172" t="str">
        <f t="shared" si="1"/>
        <v>계약심사담당관</v>
      </c>
      <c r="B11" s="173" t="str">
        <f t="shared" si="0"/>
        <v>기획재정위원회</v>
      </c>
      <c r="C11" s="172" t="str">
        <f t="shared" si="2"/>
        <v>감사관</v>
      </c>
      <c r="E11" s="174" t="s">
        <v>122</v>
      </c>
      <c r="F11" s="175" t="s">
        <v>151</v>
      </c>
      <c r="G11" s="174" t="s">
        <v>19</v>
      </c>
      <c r="H11" s="176">
        <v>10</v>
      </c>
      <c r="I11" s="177" t="s">
        <v>184</v>
      </c>
    </row>
    <row r="12" spans="1:15">
      <c r="A12" s="172" t="str">
        <f t="shared" si="1"/>
        <v>기획담당관</v>
      </c>
      <c r="B12" s="173" t="str">
        <f t="shared" si="0"/>
        <v>기획재정위원회</v>
      </c>
      <c r="C12" s="172" t="str">
        <f t="shared" si="2"/>
        <v>기획조정실</v>
      </c>
      <c r="E12" s="174" t="s">
        <v>109</v>
      </c>
      <c r="F12" s="175" t="s">
        <v>152</v>
      </c>
      <c r="G12" s="174" t="s">
        <v>19</v>
      </c>
      <c r="H12" s="176">
        <v>11</v>
      </c>
      <c r="I12" s="177" t="s">
        <v>191</v>
      </c>
    </row>
    <row r="13" spans="1:15">
      <c r="A13" s="172" t="str">
        <f t="shared" si="1"/>
        <v>미래전략담당관</v>
      </c>
      <c r="B13" s="173" t="str">
        <f t="shared" si="0"/>
        <v>기획재정위원회</v>
      </c>
      <c r="C13" s="172" t="str">
        <f t="shared" si="2"/>
        <v>기획조정실</v>
      </c>
      <c r="E13" s="174" t="s">
        <v>109</v>
      </c>
      <c r="F13" s="175" t="s">
        <v>154</v>
      </c>
      <c r="G13" s="174" t="s">
        <v>19</v>
      </c>
      <c r="H13" s="176">
        <v>12</v>
      </c>
      <c r="I13" s="177" t="s">
        <v>193</v>
      </c>
    </row>
    <row r="14" spans="1:15">
      <c r="A14" s="172" t="str">
        <f t="shared" si="1"/>
        <v>예산담당관</v>
      </c>
      <c r="B14" s="173" t="str">
        <f t="shared" si="0"/>
        <v>기획재정위원회</v>
      </c>
      <c r="C14" s="172" t="str">
        <f t="shared" si="2"/>
        <v>기획조정실</v>
      </c>
      <c r="E14" s="174" t="s">
        <v>109</v>
      </c>
      <c r="F14" s="175" t="s">
        <v>156</v>
      </c>
      <c r="G14" s="174" t="s">
        <v>19</v>
      </c>
      <c r="H14" s="176">
        <v>13</v>
      </c>
      <c r="I14" s="177" t="s">
        <v>195</v>
      </c>
    </row>
    <row r="15" spans="1:15">
      <c r="A15" s="172" t="str">
        <f t="shared" si="1"/>
        <v>평가담당관</v>
      </c>
      <c r="B15" s="173" t="str">
        <f t="shared" si="0"/>
        <v>기획재정위원회</v>
      </c>
      <c r="C15" s="172" t="str">
        <f t="shared" si="2"/>
        <v>기획조정실</v>
      </c>
      <c r="E15" s="174" t="s">
        <v>109</v>
      </c>
      <c r="F15" s="175" t="s">
        <v>158</v>
      </c>
      <c r="G15" s="174" t="s">
        <v>19</v>
      </c>
      <c r="H15" s="176">
        <v>14</v>
      </c>
      <c r="I15" s="177" t="s">
        <v>436</v>
      </c>
    </row>
    <row r="16" spans="1:15">
      <c r="A16" s="172" t="str">
        <f t="shared" si="1"/>
        <v>법무담당관</v>
      </c>
      <c r="B16" s="173" t="str">
        <f t="shared" si="0"/>
        <v>기획재정위원회</v>
      </c>
      <c r="C16" s="172" t="str">
        <f t="shared" si="2"/>
        <v>기획조정실</v>
      </c>
      <c r="E16" s="174" t="s">
        <v>109</v>
      </c>
      <c r="F16" s="175" t="s">
        <v>159</v>
      </c>
      <c r="G16" s="174" t="s">
        <v>19</v>
      </c>
      <c r="H16" s="176">
        <v>15</v>
      </c>
      <c r="I16" s="177" t="s">
        <v>437</v>
      </c>
    </row>
    <row r="17" spans="1:9">
      <c r="A17" s="172" t="str">
        <f t="shared" si="1"/>
        <v>규제개혁추진단</v>
      </c>
      <c r="B17" s="173" t="str">
        <f t="shared" si="0"/>
        <v>기획재정위원회</v>
      </c>
      <c r="C17" s="172" t="str">
        <f t="shared" si="2"/>
        <v>기획조정실</v>
      </c>
      <c r="E17" s="174" t="s">
        <v>109</v>
      </c>
      <c r="F17" s="175" t="s">
        <v>160</v>
      </c>
      <c r="G17" s="174" t="s">
        <v>19</v>
      </c>
      <c r="H17" s="176">
        <v>16</v>
      </c>
      <c r="I17" s="177" t="s">
        <v>438</v>
      </c>
    </row>
    <row r="18" spans="1:9">
      <c r="A18" s="172" t="str">
        <f t="shared" si="1"/>
        <v>따복공동체지원단</v>
      </c>
      <c r="B18" s="173" t="str">
        <f t="shared" si="0"/>
        <v>기획재정위원회</v>
      </c>
      <c r="C18" s="172" t="str">
        <f t="shared" si="2"/>
        <v>기획조정실</v>
      </c>
      <c r="E18" s="174" t="s">
        <v>109</v>
      </c>
      <c r="F18" s="175" t="s">
        <v>161</v>
      </c>
      <c r="G18" s="174" t="s">
        <v>19</v>
      </c>
      <c r="H18" s="176">
        <v>17</v>
      </c>
      <c r="I18" s="177" t="s">
        <v>439</v>
      </c>
    </row>
    <row r="19" spans="1:9">
      <c r="A19" s="172" t="str">
        <f t="shared" si="1"/>
        <v>정보기획담당관</v>
      </c>
      <c r="B19" s="173" t="str">
        <f t="shared" si="0"/>
        <v>기획재정위원회</v>
      </c>
      <c r="C19" s="172" t="str">
        <f t="shared" si="2"/>
        <v>기획조정실</v>
      </c>
      <c r="E19" s="174" t="s">
        <v>109</v>
      </c>
      <c r="F19" s="175" t="s">
        <v>162</v>
      </c>
      <c r="G19" s="174" t="s">
        <v>19</v>
      </c>
      <c r="H19" s="176">
        <v>18</v>
      </c>
      <c r="I19" s="177" t="s">
        <v>440</v>
      </c>
    </row>
    <row r="20" spans="1:9">
      <c r="A20" s="172" t="str">
        <f t="shared" si="1"/>
        <v>정보통신보안담당관</v>
      </c>
      <c r="B20" s="173" t="str">
        <f t="shared" si="0"/>
        <v>기획재정위원회</v>
      </c>
      <c r="C20" s="172" t="str">
        <f t="shared" si="2"/>
        <v>기획조정실</v>
      </c>
      <c r="E20" s="174" t="s">
        <v>109</v>
      </c>
      <c r="F20" s="175" t="s">
        <v>163</v>
      </c>
      <c r="G20" s="174" t="s">
        <v>19</v>
      </c>
      <c r="H20" s="176">
        <v>19</v>
      </c>
      <c r="I20" s="177" t="s">
        <v>441</v>
      </c>
    </row>
    <row r="21" spans="1:9">
      <c r="A21" s="172" t="str">
        <f t="shared" si="1"/>
        <v>빅데이터담당관</v>
      </c>
      <c r="B21" s="173" t="str">
        <f t="shared" si="0"/>
        <v>기획재정위원회</v>
      </c>
      <c r="C21" s="172" t="str">
        <f t="shared" si="2"/>
        <v>기획조정실</v>
      </c>
      <c r="E21" s="174" t="s">
        <v>109</v>
      </c>
      <c r="F21" s="175" t="s">
        <v>164</v>
      </c>
      <c r="G21" s="174" t="s">
        <v>19</v>
      </c>
      <c r="H21" s="176">
        <v>20</v>
      </c>
      <c r="I21" s="177" t="s">
        <v>442</v>
      </c>
    </row>
    <row r="22" spans="1:9">
      <c r="A22" s="172" t="str">
        <f t="shared" si="1"/>
        <v>기획예산담당관</v>
      </c>
      <c r="B22" s="173" t="str">
        <f t="shared" si="0"/>
        <v>기획재정위원회</v>
      </c>
      <c r="C22" s="172" t="str">
        <f t="shared" si="2"/>
        <v>균형발전기획실</v>
      </c>
      <c r="E22" s="174" t="s">
        <v>327</v>
      </c>
      <c r="F22" s="175" t="s">
        <v>328</v>
      </c>
      <c r="G22" s="174" t="s">
        <v>19</v>
      </c>
      <c r="H22" s="176">
        <v>21</v>
      </c>
      <c r="I22" s="177" t="s">
        <v>197</v>
      </c>
    </row>
    <row r="23" spans="1:9">
      <c r="A23" s="172" t="str">
        <f t="shared" si="1"/>
        <v>균형발전담당관</v>
      </c>
      <c r="B23" s="173" t="str">
        <f t="shared" si="0"/>
        <v>기획재정위원회</v>
      </c>
      <c r="C23" s="172" t="str">
        <f t="shared" si="2"/>
        <v>균형발전기획실</v>
      </c>
      <c r="E23" s="174" t="s">
        <v>327</v>
      </c>
      <c r="F23" s="175" t="s">
        <v>330</v>
      </c>
      <c r="G23" s="174" t="s">
        <v>19</v>
      </c>
      <c r="H23" s="176">
        <v>22</v>
      </c>
      <c r="I23" s="177" t="s">
        <v>199</v>
      </c>
    </row>
    <row r="24" spans="1:9">
      <c r="A24" s="172" t="str">
        <f t="shared" si="1"/>
        <v>통일기반조성담당관</v>
      </c>
      <c r="B24" s="173" t="str">
        <f t="shared" si="0"/>
        <v>기획재정위원회</v>
      </c>
      <c r="C24" s="172" t="str">
        <f t="shared" si="2"/>
        <v>균형발전기획실</v>
      </c>
      <c r="E24" s="174" t="s">
        <v>327</v>
      </c>
      <c r="F24" s="175" t="s">
        <v>334</v>
      </c>
      <c r="G24" s="174" t="s">
        <v>19</v>
      </c>
      <c r="H24" s="176">
        <v>23</v>
      </c>
      <c r="I24" s="177" t="s">
        <v>201</v>
      </c>
    </row>
    <row r="25" spans="1:9">
      <c r="A25" s="172" t="str">
        <f t="shared" si="1"/>
        <v>DMZ정책담당관</v>
      </c>
      <c r="B25" s="173" t="str">
        <f t="shared" si="0"/>
        <v>기획재정위원회</v>
      </c>
      <c r="C25" s="172" t="str">
        <f t="shared" si="2"/>
        <v>균형발전기획실</v>
      </c>
      <c r="E25" s="174" t="s">
        <v>327</v>
      </c>
      <c r="F25" s="175" t="s">
        <v>336</v>
      </c>
      <c r="G25" s="174" t="s">
        <v>19</v>
      </c>
      <c r="H25" s="176">
        <v>24</v>
      </c>
      <c r="I25" s="177" t="s">
        <v>203</v>
      </c>
    </row>
    <row r="26" spans="1:9">
      <c r="A26" s="172" t="str">
        <f t="shared" si="1"/>
        <v>군관협력담당관</v>
      </c>
      <c r="B26" s="173" t="str">
        <f t="shared" si="0"/>
        <v>기획재정위원회</v>
      </c>
      <c r="C26" s="172" t="str">
        <f t="shared" si="2"/>
        <v>균형발전기획실</v>
      </c>
      <c r="E26" s="174" t="s">
        <v>327</v>
      </c>
      <c r="F26" s="175" t="s">
        <v>340</v>
      </c>
      <c r="G26" s="174" t="s">
        <v>19</v>
      </c>
      <c r="H26" s="176">
        <v>25</v>
      </c>
      <c r="I26" s="177" t="s">
        <v>205</v>
      </c>
    </row>
    <row r="27" spans="1:9">
      <c r="A27" s="172" t="str">
        <f t="shared" si="1"/>
        <v>경제정책과</v>
      </c>
      <c r="B27" s="173" t="str">
        <f t="shared" si="0"/>
        <v>경제과학기술위원회</v>
      </c>
      <c r="C27" s="172" t="str">
        <f t="shared" si="2"/>
        <v>경제실</v>
      </c>
      <c r="E27" s="174" t="s">
        <v>342</v>
      </c>
      <c r="F27" s="175" t="s">
        <v>343</v>
      </c>
      <c r="G27" s="174" t="s">
        <v>10</v>
      </c>
      <c r="H27" s="176">
        <v>26</v>
      </c>
      <c r="I27" s="177" t="s">
        <v>208</v>
      </c>
    </row>
    <row r="28" spans="1:9">
      <c r="A28" s="172" t="str">
        <f t="shared" si="1"/>
        <v>일자리정책과</v>
      </c>
      <c r="B28" s="173" t="str">
        <f t="shared" si="0"/>
        <v>경제과학기술위원회</v>
      </c>
      <c r="C28" s="172" t="str">
        <f t="shared" si="2"/>
        <v>경제실</v>
      </c>
      <c r="E28" s="174" t="s">
        <v>342</v>
      </c>
      <c r="F28" s="175" t="s">
        <v>345</v>
      </c>
      <c r="G28" s="174" t="s">
        <v>10</v>
      </c>
      <c r="H28" s="176">
        <v>27</v>
      </c>
      <c r="I28" s="177" t="s">
        <v>210</v>
      </c>
    </row>
    <row r="29" spans="1:9">
      <c r="A29" s="172" t="str">
        <f t="shared" si="1"/>
        <v>경기일자리센터</v>
      </c>
      <c r="B29" s="173" t="str">
        <f t="shared" si="0"/>
        <v>경제과학기술위원회</v>
      </c>
      <c r="C29" s="172" t="str">
        <f t="shared" si="2"/>
        <v>경제실</v>
      </c>
      <c r="E29" s="174" t="s">
        <v>342</v>
      </c>
      <c r="F29" s="175" t="s">
        <v>347</v>
      </c>
      <c r="G29" s="174" t="s">
        <v>10</v>
      </c>
      <c r="H29" s="176">
        <v>28</v>
      </c>
      <c r="I29" s="177" t="s">
        <v>212</v>
      </c>
    </row>
    <row r="30" spans="1:9">
      <c r="A30" s="172" t="str">
        <f t="shared" si="1"/>
        <v>사회적경제과</v>
      </c>
      <c r="B30" s="173" t="str">
        <f t="shared" si="0"/>
        <v>경제과학기술위원회</v>
      </c>
      <c r="C30" s="172" t="str">
        <f t="shared" si="2"/>
        <v>경제실</v>
      </c>
      <c r="E30" s="174" t="s">
        <v>342</v>
      </c>
      <c r="F30" s="175" t="s">
        <v>349</v>
      </c>
      <c r="G30" s="174" t="s">
        <v>10</v>
      </c>
      <c r="H30" s="176">
        <v>29</v>
      </c>
      <c r="I30" s="177" t="s">
        <v>213</v>
      </c>
    </row>
    <row r="31" spans="1:9">
      <c r="A31" s="172" t="str">
        <f t="shared" si="1"/>
        <v>기업지원과</v>
      </c>
      <c r="B31" s="173" t="str">
        <f t="shared" si="0"/>
        <v>경제과학기술위원회</v>
      </c>
      <c r="C31" s="172" t="str">
        <f t="shared" si="2"/>
        <v>경제실</v>
      </c>
      <c r="E31" s="174" t="s">
        <v>342</v>
      </c>
      <c r="F31" s="175" t="s">
        <v>351</v>
      </c>
      <c r="G31" s="174" t="s">
        <v>10</v>
      </c>
      <c r="H31" s="176">
        <v>30</v>
      </c>
      <c r="I31" s="177" t="s">
        <v>215</v>
      </c>
    </row>
    <row r="32" spans="1:9">
      <c r="A32" s="172" t="str">
        <f t="shared" si="1"/>
        <v>산업정책과</v>
      </c>
      <c r="B32" s="173" t="str">
        <f t="shared" si="0"/>
        <v>경제과학기술위원회</v>
      </c>
      <c r="C32" s="172" t="str">
        <f t="shared" si="2"/>
        <v>경제실</v>
      </c>
      <c r="E32" s="174" t="s">
        <v>342</v>
      </c>
      <c r="F32" s="175" t="s">
        <v>353</v>
      </c>
      <c r="G32" s="174" t="s">
        <v>10</v>
      </c>
      <c r="H32" s="176">
        <v>31</v>
      </c>
      <c r="I32" s="177" t="s">
        <v>217</v>
      </c>
    </row>
    <row r="33" spans="1:9">
      <c r="A33" s="172" t="str">
        <f t="shared" si="1"/>
        <v>특화산업과</v>
      </c>
      <c r="B33" s="173" t="str">
        <f t="shared" si="0"/>
        <v>경제과학기술위원회</v>
      </c>
      <c r="C33" s="172" t="str">
        <f t="shared" si="2"/>
        <v>경제실</v>
      </c>
      <c r="E33" s="174" t="s">
        <v>342</v>
      </c>
      <c r="F33" s="175" t="s">
        <v>355</v>
      </c>
      <c r="G33" s="174" t="s">
        <v>10</v>
      </c>
      <c r="H33" s="176">
        <v>32</v>
      </c>
      <c r="I33" s="177" t="s">
        <v>443</v>
      </c>
    </row>
    <row r="34" spans="1:9">
      <c r="A34" s="172" t="str">
        <f t="shared" si="1"/>
        <v>과학기술과</v>
      </c>
      <c r="B34" s="173" t="str">
        <f t="shared" ref="B34:B65" si="3">G34</f>
        <v>경제과학기술위원회</v>
      </c>
      <c r="C34" s="172" t="str">
        <f t="shared" si="2"/>
        <v>경제실</v>
      </c>
      <c r="E34" s="174" t="s">
        <v>342</v>
      </c>
      <c r="F34" s="175" t="s">
        <v>357</v>
      </c>
      <c r="G34" s="174" t="s">
        <v>10</v>
      </c>
      <c r="H34" s="176">
        <v>33</v>
      </c>
      <c r="I34" s="177" t="s">
        <v>444</v>
      </c>
    </row>
    <row r="35" spans="1:9">
      <c r="A35" s="172" t="str">
        <f t="shared" si="1"/>
        <v>외교정책과</v>
      </c>
      <c r="B35" s="173" t="str">
        <f t="shared" si="3"/>
        <v>경제과학기술위원회</v>
      </c>
      <c r="C35" s="172" t="str">
        <f t="shared" si="2"/>
        <v>경제실</v>
      </c>
      <c r="E35" s="174" t="s">
        <v>342</v>
      </c>
      <c r="F35" s="175" t="s">
        <v>358</v>
      </c>
      <c r="G35" s="174" t="s">
        <v>10</v>
      </c>
      <c r="H35" s="176">
        <v>34</v>
      </c>
      <c r="I35" s="177" t="s">
        <v>445</v>
      </c>
    </row>
    <row r="36" spans="1:9">
      <c r="A36" s="172" t="str">
        <f t="shared" si="1"/>
        <v>국제통상과</v>
      </c>
      <c r="B36" s="173" t="str">
        <f t="shared" si="3"/>
        <v>경제과학기술위원회</v>
      </c>
      <c r="C36" s="172" t="str">
        <f t="shared" si="2"/>
        <v>경제실</v>
      </c>
      <c r="E36" s="174" t="s">
        <v>342</v>
      </c>
      <c r="F36" s="175" t="s">
        <v>359</v>
      </c>
      <c r="G36" s="174" t="s">
        <v>10</v>
      </c>
      <c r="H36" s="176">
        <v>35</v>
      </c>
      <c r="I36" s="177" t="s">
        <v>446</v>
      </c>
    </row>
    <row r="37" spans="1:9">
      <c r="A37" s="172" t="str">
        <f t="shared" si="1"/>
        <v>투자진흥과</v>
      </c>
      <c r="B37" s="173" t="str">
        <f t="shared" si="3"/>
        <v>경제과학기술위원회</v>
      </c>
      <c r="C37" s="172" t="str">
        <f t="shared" si="2"/>
        <v>경제실</v>
      </c>
      <c r="E37" s="174" t="s">
        <v>342</v>
      </c>
      <c r="F37" s="175" t="s">
        <v>360</v>
      </c>
      <c r="G37" s="174" t="s">
        <v>10</v>
      </c>
      <c r="H37" s="176">
        <v>36</v>
      </c>
      <c r="I37" s="177" t="s">
        <v>447</v>
      </c>
    </row>
    <row r="38" spans="1:9">
      <c r="A38" s="172" t="str">
        <f t="shared" si="1"/>
        <v>기술학교</v>
      </c>
      <c r="B38" s="173" t="str">
        <f t="shared" si="3"/>
        <v>경제과학기술위원회</v>
      </c>
      <c r="C38" s="172" t="str">
        <f t="shared" si="2"/>
        <v>경제실</v>
      </c>
      <c r="E38" s="174" t="s">
        <v>342</v>
      </c>
      <c r="F38" s="175" t="s">
        <v>361</v>
      </c>
      <c r="G38" s="174" t="s">
        <v>10</v>
      </c>
      <c r="H38" s="176">
        <v>37</v>
      </c>
      <c r="I38" s="177" t="s">
        <v>448</v>
      </c>
    </row>
    <row r="39" spans="1:9">
      <c r="A39" s="172" t="str">
        <f t="shared" si="1"/>
        <v>총무과</v>
      </c>
      <c r="B39" s="173" t="str">
        <f t="shared" si="3"/>
        <v>안전행정위원회</v>
      </c>
      <c r="C39" s="172" t="str">
        <f t="shared" si="2"/>
        <v>자치행정국</v>
      </c>
      <c r="E39" s="174" t="s">
        <v>111</v>
      </c>
      <c r="F39" s="175" t="s">
        <v>177</v>
      </c>
      <c r="G39" s="174" t="s">
        <v>61</v>
      </c>
      <c r="H39" s="176">
        <v>38</v>
      </c>
      <c r="I39" s="177" t="s">
        <v>220</v>
      </c>
    </row>
    <row r="40" spans="1:9">
      <c r="A40" s="172" t="str">
        <f t="shared" si="1"/>
        <v>자치행정과</v>
      </c>
      <c r="B40" s="173" t="str">
        <f t="shared" si="3"/>
        <v>안전행정위원회</v>
      </c>
      <c r="C40" s="172" t="str">
        <f t="shared" si="2"/>
        <v>자치행정국</v>
      </c>
      <c r="E40" s="174" t="s">
        <v>111</v>
      </c>
      <c r="F40" s="175" t="s">
        <v>179</v>
      </c>
      <c r="G40" s="174" t="s">
        <v>61</v>
      </c>
      <c r="H40" s="176">
        <v>39</v>
      </c>
      <c r="I40" s="177" t="s">
        <v>222</v>
      </c>
    </row>
    <row r="41" spans="1:9">
      <c r="A41" s="172" t="str">
        <f t="shared" si="1"/>
        <v>인사과</v>
      </c>
      <c r="B41" s="173" t="str">
        <f t="shared" si="3"/>
        <v>안전행정위원회</v>
      </c>
      <c r="C41" s="172" t="str">
        <f t="shared" si="2"/>
        <v>자치행정국</v>
      </c>
      <c r="E41" s="174" t="s">
        <v>111</v>
      </c>
      <c r="F41" s="175" t="s">
        <v>181</v>
      </c>
      <c r="G41" s="174" t="s">
        <v>61</v>
      </c>
      <c r="H41" s="176">
        <v>40</v>
      </c>
      <c r="I41" s="177" t="s">
        <v>224</v>
      </c>
    </row>
    <row r="42" spans="1:9">
      <c r="A42" s="172" t="str">
        <f t="shared" si="1"/>
        <v>언제나민원실</v>
      </c>
      <c r="B42" s="173" t="str">
        <f t="shared" si="3"/>
        <v>안전행정위원회</v>
      </c>
      <c r="C42" s="172" t="str">
        <f t="shared" si="2"/>
        <v>자치행정국</v>
      </c>
      <c r="E42" s="174" t="s">
        <v>111</v>
      </c>
      <c r="F42" s="175" t="s">
        <v>183</v>
      </c>
      <c r="G42" s="174" t="s">
        <v>61</v>
      </c>
      <c r="H42" s="176">
        <v>41</v>
      </c>
      <c r="I42" s="177" t="s">
        <v>449</v>
      </c>
    </row>
    <row r="43" spans="1:9">
      <c r="A43" s="172" t="str">
        <f t="shared" si="1"/>
        <v>세정과</v>
      </c>
      <c r="B43" s="173" t="str">
        <f t="shared" si="3"/>
        <v>안전행정위원회</v>
      </c>
      <c r="C43" s="172" t="str">
        <f t="shared" si="2"/>
        <v>자치행정국</v>
      </c>
      <c r="E43" s="174" t="s">
        <v>111</v>
      </c>
      <c r="F43" s="175" t="s">
        <v>185</v>
      </c>
      <c r="G43" s="174" t="s">
        <v>61</v>
      </c>
      <c r="H43" s="176">
        <v>42</v>
      </c>
      <c r="I43" s="177" t="s">
        <v>450</v>
      </c>
    </row>
    <row r="44" spans="1:9">
      <c r="A44" s="172" t="str">
        <f t="shared" si="1"/>
        <v>세원관리과</v>
      </c>
      <c r="B44" s="173" t="str">
        <f t="shared" si="3"/>
        <v>안전행정위원회</v>
      </c>
      <c r="C44" s="172" t="str">
        <f t="shared" si="2"/>
        <v>자치행정국</v>
      </c>
      <c r="E44" s="174" t="s">
        <v>111</v>
      </c>
      <c r="F44" s="175" t="s">
        <v>186</v>
      </c>
      <c r="G44" s="174" t="s">
        <v>61</v>
      </c>
      <c r="H44" s="176">
        <v>43</v>
      </c>
      <c r="I44" s="177" t="s">
        <v>451</v>
      </c>
    </row>
    <row r="45" spans="1:9">
      <c r="A45" s="172" t="str">
        <f t="shared" si="1"/>
        <v>회계과</v>
      </c>
      <c r="B45" s="173" t="str">
        <f t="shared" si="3"/>
        <v>안전행정위원회</v>
      </c>
      <c r="C45" s="172" t="str">
        <f t="shared" si="2"/>
        <v>자치행정국</v>
      </c>
      <c r="E45" s="174" t="s">
        <v>111</v>
      </c>
      <c r="F45" s="175" t="s">
        <v>187</v>
      </c>
      <c r="G45" s="174" t="s">
        <v>61</v>
      </c>
      <c r="H45" s="176">
        <v>44</v>
      </c>
      <c r="I45" s="177" t="s">
        <v>452</v>
      </c>
    </row>
    <row r="46" spans="1:9">
      <c r="A46" s="172" t="str">
        <f t="shared" si="1"/>
        <v>특별사법경찰단</v>
      </c>
      <c r="B46" s="173" t="str">
        <f t="shared" si="3"/>
        <v>안전행정위원회</v>
      </c>
      <c r="C46" s="172" t="str">
        <f t="shared" si="2"/>
        <v>자치행정국</v>
      </c>
      <c r="E46" s="174" t="s">
        <v>111</v>
      </c>
      <c r="F46" s="175" t="s">
        <v>188</v>
      </c>
      <c r="G46" s="174" t="s">
        <v>61</v>
      </c>
      <c r="H46" s="176">
        <v>45</v>
      </c>
      <c r="I46" s="177" t="s">
        <v>453</v>
      </c>
    </row>
    <row r="47" spans="1:9">
      <c r="A47" s="172" t="str">
        <f t="shared" si="1"/>
        <v>소방행정과</v>
      </c>
      <c r="B47" s="173" t="str">
        <f t="shared" si="3"/>
        <v>안전행정위원회</v>
      </c>
      <c r="C47" s="172" t="str">
        <f t="shared" si="2"/>
        <v>재난안전본부</v>
      </c>
      <c r="E47" s="174" t="s">
        <v>225</v>
      </c>
      <c r="F47" s="175" t="s">
        <v>226</v>
      </c>
      <c r="G47" s="174" t="s">
        <v>61</v>
      </c>
      <c r="H47" s="176">
        <v>46</v>
      </c>
      <c r="I47" s="177" t="s">
        <v>227</v>
      </c>
    </row>
    <row r="48" spans="1:9">
      <c r="A48" s="172" t="str">
        <f t="shared" si="1"/>
        <v>재난안전과</v>
      </c>
      <c r="B48" s="173" t="str">
        <f t="shared" si="3"/>
        <v>안전행정위원회</v>
      </c>
      <c r="C48" s="172" t="str">
        <f t="shared" si="2"/>
        <v>재난안전본부</v>
      </c>
      <c r="E48" s="174" t="s">
        <v>225</v>
      </c>
      <c r="F48" s="175" t="s">
        <v>228</v>
      </c>
      <c r="G48" s="174" t="s">
        <v>61</v>
      </c>
      <c r="H48" s="176">
        <v>47</v>
      </c>
      <c r="I48" s="177" t="s">
        <v>229</v>
      </c>
    </row>
    <row r="49" spans="1:9">
      <c r="A49" s="172" t="str">
        <f t="shared" si="1"/>
        <v>재난대응과</v>
      </c>
      <c r="B49" s="173" t="str">
        <f t="shared" si="3"/>
        <v>안전행정위원회</v>
      </c>
      <c r="C49" s="172" t="str">
        <f t="shared" si="2"/>
        <v>재난안전본부</v>
      </c>
      <c r="E49" s="174" t="s">
        <v>225</v>
      </c>
      <c r="F49" s="175" t="s">
        <v>230</v>
      </c>
      <c r="G49" s="174" t="s">
        <v>61</v>
      </c>
      <c r="H49" s="176">
        <v>48</v>
      </c>
      <c r="I49" s="177" t="s">
        <v>231</v>
      </c>
    </row>
    <row r="50" spans="1:9">
      <c r="A50" s="172" t="str">
        <f t="shared" si="1"/>
        <v>재난종합지휘센터</v>
      </c>
      <c r="B50" s="173" t="str">
        <f t="shared" si="3"/>
        <v>안전행정위원회</v>
      </c>
      <c r="C50" s="172" t="str">
        <f t="shared" si="2"/>
        <v>재난안전본부</v>
      </c>
      <c r="E50" s="174" t="s">
        <v>225</v>
      </c>
      <c r="F50" s="175" t="s">
        <v>232</v>
      </c>
      <c r="G50" s="174" t="s">
        <v>61</v>
      </c>
      <c r="H50" s="176">
        <v>49</v>
      </c>
      <c r="I50" s="177" t="s">
        <v>233</v>
      </c>
    </row>
    <row r="51" spans="1:9">
      <c r="A51" s="172" t="str">
        <f t="shared" si="1"/>
        <v>안전교육훈련담당관</v>
      </c>
      <c r="B51" s="173" t="str">
        <f t="shared" si="3"/>
        <v>안전행정위원회</v>
      </c>
      <c r="C51" s="172" t="str">
        <f t="shared" si="2"/>
        <v>재난안전본부</v>
      </c>
      <c r="E51" s="174" t="s">
        <v>225</v>
      </c>
      <c r="F51" s="175" t="s">
        <v>234</v>
      </c>
      <c r="G51" s="174" t="s">
        <v>61</v>
      </c>
      <c r="H51" s="176">
        <v>50</v>
      </c>
      <c r="I51" s="177" t="s">
        <v>235</v>
      </c>
    </row>
    <row r="52" spans="1:9">
      <c r="A52" s="172" t="str">
        <f t="shared" si="1"/>
        <v>청문감사담당관</v>
      </c>
      <c r="B52" s="173" t="str">
        <f t="shared" si="3"/>
        <v>안전행정위원회</v>
      </c>
      <c r="C52" s="172" t="str">
        <f t="shared" si="2"/>
        <v>재난안전본부</v>
      </c>
      <c r="E52" s="174" t="s">
        <v>225</v>
      </c>
      <c r="F52" s="175" t="s">
        <v>236</v>
      </c>
      <c r="G52" s="174" t="s">
        <v>61</v>
      </c>
      <c r="H52" s="176">
        <v>51</v>
      </c>
      <c r="I52" s="177" t="s">
        <v>237</v>
      </c>
    </row>
    <row r="53" spans="1:9">
      <c r="A53" s="172" t="str">
        <f t="shared" si="1"/>
        <v>특수대응단</v>
      </c>
      <c r="B53" s="173" t="str">
        <f t="shared" si="3"/>
        <v>안전행정위원회</v>
      </c>
      <c r="C53" s="172" t="str">
        <f t="shared" si="2"/>
        <v>재난안전본부</v>
      </c>
      <c r="E53" s="174" t="s">
        <v>225</v>
      </c>
      <c r="F53" s="175" t="s">
        <v>238</v>
      </c>
      <c r="G53" s="174" t="s">
        <v>61</v>
      </c>
      <c r="H53" s="176">
        <v>52</v>
      </c>
      <c r="I53" s="177" t="s">
        <v>239</v>
      </c>
    </row>
    <row r="54" spans="1:9">
      <c r="A54" s="172" t="str">
        <f t="shared" si="1"/>
        <v>안전기획과</v>
      </c>
      <c r="B54" s="173" t="str">
        <f t="shared" si="3"/>
        <v>안전행정위원회</v>
      </c>
      <c r="C54" s="172" t="str">
        <f t="shared" si="2"/>
        <v>재난안전본부</v>
      </c>
      <c r="E54" s="174" t="s">
        <v>225</v>
      </c>
      <c r="F54" s="175" t="s">
        <v>240</v>
      </c>
      <c r="G54" s="174" t="s">
        <v>61</v>
      </c>
      <c r="H54" s="176">
        <v>53</v>
      </c>
      <c r="I54" s="177" t="s">
        <v>241</v>
      </c>
    </row>
    <row r="55" spans="1:9">
      <c r="A55" s="172" t="str">
        <f t="shared" si="1"/>
        <v>재난대책과</v>
      </c>
      <c r="B55" s="173" t="str">
        <f t="shared" si="3"/>
        <v>안전행정위원회</v>
      </c>
      <c r="C55" s="172" t="str">
        <f t="shared" si="2"/>
        <v>재난안전본부</v>
      </c>
      <c r="E55" s="174" t="s">
        <v>225</v>
      </c>
      <c r="F55" s="175" t="s">
        <v>242</v>
      </c>
      <c r="G55" s="174" t="s">
        <v>61</v>
      </c>
      <c r="H55" s="176">
        <v>54</v>
      </c>
      <c r="I55" s="177" t="s">
        <v>243</v>
      </c>
    </row>
    <row r="56" spans="1:9">
      <c r="A56" s="172" t="str">
        <f t="shared" si="1"/>
        <v>기동안전점검단</v>
      </c>
      <c r="B56" s="173" t="str">
        <f t="shared" si="3"/>
        <v>안전행정위원회</v>
      </c>
      <c r="C56" s="172" t="str">
        <f t="shared" si="2"/>
        <v>재난안전본부</v>
      </c>
      <c r="E56" s="174" t="s">
        <v>225</v>
      </c>
      <c r="F56" s="175" t="s">
        <v>244</v>
      </c>
      <c r="G56" s="174" t="s">
        <v>61</v>
      </c>
      <c r="H56" s="176">
        <v>55</v>
      </c>
      <c r="I56" s="177" t="s">
        <v>245</v>
      </c>
    </row>
    <row r="57" spans="1:9">
      <c r="A57" s="172" t="str">
        <f t="shared" si="1"/>
        <v>소방행정기획과</v>
      </c>
      <c r="B57" s="173" t="str">
        <f t="shared" si="3"/>
        <v>안전행정위원회</v>
      </c>
      <c r="C57" s="172" t="str">
        <f t="shared" si="2"/>
        <v>재난안전본부</v>
      </c>
      <c r="E57" s="174" t="s">
        <v>124</v>
      </c>
      <c r="F57" s="175" t="s">
        <v>246</v>
      </c>
      <c r="G57" s="174" t="s">
        <v>61</v>
      </c>
      <c r="H57" s="176">
        <v>56</v>
      </c>
      <c r="I57" s="177" t="s">
        <v>247</v>
      </c>
    </row>
    <row r="58" spans="1:9">
      <c r="A58" s="172" t="str">
        <f t="shared" si="1"/>
        <v>특수대응단(북부)</v>
      </c>
      <c r="B58" s="173" t="str">
        <f t="shared" si="3"/>
        <v>안전행정위원회</v>
      </c>
      <c r="C58" s="172" t="str">
        <f t="shared" si="2"/>
        <v>재난안전본부</v>
      </c>
      <c r="E58" s="174" t="s">
        <v>124</v>
      </c>
      <c r="F58" s="175" t="s">
        <v>238</v>
      </c>
      <c r="G58" s="174" t="s">
        <v>61</v>
      </c>
      <c r="H58" s="176">
        <v>57</v>
      </c>
      <c r="I58" s="177" t="s">
        <v>248</v>
      </c>
    </row>
    <row r="59" spans="1:9">
      <c r="A59" s="172" t="str">
        <f t="shared" si="1"/>
        <v>소방학교</v>
      </c>
      <c r="B59" s="173" t="str">
        <f t="shared" si="3"/>
        <v>안전행정위원회</v>
      </c>
      <c r="C59" s="172" t="str">
        <f t="shared" si="2"/>
        <v>재난안전본부</v>
      </c>
      <c r="E59" s="174" t="s">
        <v>129</v>
      </c>
      <c r="F59" s="175" t="s">
        <v>249</v>
      </c>
      <c r="G59" s="174" t="s">
        <v>61</v>
      </c>
      <c r="H59" s="176">
        <v>58</v>
      </c>
      <c r="I59" s="177" t="s">
        <v>284</v>
      </c>
    </row>
    <row r="60" spans="1:9">
      <c r="A60" s="172" t="str">
        <f t="shared" si="1"/>
        <v>수원소방서</v>
      </c>
      <c r="B60" s="173" t="str">
        <f t="shared" si="3"/>
        <v>안전행정위원회</v>
      </c>
      <c r="C60" s="172" t="str">
        <f t="shared" si="2"/>
        <v>재난안전본부</v>
      </c>
      <c r="E60" s="174" t="s">
        <v>130</v>
      </c>
      <c r="F60" s="175" t="s">
        <v>250</v>
      </c>
      <c r="G60" s="174" t="s">
        <v>61</v>
      </c>
      <c r="H60" s="176">
        <v>59</v>
      </c>
      <c r="I60" s="177" t="s">
        <v>286</v>
      </c>
    </row>
    <row r="61" spans="1:9">
      <c r="A61" s="172" t="str">
        <f t="shared" si="1"/>
        <v>성남소방서</v>
      </c>
      <c r="B61" s="173" t="str">
        <f t="shared" si="3"/>
        <v>안전행정위원회</v>
      </c>
      <c r="C61" s="172" t="str">
        <f t="shared" si="2"/>
        <v>재난안전본부</v>
      </c>
      <c r="E61" s="174" t="s">
        <v>130</v>
      </c>
      <c r="F61" s="175" t="s">
        <v>251</v>
      </c>
      <c r="G61" s="174" t="s">
        <v>61</v>
      </c>
      <c r="H61" s="176">
        <v>60</v>
      </c>
      <c r="I61" s="177" t="s">
        <v>288</v>
      </c>
    </row>
    <row r="62" spans="1:9">
      <c r="A62" s="172" t="str">
        <f t="shared" si="1"/>
        <v>분당소방서</v>
      </c>
      <c r="B62" s="173" t="str">
        <f t="shared" si="3"/>
        <v>안전행정위원회</v>
      </c>
      <c r="C62" s="172" t="str">
        <f t="shared" si="2"/>
        <v>재난안전본부</v>
      </c>
      <c r="E62" s="174" t="s">
        <v>130</v>
      </c>
      <c r="F62" s="175" t="s">
        <v>252</v>
      </c>
      <c r="G62" s="174" t="s">
        <v>61</v>
      </c>
      <c r="H62" s="176">
        <v>61</v>
      </c>
      <c r="I62" s="177" t="s">
        <v>290</v>
      </c>
    </row>
    <row r="63" spans="1:9">
      <c r="A63" s="172" t="str">
        <f t="shared" si="1"/>
        <v>부천소방서</v>
      </c>
      <c r="B63" s="173" t="str">
        <f t="shared" si="3"/>
        <v>안전행정위원회</v>
      </c>
      <c r="C63" s="172" t="str">
        <f t="shared" si="2"/>
        <v>재난안전본부</v>
      </c>
      <c r="E63" s="174" t="s">
        <v>130</v>
      </c>
      <c r="F63" s="175" t="s">
        <v>253</v>
      </c>
      <c r="G63" s="174" t="s">
        <v>61</v>
      </c>
      <c r="H63" s="176">
        <v>62</v>
      </c>
      <c r="I63" s="177" t="s">
        <v>454</v>
      </c>
    </row>
    <row r="64" spans="1:9">
      <c r="A64" s="172" t="str">
        <f t="shared" si="1"/>
        <v>안양소방서</v>
      </c>
      <c r="B64" s="173" t="str">
        <f t="shared" si="3"/>
        <v>안전행정위원회</v>
      </c>
      <c r="C64" s="172" t="str">
        <f t="shared" si="2"/>
        <v>재난안전본부</v>
      </c>
      <c r="E64" s="174" t="s">
        <v>130</v>
      </c>
      <c r="F64" s="175" t="s">
        <v>254</v>
      </c>
      <c r="G64" s="174" t="s">
        <v>61</v>
      </c>
      <c r="H64" s="176">
        <v>63</v>
      </c>
      <c r="I64" s="177" t="s">
        <v>455</v>
      </c>
    </row>
    <row r="65" spans="1:9">
      <c r="A65" s="172" t="str">
        <f t="shared" si="1"/>
        <v>안산소방서</v>
      </c>
      <c r="B65" s="173" t="str">
        <f t="shared" si="3"/>
        <v>안전행정위원회</v>
      </c>
      <c r="C65" s="172" t="str">
        <f t="shared" si="2"/>
        <v>재난안전본부</v>
      </c>
      <c r="E65" s="174" t="s">
        <v>130</v>
      </c>
      <c r="F65" s="175" t="s">
        <v>255</v>
      </c>
      <c r="G65" s="174" t="s">
        <v>61</v>
      </c>
      <c r="H65" s="176">
        <v>64</v>
      </c>
      <c r="I65" s="177" t="s">
        <v>456</v>
      </c>
    </row>
    <row r="66" spans="1:9">
      <c r="A66" s="172" t="str">
        <f t="shared" si="1"/>
        <v>용인소방서</v>
      </c>
      <c r="B66" s="173" t="str">
        <f t="shared" ref="B66:B97" si="4">G66</f>
        <v>안전행정위원회</v>
      </c>
      <c r="C66" s="172" t="str">
        <f t="shared" si="2"/>
        <v>재난안전본부</v>
      </c>
      <c r="E66" s="174" t="s">
        <v>130</v>
      </c>
      <c r="F66" s="175" t="s">
        <v>256</v>
      </c>
      <c r="G66" s="174" t="s">
        <v>61</v>
      </c>
      <c r="H66" s="176">
        <v>65</v>
      </c>
      <c r="I66" s="177" t="s">
        <v>457</v>
      </c>
    </row>
    <row r="67" spans="1:9">
      <c r="A67" s="172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73" t="str">
        <f t="shared" si="4"/>
        <v>안전행정위원회</v>
      </c>
      <c r="C67" s="172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74" t="s">
        <v>130</v>
      </c>
      <c r="F67" s="175" t="s">
        <v>257</v>
      </c>
      <c r="G67" s="174" t="s">
        <v>61</v>
      </c>
      <c r="H67" s="176">
        <v>66</v>
      </c>
      <c r="I67" s="177" t="s">
        <v>458</v>
      </c>
    </row>
    <row r="68" spans="1:9">
      <c r="A68" s="172" t="str">
        <f t="shared" si="5"/>
        <v>송탄소방서</v>
      </c>
      <c r="B68" s="173" t="str">
        <f t="shared" si="4"/>
        <v>안전행정위원회</v>
      </c>
      <c r="C68" s="172" t="str">
        <f t="shared" si="6"/>
        <v>재난안전본부</v>
      </c>
      <c r="E68" s="174" t="s">
        <v>130</v>
      </c>
      <c r="F68" s="175" t="s">
        <v>258</v>
      </c>
      <c r="G68" s="174" t="s">
        <v>61</v>
      </c>
      <c r="H68" s="176">
        <v>67</v>
      </c>
      <c r="I68" s="177" t="s">
        <v>459</v>
      </c>
    </row>
    <row r="69" spans="1:9">
      <c r="A69" s="172" t="str">
        <f t="shared" si="5"/>
        <v>광명소방서</v>
      </c>
      <c r="B69" s="173" t="str">
        <f t="shared" si="4"/>
        <v>안전행정위원회</v>
      </c>
      <c r="C69" s="172" t="str">
        <f t="shared" si="6"/>
        <v>재난안전본부</v>
      </c>
      <c r="E69" s="174" t="s">
        <v>130</v>
      </c>
      <c r="F69" s="175" t="s">
        <v>259</v>
      </c>
      <c r="G69" s="174" t="s">
        <v>61</v>
      </c>
      <c r="H69" s="176">
        <v>68</v>
      </c>
      <c r="I69" s="177" t="s">
        <v>460</v>
      </c>
    </row>
    <row r="70" spans="1:9">
      <c r="A70" s="172" t="str">
        <f t="shared" si="5"/>
        <v>시흥소방서</v>
      </c>
      <c r="B70" s="173" t="str">
        <f t="shared" si="4"/>
        <v>안전행정위원회</v>
      </c>
      <c r="C70" s="172" t="str">
        <f t="shared" si="6"/>
        <v>재난안전본부</v>
      </c>
      <c r="E70" s="174" t="s">
        <v>130</v>
      </c>
      <c r="F70" s="175" t="s">
        <v>260</v>
      </c>
      <c r="G70" s="174" t="s">
        <v>61</v>
      </c>
      <c r="H70" s="176">
        <v>69</v>
      </c>
      <c r="I70" s="177" t="s">
        <v>461</v>
      </c>
    </row>
    <row r="71" spans="1:9">
      <c r="A71" s="172" t="str">
        <f t="shared" si="5"/>
        <v>군포소방서</v>
      </c>
      <c r="B71" s="173" t="str">
        <f t="shared" si="4"/>
        <v>안전행정위원회</v>
      </c>
      <c r="C71" s="172" t="str">
        <f t="shared" si="6"/>
        <v>재난안전본부</v>
      </c>
      <c r="E71" s="174" t="s">
        <v>130</v>
      </c>
      <c r="F71" s="175" t="s">
        <v>261</v>
      </c>
      <c r="G71" s="174" t="s">
        <v>61</v>
      </c>
      <c r="H71" s="176">
        <v>70</v>
      </c>
      <c r="I71" s="177" t="s">
        <v>462</v>
      </c>
    </row>
    <row r="72" spans="1:9">
      <c r="A72" s="172" t="str">
        <f t="shared" si="5"/>
        <v>화성소방서</v>
      </c>
      <c r="B72" s="173" t="str">
        <f t="shared" si="4"/>
        <v>안전행정위원회</v>
      </c>
      <c r="C72" s="172" t="str">
        <f t="shared" si="6"/>
        <v>재난안전본부</v>
      </c>
      <c r="E72" s="174" t="s">
        <v>130</v>
      </c>
      <c r="F72" s="175" t="s">
        <v>262</v>
      </c>
      <c r="G72" s="174" t="s">
        <v>61</v>
      </c>
      <c r="H72" s="176">
        <v>71</v>
      </c>
      <c r="I72" s="177" t="s">
        <v>463</v>
      </c>
    </row>
    <row r="73" spans="1:9">
      <c r="A73" s="172" t="str">
        <f t="shared" si="5"/>
        <v>이천소방서</v>
      </c>
      <c r="B73" s="173" t="str">
        <f t="shared" si="4"/>
        <v>안전행정위원회</v>
      </c>
      <c r="C73" s="172" t="str">
        <f t="shared" si="6"/>
        <v>재난안전본부</v>
      </c>
      <c r="E73" s="174" t="s">
        <v>130</v>
      </c>
      <c r="F73" s="175" t="s">
        <v>263</v>
      </c>
      <c r="G73" s="174" t="s">
        <v>61</v>
      </c>
      <c r="H73" s="176">
        <v>72</v>
      </c>
      <c r="I73" s="177" t="s">
        <v>464</v>
      </c>
    </row>
    <row r="74" spans="1:9">
      <c r="A74" s="172" t="str">
        <f t="shared" si="5"/>
        <v>김포소방서</v>
      </c>
      <c r="B74" s="173" t="str">
        <f t="shared" si="4"/>
        <v>안전행정위원회</v>
      </c>
      <c r="C74" s="172" t="str">
        <f t="shared" si="6"/>
        <v>재난안전본부</v>
      </c>
      <c r="E74" s="174" t="s">
        <v>130</v>
      </c>
      <c r="F74" s="175" t="s">
        <v>264</v>
      </c>
      <c r="G74" s="174" t="s">
        <v>61</v>
      </c>
      <c r="H74" s="176">
        <v>73</v>
      </c>
      <c r="I74" s="177" t="s">
        <v>465</v>
      </c>
    </row>
    <row r="75" spans="1:9">
      <c r="A75" s="172" t="str">
        <f t="shared" si="5"/>
        <v>광주소방서</v>
      </c>
      <c r="B75" s="173" t="str">
        <f t="shared" si="4"/>
        <v>안전행정위원회</v>
      </c>
      <c r="C75" s="172" t="str">
        <f t="shared" si="6"/>
        <v>재난안전본부</v>
      </c>
      <c r="E75" s="174" t="s">
        <v>130</v>
      </c>
      <c r="F75" s="175" t="s">
        <v>265</v>
      </c>
      <c r="G75" s="174" t="s">
        <v>61</v>
      </c>
      <c r="H75" s="176">
        <v>74</v>
      </c>
      <c r="I75" s="177" t="s">
        <v>466</v>
      </c>
    </row>
    <row r="76" spans="1:9">
      <c r="A76" s="172" t="str">
        <f t="shared" si="5"/>
        <v>안성소방서</v>
      </c>
      <c r="B76" s="173" t="str">
        <f t="shared" si="4"/>
        <v>안전행정위원회</v>
      </c>
      <c r="C76" s="172" t="str">
        <f t="shared" si="6"/>
        <v>재난안전본부</v>
      </c>
      <c r="E76" s="174" t="s">
        <v>130</v>
      </c>
      <c r="F76" s="175" t="s">
        <v>266</v>
      </c>
      <c r="G76" s="174" t="s">
        <v>61</v>
      </c>
      <c r="H76" s="176">
        <v>75</v>
      </c>
      <c r="I76" s="177" t="s">
        <v>467</v>
      </c>
    </row>
    <row r="77" spans="1:9">
      <c r="A77" s="172" t="str">
        <f t="shared" si="5"/>
        <v>하남소방서</v>
      </c>
      <c r="B77" s="173" t="str">
        <f t="shared" si="4"/>
        <v>안전행정위원회</v>
      </c>
      <c r="C77" s="172" t="str">
        <f t="shared" si="6"/>
        <v>재난안전본부</v>
      </c>
      <c r="E77" s="174" t="s">
        <v>130</v>
      </c>
      <c r="F77" s="175" t="s">
        <v>267</v>
      </c>
      <c r="G77" s="174" t="s">
        <v>61</v>
      </c>
      <c r="H77" s="176">
        <v>76</v>
      </c>
      <c r="I77" s="177" t="s">
        <v>468</v>
      </c>
    </row>
    <row r="78" spans="1:9">
      <c r="A78" s="172" t="str">
        <f t="shared" si="5"/>
        <v>의왕소방서</v>
      </c>
      <c r="B78" s="173" t="str">
        <f t="shared" si="4"/>
        <v>안전행정위원회</v>
      </c>
      <c r="C78" s="172" t="str">
        <f t="shared" si="6"/>
        <v>재난안전본부</v>
      </c>
      <c r="E78" s="174" t="s">
        <v>130</v>
      </c>
      <c r="F78" s="175" t="s">
        <v>268</v>
      </c>
      <c r="G78" s="174" t="s">
        <v>61</v>
      </c>
      <c r="H78" s="176">
        <v>77</v>
      </c>
      <c r="I78" s="177" t="s">
        <v>469</v>
      </c>
    </row>
    <row r="79" spans="1:9">
      <c r="A79" s="172" t="str">
        <f t="shared" si="5"/>
        <v>오산소방서</v>
      </c>
      <c r="B79" s="173" t="str">
        <f t="shared" si="4"/>
        <v>안전행정위원회</v>
      </c>
      <c r="C79" s="172" t="str">
        <f t="shared" si="6"/>
        <v>재난안전본부</v>
      </c>
      <c r="E79" s="174" t="s">
        <v>130</v>
      </c>
      <c r="F79" s="175" t="s">
        <v>269</v>
      </c>
      <c r="G79" s="174" t="s">
        <v>61</v>
      </c>
      <c r="H79" s="176">
        <v>78</v>
      </c>
      <c r="I79" s="177" t="s">
        <v>470</v>
      </c>
    </row>
    <row r="80" spans="1:9">
      <c r="A80" s="172" t="str">
        <f t="shared" si="5"/>
        <v>여주소방서</v>
      </c>
      <c r="B80" s="173" t="str">
        <f t="shared" si="4"/>
        <v>안전행정위원회</v>
      </c>
      <c r="C80" s="172" t="str">
        <f t="shared" si="6"/>
        <v>재난안전본부</v>
      </c>
      <c r="E80" s="174" t="s">
        <v>130</v>
      </c>
      <c r="F80" s="175" t="s">
        <v>270</v>
      </c>
      <c r="G80" s="174" t="s">
        <v>61</v>
      </c>
      <c r="H80" s="176">
        <v>79</v>
      </c>
      <c r="I80" s="177" t="s">
        <v>471</v>
      </c>
    </row>
    <row r="81" spans="1:9">
      <c r="A81" s="172" t="str">
        <f t="shared" si="5"/>
        <v>양평소방서</v>
      </c>
      <c r="B81" s="173" t="str">
        <f t="shared" si="4"/>
        <v>안전행정위원회</v>
      </c>
      <c r="C81" s="172" t="str">
        <f t="shared" si="6"/>
        <v>재난안전본부</v>
      </c>
      <c r="E81" s="174" t="s">
        <v>130</v>
      </c>
      <c r="F81" s="175" t="s">
        <v>271</v>
      </c>
      <c r="G81" s="174" t="s">
        <v>61</v>
      </c>
      <c r="H81" s="176">
        <v>80</v>
      </c>
      <c r="I81" s="177" t="s">
        <v>472</v>
      </c>
    </row>
    <row r="82" spans="1:9">
      <c r="A82" s="172" t="str">
        <f t="shared" si="5"/>
        <v>과천소방서</v>
      </c>
      <c r="B82" s="173" t="str">
        <f t="shared" si="4"/>
        <v>안전행정위원회</v>
      </c>
      <c r="C82" s="172" t="str">
        <f t="shared" si="6"/>
        <v>재난안전본부</v>
      </c>
      <c r="E82" s="174" t="s">
        <v>130</v>
      </c>
      <c r="F82" s="175" t="s">
        <v>272</v>
      </c>
      <c r="G82" s="174" t="s">
        <v>61</v>
      </c>
      <c r="H82" s="176">
        <v>81</v>
      </c>
      <c r="I82" s="177" t="s">
        <v>473</v>
      </c>
    </row>
    <row r="83" spans="1:9">
      <c r="A83" s="172" t="str">
        <f t="shared" si="5"/>
        <v>고양소방서</v>
      </c>
      <c r="B83" s="173" t="str">
        <f t="shared" si="4"/>
        <v>안전행정위원회</v>
      </c>
      <c r="C83" s="172" t="str">
        <f t="shared" si="6"/>
        <v>재난안전본부</v>
      </c>
      <c r="E83" s="174" t="s">
        <v>130</v>
      </c>
      <c r="F83" s="175" t="s">
        <v>273</v>
      </c>
      <c r="G83" s="174" t="s">
        <v>61</v>
      </c>
      <c r="H83" s="176">
        <v>82</v>
      </c>
      <c r="I83" s="177" t="s">
        <v>474</v>
      </c>
    </row>
    <row r="84" spans="1:9">
      <c r="A84" s="172" t="str">
        <f t="shared" si="5"/>
        <v>일산소방서</v>
      </c>
      <c r="B84" s="173" t="str">
        <f t="shared" si="4"/>
        <v>안전행정위원회</v>
      </c>
      <c r="C84" s="172" t="str">
        <f t="shared" si="6"/>
        <v>재난안전본부</v>
      </c>
      <c r="E84" s="174" t="s">
        <v>130</v>
      </c>
      <c r="F84" s="175" t="s">
        <v>274</v>
      </c>
      <c r="G84" s="174" t="s">
        <v>61</v>
      </c>
      <c r="H84" s="176">
        <v>83</v>
      </c>
      <c r="I84" s="177" t="s">
        <v>475</v>
      </c>
    </row>
    <row r="85" spans="1:9">
      <c r="A85" s="172" t="str">
        <f t="shared" si="5"/>
        <v>의정부소방서</v>
      </c>
      <c r="B85" s="173" t="str">
        <f t="shared" si="4"/>
        <v>안전행정위원회</v>
      </c>
      <c r="C85" s="172" t="str">
        <f t="shared" si="6"/>
        <v>재난안전본부</v>
      </c>
      <c r="E85" s="174" t="s">
        <v>130</v>
      </c>
      <c r="F85" s="175" t="s">
        <v>275</v>
      </c>
      <c r="G85" s="174" t="s">
        <v>61</v>
      </c>
      <c r="H85" s="176">
        <v>84</v>
      </c>
      <c r="I85" s="177" t="s">
        <v>476</v>
      </c>
    </row>
    <row r="86" spans="1:9">
      <c r="A86" s="172" t="str">
        <f t="shared" si="5"/>
        <v>남양주소방서</v>
      </c>
      <c r="B86" s="173" t="str">
        <f t="shared" si="4"/>
        <v>안전행정위원회</v>
      </c>
      <c r="C86" s="172" t="str">
        <f t="shared" si="6"/>
        <v>재난안전본부</v>
      </c>
      <c r="E86" s="174" t="s">
        <v>130</v>
      </c>
      <c r="F86" s="175" t="s">
        <v>276</v>
      </c>
      <c r="G86" s="174" t="s">
        <v>61</v>
      </c>
      <c r="H86" s="176">
        <v>85</v>
      </c>
      <c r="I86" s="177" t="s">
        <v>477</v>
      </c>
    </row>
    <row r="87" spans="1:9">
      <c r="A87" s="172" t="str">
        <f t="shared" si="5"/>
        <v>파주소방서</v>
      </c>
      <c r="B87" s="173" t="str">
        <f t="shared" si="4"/>
        <v>안전행정위원회</v>
      </c>
      <c r="C87" s="172" t="str">
        <f t="shared" si="6"/>
        <v>재난안전본부</v>
      </c>
      <c r="E87" s="174" t="s">
        <v>130</v>
      </c>
      <c r="F87" s="175" t="s">
        <v>277</v>
      </c>
      <c r="G87" s="174" t="s">
        <v>61</v>
      </c>
      <c r="H87" s="176">
        <v>86</v>
      </c>
      <c r="I87" s="177" t="s">
        <v>478</v>
      </c>
    </row>
    <row r="88" spans="1:9">
      <c r="A88" s="172" t="str">
        <f t="shared" si="5"/>
        <v>구리소방서</v>
      </c>
      <c r="B88" s="173" t="str">
        <f t="shared" si="4"/>
        <v>안전행정위원회</v>
      </c>
      <c r="C88" s="172" t="str">
        <f t="shared" si="6"/>
        <v>재난안전본부</v>
      </c>
      <c r="E88" s="174" t="s">
        <v>130</v>
      </c>
      <c r="F88" s="175" t="s">
        <v>278</v>
      </c>
      <c r="G88" s="174" t="s">
        <v>61</v>
      </c>
      <c r="H88" s="176">
        <v>87</v>
      </c>
      <c r="I88" s="177" t="s">
        <v>479</v>
      </c>
    </row>
    <row r="89" spans="1:9">
      <c r="A89" s="172" t="str">
        <f t="shared" si="5"/>
        <v>포천소방서</v>
      </c>
      <c r="B89" s="173" t="str">
        <f t="shared" si="4"/>
        <v>안전행정위원회</v>
      </c>
      <c r="C89" s="172" t="str">
        <f t="shared" si="6"/>
        <v>재난안전본부</v>
      </c>
      <c r="E89" s="174" t="s">
        <v>130</v>
      </c>
      <c r="F89" s="175" t="s">
        <v>279</v>
      </c>
      <c r="G89" s="174" t="s">
        <v>61</v>
      </c>
      <c r="H89" s="176">
        <v>88</v>
      </c>
      <c r="I89" s="177" t="s">
        <v>480</v>
      </c>
    </row>
    <row r="90" spans="1:9">
      <c r="A90" s="172" t="str">
        <f t="shared" si="5"/>
        <v>양주소방서</v>
      </c>
      <c r="B90" s="173" t="str">
        <f t="shared" si="4"/>
        <v>안전행정위원회</v>
      </c>
      <c r="C90" s="172" t="str">
        <f t="shared" si="6"/>
        <v>재난안전본부</v>
      </c>
      <c r="E90" s="174" t="s">
        <v>130</v>
      </c>
      <c r="F90" s="175" t="s">
        <v>280</v>
      </c>
      <c r="G90" s="174" t="s">
        <v>61</v>
      </c>
      <c r="H90" s="176">
        <v>89</v>
      </c>
      <c r="I90" s="177" t="s">
        <v>481</v>
      </c>
    </row>
    <row r="91" spans="1:9">
      <c r="A91" s="172" t="str">
        <f t="shared" si="5"/>
        <v>동두천소방서</v>
      </c>
      <c r="B91" s="173" t="str">
        <f t="shared" si="4"/>
        <v>안전행정위원회</v>
      </c>
      <c r="C91" s="172" t="str">
        <f t="shared" si="6"/>
        <v>재난안전본부</v>
      </c>
      <c r="E91" s="174" t="s">
        <v>130</v>
      </c>
      <c r="F91" s="175" t="s">
        <v>281</v>
      </c>
      <c r="G91" s="174" t="s">
        <v>61</v>
      </c>
      <c r="H91" s="176">
        <v>90</v>
      </c>
      <c r="I91" s="177" t="s">
        <v>482</v>
      </c>
    </row>
    <row r="92" spans="1:9">
      <c r="A92" s="172" t="str">
        <f t="shared" si="5"/>
        <v>가평소방서</v>
      </c>
      <c r="B92" s="173" t="str">
        <f t="shared" si="4"/>
        <v>안전행정위원회</v>
      </c>
      <c r="C92" s="172" t="str">
        <f t="shared" si="6"/>
        <v>재난안전본부</v>
      </c>
      <c r="E92" s="174" t="s">
        <v>130</v>
      </c>
      <c r="F92" s="175" t="s">
        <v>282</v>
      </c>
      <c r="G92" s="174" t="s">
        <v>61</v>
      </c>
      <c r="H92" s="176">
        <v>91</v>
      </c>
      <c r="I92" s="177" t="s">
        <v>483</v>
      </c>
    </row>
    <row r="93" spans="1:9">
      <c r="A93" s="172" t="str">
        <f t="shared" si="5"/>
        <v>연천소방서</v>
      </c>
      <c r="B93" s="173" t="str">
        <f t="shared" si="4"/>
        <v>안전행정위원회</v>
      </c>
      <c r="C93" s="172" t="str">
        <f t="shared" si="6"/>
        <v>재난안전본부</v>
      </c>
      <c r="E93" s="174" t="s">
        <v>130</v>
      </c>
      <c r="F93" s="175" t="s">
        <v>283</v>
      </c>
      <c r="G93" s="174" t="s">
        <v>61</v>
      </c>
      <c r="H93" s="176">
        <v>92</v>
      </c>
      <c r="I93" s="177" t="s">
        <v>484</v>
      </c>
    </row>
    <row r="94" spans="1:9">
      <c r="A94" s="172" t="str">
        <f t="shared" si="5"/>
        <v>행정관리담당관</v>
      </c>
      <c r="B94" s="173" t="str">
        <f t="shared" si="4"/>
        <v>안전행정위원회</v>
      </c>
      <c r="C94" s="172" t="str">
        <f t="shared" si="6"/>
        <v>균형발전기획실</v>
      </c>
      <c r="E94" s="174" t="s">
        <v>327</v>
      </c>
      <c r="F94" s="175" t="s">
        <v>332</v>
      </c>
      <c r="G94" s="174" t="s">
        <v>61</v>
      </c>
      <c r="H94" s="176">
        <v>93</v>
      </c>
      <c r="I94" s="177" t="s">
        <v>292</v>
      </c>
    </row>
    <row r="95" spans="1:9">
      <c r="A95" s="172" t="str">
        <f t="shared" si="5"/>
        <v>비상기획담당관</v>
      </c>
      <c r="B95" s="173" t="str">
        <f t="shared" si="4"/>
        <v>안전행정위원회</v>
      </c>
      <c r="C95" s="172" t="str">
        <f t="shared" si="6"/>
        <v>균형발전기획실</v>
      </c>
      <c r="E95" s="174" t="s">
        <v>327</v>
      </c>
      <c r="F95" s="175" t="s">
        <v>338</v>
      </c>
      <c r="G95" s="174" t="s">
        <v>61</v>
      </c>
      <c r="H95" s="176">
        <v>94</v>
      </c>
      <c r="I95" s="177" t="s">
        <v>294</v>
      </c>
    </row>
    <row r="96" spans="1:9">
      <c r="A96" s="172" t="str">
        <f t="shared" si="5"/>
        <v>인재개발원</v>
      </c>
      <c r="B96" s="173" t="str">
        <f t="shared" si="4"/>
        <v>안전행정위원회</v>
      </c>
      <c r="C96" s="172" t="str">
        <f t="shared" si="6"/>
        <v>인재개발원</v>
      </c>
      <c r="E96" s="174" t="s">
        <v>126</v>
      </c>
      <c r="F96" s="175" t="s">
        <v>395</v>
      </c>
      <c r="G96" s="174" t="s">
        <v>61</v>
      </c>
      <c r="H96" s="176">
        <v>95</v>
      </c>
      <c r="I96" s="177" t="s">
        <v>300</v>
      </c>
    </row>
    <row r="97" spans="1:9">
      <c r="A97" s="172" t="str">
        <f t="shared" si="5"/>
        <v>문화정책과</v>
      </c>
      <c r="B97" s="173" t="str">
        <f t="shared" si="4"/>
        <v>문화체육관광위원회</v>
      </c>
      <c r="C97" s="172" t="str">
        <f t="shared" si="6"/>
        <v>문화체육관광국</v>
      </c>
      <c r="E97" s="174" t="s">
        <v>112</v>
      </c>
      <c r="F97" s="175" t="s">
        <v>196</v>
      </c>
      <c r="G97" s="174" t="s">
        <v>14</v>
      </c>
      <c r="H97" s="176">
        <v>96</v>
      </c>
      <c r="I97" s="177" t="s">
        <v>306</v>
      </c>
    </row>
    <row r="98" spans="1:9">
      <c r="A98" s="172" t="str">
        <f t="shared" si="5"/>
        <v>종무과</v>
      </c>
      <c r="B98" s="173" t="str">
        <f t="shared" ref="B98:B129" si="7">G98</f>
        <v>문화체육관광위원회</v>
      </c>
      <c r="C98" s="172" t="str">
        <f t="shared" si="6"/>
        <v>문화체육관광국</v>
      </c>
      <c r="E98" s="174" t="s">
        <v>112</v>
      </c>
      <c r="F98" s="175" t="s">
        <v>198</v>
      </c>
      <c r="G98" s="174" t="s">
        <v>14</v>
      </c>
      <c r="H98" s="176">
        <v>97</v>
      </c>
      <c r="I98" s="177" t="s">
        <v>308</v>
      </c>
    </row>
    <row r="99" spans="1:9">
      <c r="A99" s="172" t="str">
        <f t="shared" si="5"/>
        <v>체육과</v>
      </c>
      <c r="B99" s="173" t="str">
        <f t="shared" si="7"/>
        <v>문화체육관광위원회</v>
      </c>
      <c r="C99" s="172" t="str">
        <f t="shared" si="6"/>
        <v>문화체육관광국</v>
      </c>
      <c r="E99" s="174" t="s">
        <v>112</v>
      </c>
      <c r="F99" s="175" t="s">
        <v>200</v>
      </c>
      <c r="G99" s="174" t="s">
        <v>14</v>
      </c>
      <c r="H99" s="176">
        <v>98</v>
      </c>
      <c r="I99" s="177" t="s">
        <v>310</v>
      </c>
    </row>
    <row r="100" spans="1:9">
      <c r="A100" s="172" t="str">
        <f t="shared" si="5"/>
        <v>문화유산과</v>
      </c>
      <c r="B100" s="173" t="str">
        <f t="shared" si="7"/>
        <v>문화체육관광위원회</v>
      </c>
      <c r="C100" s="172" t="str">
        <f t="shared" si="6"/>
        <v>문화체육관광국</v>
      </c>
      <c r="E100" s="174" t="s">
        <v>112</v>
      </c>
      <c r="F100" s="175" t="s">
        <v>202</v>
      </c>
      <c r="G100" s="174" t="s">
        <v>14</v>
      </c>
      <c r="H100" s="176">
        <v>99</v>
      </c>
      <c r="I100" s="177" t="s">
        <v>312</v>
      </c>
    </row>
    <row r="101" spans="1:9">
      <c r="A101" s="172" t="str">
        <f t="shared" si="5"/>
        <v>콘텐츠산업과</v>
      </c>
      <c r="B101" s="173" t="str">
        <f t="shared" si="7"/>
        <v>문화체육관광위원회</v>
      </c>
      <c r="C101" s="172" t="str">
        <f t="shared" si="6"/>
        <v>문화체육관광국</v>
      </c>
      <c r="E101" s="174" t="s">
        <v>112</v>
      </c>
      <c r="F101" s="175" t="s">
        <v>204</v>
      </c>
      <c r="G101" s="174" t="s">
        <v>14</v>
      </c>
      <c r="H101" s="176">
        <v>100</v>
      </c>
      <c r="I101" s="177" t="s">
        <v>314</v>
      </c>
    </row>
    <row r="102" spans="1:9">
      <c r="A102" s="172" t="str">
        <f t="shared" si="5"/>
        <v>관광과</v>
      </c>
      <c r="B102" s="173" t="str">
        <f t="shared" si="7"/>
        <v>문화체육관광위원회</v>
      </c>
      <c r="C102" s="172" t="str">
        <f t="shared" si="6"/>
        <v>문화체육관광국</v>
      </c>
      <c r="E102" s="174" t="s">
        <v>112</v>
      </c>
      <c r="F102" s="175" t="s">
        <v>206</v>
      </c>
      <c r="G102" s="174" t="s">
        <v>14</v>
      </c>
      <c r="H102" s="176">
        <v>101</v>
      </c>
      <c r="I102" s="177" t="s">
        <v>316</v>
      </c>
    </row>
    <row r="103" spans="1:9">
      <c r="A103" s="172" t="str">
        <f t="shared" si="5"/>
        <v>농업정책과</v>
      </c>
      <c r="B103" s="173" t="str">
        <f t="shared" si="7"/>
        <v>농정해양위원회</v>
      </c>
      <c r="C103" s="172" t="str">
        <f t="shared" si="6"/>
        <v>농정해양국</v>
      </c>
      <c r="E103" s="174" t="s">
        <v>65</v>
      </c>
      <c r="F103" s="175" t="s">
        <v>207</v>
      </c>
      <c r="G103" s="174" t="s">
        <v>64</v>
      </c>
      <c r="H103" s="176">
        <v>102</v>
      </c>
      <c r="I103" s="177" t="s">
        <v>317</v>
      </c>
    </row>
    <row r="104" spans="1:9">
      <c r="A104" s="172" t="str">
        <f t="shared" si="5"/>
        <v>해양항만정책과</v>
      </c>
      <c r="B104" s="173" t="str">
        <f t="shared" si="7"/>
        <v>농정해양위원회</v>
      </c>
      <c r="C104" s="172" t="str">
        <f t="shared" si="6"/>
        <v>농정해양국</v>
      </c>
      <c r="E104" s="174" t="s">
        <v>65</v>
      </c>
      <c r="F104" s="175" t="s">
        <v>209</v>
      </c>
      <c r="G104" s="174" t="s">
        <v>64</v>
      </c>
      <c r="H104" s="176">
        <v>103</v>
      </c>
      <c r="I104" s="177" t="s">
        <v>318</v>
      </c>
    </row>
    <row r="105" spans="1:9">
      <c r="A105" s="172" t="str">
        <f t="shared" si="5"/>
        <v>농식품유통과</v>
      </c>
      <c r="B105" s="173" t="str">
        <f t="shared" si="7"/>
        <v>농정해양위원회</v>
      </c>
      <c r="C105" s="172" t="str">
        <f t="shared" si="6"/>
        <v>농정해양국</v>
      </c>
      <c r="E105" s="174" t="s">
        <v>65</v>
      </c>
      <c r="F105" s="175" t="s">
        <v>211</v>
      </c>
      <c r="G105" s="174" t="s">
        <v>64</v>
      </c>
      <c r="H105" s="176">
        <v>104</v>
      </c>
      <c r="I105" s="177" t="s">
        <v>320</v>
      </c>
    </row>
    <row r="106" spans="1:9">
      <c r="A106" s="172" t="str">
        <f t="shared" si="5"/>
        <v>친환경농업과</v>
      </c>
      <c r="B106" s="173" t="str">
        <f t="shared" si="7"/>
        <v>농정해양위원회</v>
      </c>
      <c r="C106" s="172" t="str">
        <f t="shared" si="6"/>
        <v>농정해양국</v>
      </c>
      <c r="E106" s="174" t="s">
        <v>65</v>
      </c>
      <c r="F106" s="175" t="s">
        <v>66</v>
      </c>
      <c r="G106" s="174" t="s">
        <v>64</v>
      </c>
      <c r="H106" s="176">
        <v>105</v>
      </c>
      <c r="I106" s="177" t="s">
        <v>322</v>
      </c>
    </row>
    <row r="107" spans="1:9">
      <c r="A107" s="172" t="str">
        <f t="shared" si="5"/>
        <v>수산과</v>
      </c>
      <c r="B107" s="173" t="str">
        <f t="shared" si="7"/>
        <v>농정해양위원회</v>
      </c>
      <c r="C107" s="172" t="str">
        <f t="shared" si="6"/>
        <v>농정해양국</v>
      </c>
      <c r="E107" s="174" t="s">
        <v>65</v>
      </c>
      <c r="F107" s="175" t="s">
        <v>214</v>
      </c>
      <c r="G107" s="174" t="s">
        <v>64</v>
      </c>
      <c r="H107" s="176">
        <v>106</v>
      </c>
      <c r="I107" s="177" t="s">
        <v>323</v>
      </c>
    </row>
    <row r="108" spans="1:9">
      <c r="A108" s="172" t="str">
        <f t="shared" si="5"/>
        <v>해양수산자원연구소</v>
      </c>
      <c r="B108" s="173" t="str">
        <f t="shared" si="7"/>
        <v>농정해양위원회</v>
      </c>
      <c r="C108" s="172" t="str">
        <f t="shared" si="6"/>
        <v>농정해양국</v>
      </c>
      <c r="E108" s="174" t="s">
        <v>65</v>
      </c>
      <c r="F108" s="175" t="s">
        <v>216</v>
      </c>
      <c r="G108" s="174" t="s">
        <v>64</v>
      </c>
      <c r="H108" s="176">
        <v>107</v>
      </c>
      <c r="I108" s="177" t="s">
        <v>485</v>
      </c>
    </row>
    <row r="109" spans="1:9">
      <c r="A109" s="172" t="str">
        <f t="shared" si="5"/>
        <v>축산정책과</v>
      </c>
      <c r="B109" s="173" t="str">
        <f t="shared" si="7"/>
        <v>농정해양위원회</v>
      </c>
      <c r="C109" s="172" t="str">
        <f t="shared" si="6"/>
        <v>축산산림국</v>
      </c>
      <c r="E109" s="174" t="s">
        <v>67</v>
      </c>
      <c r="F109" s="175" t="s">
        <v>362</v>
      </c>
      <c r="G109" s="174" t="s">
        <v>64</v>
      </c>
      <c r="H109" s="176">
        <v>108</v>
      </c>
      <c r="I109" s="177" t="s">
        <v>324</v>
      </c>
    </row>
    <row r="110" spans="1:9">
      <c r="A110" s="172" t="str">
        <f t="shared" si="5"/>
        <v>동물방역위생과</v>
      </c>
      <c r="B110" s="173" t="str">
        <f t="shared" si="7"/>
        <v>농정해양위원회</v>
      </c>
      <c r="C110" s="172" t="str">
        <f t="shared" si="6"/>
        <v>축산산림국</v>
      </c>
      <c r="E110" s="174" t="s">
        <v>67</v>
      </c>
      <c r="F110" s="175" t="s">
        <v>68</v>
      </c>
      <c r="G110" s="174" t="s">
        <v>64</v>
      </c>
      <c r="H110" s="176">
        <v>109</v>
      </c>
      <c r="I110" s="177" t="s">
        <v>326</v>
      </c>
    </row>
    <row r="111" spans="1:9">
      <c r="A111" s="172" t="str">
        <f t="shared" si="5"/>
        <v>산림과</v>
      </c>
      <c r="B111" s="173" t="str">
        <f t="shared" si="7"/>
        <v>농정해양위원회</v>
      </c>
      <c r="C111" s="172" t="str">
        <f t="shared" si="6"/>
        <v>축산산림국</v>
      </c>
      <c r="E111" s="174" t="s">
        <v>67</v>
      </c>
      <c r="F111" s="175" t="s">
        <v>365</v>
      </c>
      <c r="G111" s="174" t="s">
        <v>64</v>
      </c>
      <c r="H111" s="176">
        <v>110</v>
      </c>
      <c r="I111" s="177" t="s">
        <v>486</v>
      </c>
    </row>
    <row r="112" spans="1:9">
      <c r="A112" s="172" t="str">
        <f t="shared" si="5"/>
        <v>축산위생연구소</v>
      </c>
      <c r="B112" s="173" t="str">
        <f t="shared" si="7"/>
        <v>농정해양위원회</v>
      </c>
      <c r="C112" s="172" t="str">
        <f t="shared" si="6"/>
        <v>축산산림국</v>
      </c>
      <c r="E112" s="174" t="s">
        <v>67</v>
      </c>
      <c r="F112" s="175" t="s">
        <v>367</v>
      </c>
      <c r="G112" s="174" t="s">
        <v>64</v>
      </c>
      <c r="H112" s="176">
        <v>111</v>
      </c>
      <c r="I112" s="177" t="s">
        <v>487</v>
      </c>
    </row>
    <row r="113" spans="1:9">
      <c r="A113" s="172" t="str">
        <f t="shared" si="5"/>
        <v>북부축산위생연구소</v>
      </c>
      <c r="B113" s="173" t="str">
        <f t="shared" si="7"/>
        <v>농정해양위원회</v>
      </c>
      <c r="C113" s="172" t="str">
        <f t="shared" si="6"/>
        <v>축산산림국</v>
      </c>
      <c r="E113" s="174" t="s">
        <v>67</v>
      </c>
      <c r="F113" s="175" t="s">
        <v>368</v>
      </c>
      <c r="G113" s="174" t="s">
        <v>64</v>
      </c>
      <c r="H113" s="176">
        <v>112</v>
      </c>
      <c r="I113" s="177" t="s">
        <v>488</v>
      </c>
    </row>
    <row r="114" spans="1:9">
      <c r="A114" s="172" t="str">
        <f t="shared" si="5"/>
        <v>산림환경연구소</v>
      </c>
      <c r="B114" s="173" t="str">
        <f t="shared" si="7"/>
        <v>농정해양위원회</v>
      </c>
      <c r="C114" s="172" t="str">
        <f t="shared" si="6"/>
        <v>축산산림국</v>
      </c>
      <c r="E114" s="174" t="s">
        <v>67</v>
      </c>
      <c r="F114" s="175" t="s">
        <v>369</v>
      </c>
      <c r="G114" s="174" t="s">
        <v>64</v>
      </c>
      <c r="H114" s="176">
        <v>113</v>
      </c>
      <c r="I114" s="177" t="s">
        <v>489</v>
      </c>
    </row>
    <row r="115" spans="1:9">
      <c r="A115" s="172" t="str">
        <f t="shared" si="5"/>
        <v>농업기술원(총무과)</v>
      </c>
      <c r="B115" s="173" t="str">
        <f t="shared" si="7"/>
        <v>농정해양위원회</v>
      </c>
      <c r="C115" s="172" t="str">
        <f t="shared" si="6"/>
        <v>농업기술원</v>
      </c>
      <c r="E115" s="174" t="s">
        <v>125</v>
      </c>
      <c r="F115" s="175" t="s">
        <v>389</v>
      </c>
      <c r="G115" s="174" t="s">
        <v>64</v>
      </c>
      <c r="H115" s="176">
        <v>114</v>
      </c>
      <c r="I115" s="177" t="s">
        <v>329</v>
      </c>
    </row>
    <row r="116" spans="1:9">
      <c r="A116" s="172" t="str">
        <f t="shared" si="5"/>
        <v>작물연구과</v>
      </c>
      <c r="B116" s="173" t="str">
        <f t="shared" si="7"/>
        <v>농정해양위원회</v>
      </c>
      <c r="C116" s="172" t="str">
        <f t="shared" si="6"/>
        <v>농업기술원</v>
      </c>
      <c r="E116" s="174" t="s">
        <v>125</v>
      </c>
      <c r="F116" s="175" t="s">
        <v>418</v>
      </c>
      <c r="G116" s="174" t="s">
        <v>64</v>
      </c>
      <c r="H116" s="176">
        <v>115</v>
      </c>
      <c r="I116" s="177" t="s">
        <v>331</v>
      </c>
    </row>
    <row r="117" spans="1:9">
      <c r="A117" s="172" t="str">
        <f t="shared" si="5"/>
        <v>원예연구과</v>
      </c>
      <c r="B117" s="173" t="str">
        <f t="shared" si="7"/>
        <v>농정해양위원회</v>
      </c>
      <c r="C117" s="172" t="str">
        <f t="shared" si="6"/>
        <v>농업기술원</v>
      </c>
      <c r="E117" s="174" t="s">
        <v>125</v>
      </c>
      <c r="F117" s="175" t="s">
        <v>419</v>
      </c>
      <c r="G117" s="174" t="s">
        <v>64</v>
      </c>
      <c r="H117" s="176">
        <v>116</v>
      </c>
      <c r="I117" s="177" t="s">
        <v>333</v>
      </c>
    </row>
    <row r="118" spans="1:9">
      <c r="A118" s="172" t="str">
        <f t="shared" si="5"/>
        <v>환경농업연구과</v>
      </c>
      <c r="B118" s="173" t="str">
        <f t="shared" si="7"/>
        <v>농정해양위원회</v>
      </c>
      <c r="C118" s="172" t="str">
        <f t="shared" si="6"/>
        <v>농업기술원</v>
      </c>
      <c r="E118" s="174" t="s">
        <v>125</v>
      </c>
      <c r="F118" s="175" t="s">
        <v>420</v>
      </c>
      <c r="G118" s="174" t="s">
        <v>64</v>
      </c>
      <c r="H118" s="176">
        <v>117</v>
      </c>
      <c r="I118" s="177" t="s">
        <v>335</v>
      </c>
    </row>
    <row r="119" spans="1:9">
      <c r="A119" s="172" t="str">
        <f t="shared" si="5"/>
        <v>지원기획과</v>
      </c>
      <c r="B119" s="173" t="str">
        <f t="shared" si="7"/>
        <v>농정해양위원회</v>
      </c>
      <c r="C119" s="172" t="str">
        <f t="shared" si="6"/>
        <v>농업기술원</v>
      </c>
      <c r="E119" s="174" t="s">
        <v>125</v>
      </c>
      <c r="F119" s="175" t="s">
        <v>421</v>
      </c>
      <c r="G119" s="174" t="s">
        <v>64</v>
      </c>
      <c r="H119" s="176">
        <v>118</v>
      </c>
      <c r="I119" s="177" t="s">
        <v>337</v>
      </c>
    </row>
    <row r="120" spans="1:9">
      <c r="A120" s="172" t="str">
        <f t="shared" si="5"/>
        <v>기술보급과</v>
      </c>
      <c r="B120" s="173" t="str">
        <f t="shared" si="7"/>
        <v>농정해양위원회</v>
      </c>
      <c r="C120" s="172" t="str">
        <f t="shared" si="6"/>
        <v>농업기술원</v>
      </c>
      <c r="E120" s="174" t="s">
        <v>125</v>
      </c>
      <c r="F120" s="175" t="s">
        <v>422</v>
      </c>
      <c r="G120" s="174" t="s">
        <v>64</v>
      </c>
      <c r="H120" s="176">
        <v>119</v>
      </c>
      <c r="I120" s="177" t="s">
        <v>339</v>
      </c>
    </row>
    <row r="121" spans="1:9">
      <c r="A121" s="172" t="str">
        <f t="shared" si="5"/>
        <v>농촌자원과</v>
      </c>
      <c r="B121" s="173" t="str">
        <f t="shared" si="7"/>
        <v>농정해양위원회</v>
      </c>
      <c r="C121" s="172" t="str">
        <f t="shared" si="6"/>
        <v>농업기술원</v>
      </c>
      <c r="E121" s="174" t="s">
        <v>125</v>
      </c>
      <c r="F121" s="175" t="s">
        <v>423</v>
      </c>
      <c r="G121" s="174" t="s">
        <v>64</v>
      </c>
      <c r="H121" s="176">
        <v>120</v>
      </c>
      <c r="I121" s="177" t="s">
        <v>341</v>
      </c>
    </row>
    <row r="122" spans="1:9">
      <c r="A122" s="172" t="str">
        <f t="shared" si="5"/>
        <v>종자관리소</v>
      </c>
      <c r="B122" s="173" t="str">
        <f t="shared" si="7"/>
        <v>농정해양위원회</v>
      </c>
      <c r="C122" s="172" t="str">
        <f t="shared" si="6"/>
        <v>농업기술원</v>
      </c>
      <c r="E122" s="174" t="s">
        <v>125</v>
      </c>
      <c r="F122" s="175" t="s">
        <v>424</v>
      </c>
      <c r="G122" s="174" t="s">
        <v>64</v>
      </c>
      <c r="H122" s="176">
        <v>121</v>
      </c>
      <c r="I122" s="177" t="s">
        <v>490</v>
      </c>
    </row>
    <row r="123" spans="1:9">
      <c r="A123" s="172" t="str">
        <f t="shared" si="5"/>
        <v>버섯연구소</v>
      </c>
      <c r="B123" s="173" t="str">
        <f t="shared" si="7"/>
        <v>농정해양위원회</v>
      </c>
      <c r="C123" s="172" t="str">
        <f t="shared" si="6"/>
        <v>농업기술원</v>
      </c>
      <c r="E123" s="174" t="s">
        <v>125</v>
      </c>
      <c r="F123" s="175" t="s">
        <v>425</v>
      </c>
      <c r="G123" s="174" t="s">
        <v>64</v>
      </c>
      <c r="H123" s="176">
        <v>122</v>
      </c>
      <c r="I123" s="177" t="s">
        <v>491</v>
      </c>
    </row>
    <row r="124" spans="1:9">
      <c r="A124" s="172" t="str">
        <f t="shared" si="5"/>
        <v>소득자원연구소</v>
      </c>
      <c r="B124" s="173" t="str">
        <f t="shared" si="7"/>
        <v>농정해양위원회</v>
      </c>
      <c r="C124" s="172" t="str">
        <f t="shared" si="6"/>
        <v>농업기술원</v>
      </c>
      <c r="E124" s="174" t="s">
        <v>125</v>
      </c>
      <c r="F124" s="175" t="s">
        <v>426</v>
      </c>
      <c r="G124" s="174" t="s">
        <v>64</v>
      </c>
      <c r="H124" s="176">
        <v>123</v>
      </c>
      <c r="I124" s="177" t="s">
        <v>492</v>
      </c>
    </row>
    <row r="125" spans="1:9">
      <c r="A125" s="172" t="str">
        <f t="shared" si="5"/>
        <v>선인장다육식물연구소</v>
      </c>
      <c r="B125" s="173" t="str">
        <f t="shared" si="7"/>
        <v>농정해양위원회</v>
      </c>
      <c r="C125" s="172" t="str">
        <f t="shared" si="6"/>
        <v>농업기술원</v>
      </c>
      <c r="E125" s="174" t="s">
        <v>125</v>
      </c>
      <c r="F125" s="175" t="s">
        <v>427</v>
      </c>
      <c r="G125" s="174" t="s">
        <v>64</v>
      </c>
      <c r="H125" s="176">
        <v>124</v>
      </c>
      <c r="I125" s="177" t="s">
        <v>493</v>
      </c>
    </row>
    <row r="126" spans="1:9">
      <c r="A126" s="172" t="str">
        <f t="shared" si="5"/>
        <v>무한돌봄복지과</v>
      </c>
      <c r="B126" s="173" t="str">
        <f t="shared" si="7"/>
        <v>보건복지위원회</v>
      </c>
      <c r="C126" s="172" t="str">
        <f t="shared" si="6"/>
        <v>보건복지국</v>
      </c>
      <c r="E126" s="174" t="s">
        <v>113</v>
      </c>
      <c r="F126" s="175" t="s">
        <v>291</v>
      </c>
      <c r="G126" s="174" t="s">
        <v>414</v>
      </c>
      <c r="H126" s="176">
        <v>125</v>
      </c>
      <c r="I126" s="177" t="s">
        <v>344</v>
      </c>
    </row>
    <row r="127" spans="1:9">
      <c r="A127" s="172" t="str">
        <f t="shared" si="5"/>
        <v>사회적일자리과</v>
      </c>
      <c r="B127" s="173" t="str">
        <f t="shared" si="7"/>
        <v>보건복지위원회</v>
      </c>
      <c r="C127" s="172" t="str">
        <f t="shared" si="6"/>
        <v>보건복지국</v>
      </c>
      <c r="E127" s="174" t="s">
        <v>113</v>
      </c>
      <c r="F127" s="175" t="s">
        <v>293</v>
      </c>
      <c r="G127" s="174" t="s">
        <v>414</v>
      </c>
      <c r="H127" s="176">
        <v>126</v>
      </c>
      <c r="I127" s="177" t="s">
        <v>346</v>
      </c>
    </row>
    <row r="128" spans="1:9">
      <c r="A128" s="172" t="str">
        <f t="shared" si="5"/>
        <v>노인복지과</v>
      </c>
      <c r="B128" s="173" t="str">
        <f t="shared" si="7"/>
        <v>보건복지위원회</v>
      </c>
      <c r="C128" s="172" t="str">
        <f t="shared" si="6"/>
        <v>보건복지국</v>
      </c>
      <c r="E128" s="174" t="s">
        <v>113</v>
      </c>
      <c r="F128" s="175" t="s">
        <v>295</v>
      </c>
      <c r="G128" s="174" t="s">
        <v>414</v>
      </c>
      <c r="H128" s="176">
        <v>127</v>
      </c>
      <c r="I128" s="177" t="s">
        <v>348</v>
      </c>
    </row>
    <row r="129" spans="1:9">
      <c r="A129" s="172" t="str">
        <f t="shared" si="5"/>
        <v>장애인복지과</v>
      </c>
      <c r="B129" s="173" t="str">
        <f t="shared" si="7"/>
        <v>보건복지위원회</v>
      </c>
      <c r="C129" s="172" t="str">
        <f t="shared" si="6"/>
        <v>보건복지국</v>
      </c>
      <c r="E129" s="174" t="s">
        <v>113</v>
      </c>
      <c r="F129" s="175" t="s">
        <v>84</v>
      </c>
      <c r="G129" s="174" t="s">
        <v>414</v>
      </c>
      <c r="H129" s="176">
        <v>128</v>
      </c>
      <c r="I129" s="177" t="s">
        <v>350</v>
      </c>
    </row>
    <row r="130" spans="1:9">
      <c r="A130" s="172" t="str">
        <f t="shared" si="5"/>
        <v>보건정책과</v>
      </c>
      <c r="B130" s="173" t="str">
        <f t="shared" ref="B130:B161" si="8">G130</f>
        <v>보건복지위원회</v>
      </c>
      <c r="C130" s="172" t="str">
        <f t="shared" si="6"/>
        <v>보건복지국</v>
      </c>
      <c r="E130" s="174" t="s">
        <v>113</v>
      </c>
      <c r="F130" s="175" t="s">
        <v>296</v>
      </c>
      <c r="G130" s="174" t="s">
        <v>414</v>
      </c>
      <c r="H130" s="176">
        <v>129</v>
      </c>
      <c r="I130" s="177" t="s">
        <v>352</v>
      </c>
    </row>
    <row r="131" spans="1:9">
      <c r="A131" s="172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73" t="str">
        <f t="shared" si="8"/>
        <v>보건복지위원회</v>
      </c>
      <c r="C131" s="172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74" t="s">
        <v>113</v>
      </c>
      <c r="F131" s="175" t="s">
        <v>297</v>
      </c>
      <c r="G131" s="174" t="s">
        <v>414</v>
      </c>
      <c r="H131" s="176">
        <v>130</v>
      </c>
      <c r="I131" s="177" t="s">
        <v>354</v>
      </c>
    </row>
    <row r="132" spans="1:9">
      <c r="A132" s="172" t="str">
        <f t="shared" si="9"/>
        <v>식품안전과</v>
      </c>
      <c r="B132" s="173" t="str">
        <f t="shared" si="8"/>
        <v>보건복지위원회</v>
      </c>
      <c r="C132" s="172" t="str">
        <f t="shared" si="10"/>
        <v>보건복지국</v>
      </c>
      <c r="E132" s="174" t="s">
        <v>113</v>
      </c>
      <c r="F132" s="175" t="s">
        <v>298</v>
      </c>
      <c r="G132" s="174" t="s">
        <v>414</v>
      </c>
      <c r="H132" s="176">
        <v>131</v>
      </c>
      <c r="I132" s="177" t="s">
        <v>356</v>
      </c>
    </row>
    <row r="133" spans="1:9">
      <c r="A133" s="172" t="str">
        <f t="shared" si="9"/>
        <v>사회복지담당관</v>
      </c>
      <c r="B133" s="173" t="str">
        <f t="shared" si="8"/>
        <v>보건복지위원회</v>
      </c>
      <c r="C133" s="172" t="str">
        <f t="shared" si="10"/>
        <v>복지여성실</v>
      </c>
      <c r="E133" s="174" t="s">
        <v>70</v>
      </c>
      <c r="F133" s="175" t="s">
        <v>85</v>
      </c>
      <c r="G133" s="174" t="s">
        <v>414</v>
      </c>
      <c r="H133" s="176">
        <v>132</v>
      </c>
      <c r="I133" s="177" t="s">
        <v>363</v>
      </c>
    </row>
    <row r="134" spans="1:9">
      <c r="A134" s="172" t="str">
        <f t="shared" si="9"/>
        <v>보건위생담당관</v>
      </c>
      <c r="B134" s="173" t="str">
        <f t="shared" si="8"/>
        <v>보건복지위원회</v>
      </c>
      <c r="C134" s="172" t="str">
        <f t="shared" si="10"/>
        <v>복지여성실</v>
      </c>
      <c r="E134" s="174" t="s">
        <v>70</v>
      </c>
      <c r="F134" s="175" t="s">
        <v>321</v>
      </c>
      <c r="G134" s="174" t="s">
        <v>414</v>
      </c>
      <c r="H134" s="176">
        <v>133</v>
      </c>
      <c r="I134" s="177" t="s">
        <v>364</v>
      </c>
    </row>
    <row r="135" spans="1:9">
      <c r="A135" s="172" t="str">
        <f t="shared" si="9"/>
        <v>보건환경연구원(총무과)</v>
      </c>
      <c r="B135" s="173" t="str">
        <f t="shared" si="8"/>
        <v>보건복지위원회</v>
      </c>
      <c r="C135" s="172" t="str">
        <f t="shared" si="10"/>
        <v>보건환경연구원</v>
      </c>
      <c r="E135" s="174" t="s">
        <v>127</v>
      </c>
      <c r="F135" s="175" t="s">
        <v>398</v>
      </c>
      <c r="G135" s="174" t="s">
        <v>414</v>
      </c>
      <c r="H135" s="176">
        <v>134</v>
      </c>
      <c r="I135" s="177" t="s">
        <v>372</v>
      </c>
    </row>
    <row r="136" spans="1:9">
      <c r="A136" s="172" t="str">
        <f t="shared" si="9"/>
        <v>보건연구부</v>
      </c>
      <c r="B136" s="173" t="str">
        <f t="shared" si="8"/>
        <v>보건복지위원회</v>
      </c>
      <c r="C136" s="172" t="str">
        <f t="shared" si="10"/>
        <v>보건환경연구원</v>
      </c>
      <c r="E136" s="174" t="s">
        <v>127</v>
      </c>
      <c r="F136" s="175" t="s">
        <v>415</v>
      </c>
      <c r="G136" s="174" t="s">
        <v>414</v>
      </c>
      <c r="H136" s="176">
        <v>135</v>
      </c>
      <c r="I136" s="177" t="s">
        <v>374</v>
      </c>
    </row>
    <row r="137" spans="1:9">
      <c r="A137" s="206" t="str">
        <f t="shared" si="9"/>
        <v>북부지원</v>
      </c>
      <c r="B137" s="207" t="str">
        <f t="shared" si="8"/>
        <v>보건복지위원회</v>
      </c>
      <c r="C137" s="206" t="str">
        <f t="shared" si="10"/>
        <v>보건환경연구원</v>
      </c>
      <c r="D137" s="208"/>
      <c r="E137" s="209" t="s">
        <v>127</v>
      </c>
      <c r="F137" s="210" t="s">
        <v>416</v>
      </c>
      <c r="G137" s="209" t="s">
        <v>414</v>
      </c>
      <c r="H137" s="211">
        <v>136</v>
      </c>
      <c r="I137" s="212" t="s">
        <v>376</v>
      </c>
    </row>
    <row r="138" spans="1:9">
      <c r="A138" s="172" t="str">
        <f t="shared" si="9"/>
        <v>수원농산물검사소</v>
      </c>
      <c r="B138" s="173" t="str">
        <f t="shared" si="8"/>
        <v>보건복지위원회</v>
      </c>
      <c r="C138" s="172" t="str">
        <f t="shared" si="10"/>
        <v>보건환경연구원</v>
      </c>
      <c r="E138" s="174" t="s">
        <v>127</v>
      </c>
      <c r="F138" s="175" t="s">
        <v>417</v>
      </c>
      <c r="G138" s="174" t="s">
        <v>414</v>
      </c>
      <c r="H138" s="176">
        <v>137</v>
      </c>
      <c r="I138" s="177" t="s">
        <v>378</v>
      </c>
    </row>
    <row r="139" spans="1:9">
      <c r="A139" s="172" t="str">
        <f t="shared" si="9"/>
        <v>철도물류정책과</v>
      </c>
      <c r="B139" s="173" t="str">
        <f t="shared" si="8"/>
        <v>건설교통위원회</v>
      </c>
      <c r="C139" s="172" t="str">
        <f t="shared" si="10"/>
        <v>철도국</v>
      </c>
      <c r="E139" s="174" t="s">
        <v>218</v>
      </c>
      <c r="F139" s="175" t="s">
        <v>219</v>
      </c>
      <c r="G139" s="174" t="s">
        <v>11</v>
      </c>
      <c r="H139" s="176">
        <v>138</v>
      </c>
      <c r="I139" s="177" t="s">
        <v>382</v>
      </c>
    </row>
    <row r="140" spans="1:9">
      <c r="A140" s="172" t="str">
        <f t="shared" si="9"/>
        <v>광역도시철도과</v>
      </c>
      <c r="B140" s="173" t="str">
        <f t="shared" si="8"/>
        <v>건설교통위원회</v>
      </c>
      <c r="C140" s="172" t="str">
        <f t="shared" si="10"/>
        <v>철도국</v>
      </c>
      <c r="E140" s="174" t="s">
        <v>218</v>
      </c>
      <c r="F140" s="175" t="s">
        <v>221</v>
      </c>
      <c r="G140" s="174" t="s">
        <v>11</v>
      </c>
      <c r="H140" s="176">
        <v>139</v>
      </c>
      <c r="I140" s="177" t="s">
        <v>384</v>
      </c>
    </row>
    <row r="141" spans="1:9">
      <c r="A141" s="172" t="str">
        <f t="shared" si="9"/>
        <v>철도건설과</v>
      </c>
      <c r="B141" s="173" t="str">
        <f t="shared" si="8"/>
        <v>건설교통위원회</v>
      </c>
      <c r="C141" s="172" t="str">
        <f t="shared" si="10"/>
        <v>철도국</v>
      </c>
      <c r="E141" s="174" t="s">
        <v>218</v>
      </c>
      <c r="F141" s="175" t="s">
        <v>223</v>
      </c>
      <c r="G141" s="174" t="s">
        <v>11</v>
      </c>
      <c r="H141" s="176">
        <v>140</v>
      </c>
      <c r="I141" s="177" t="s">
        <v>386</v>
      </c>
    </row>
    <row r="142" spans="1:9">
      <c r="A142" s="172" t="str">
        <f t="shared" si="9"/>
        <v>교통정책과</v>
      </c>
      <c r="B142" s="173" t="str">
        <f t="shared" si="8"/>
        <v>건설교통위원회</v>
      </c>
      <c r="C142" s="172" t="str">
        <f t="shared" si="10"/>
        <v>교통국</v>
      </c>
      <c r="E142" s="174" t="s">
        <v>370</v>
      </c>
      <c r="F142" s="175" t="s">
        <v>371</v>
      </c>
      <c r="G142" s="174" t="s">
        <v>11</v>
      </c>
      <c r="H142" s="176">
        <v>141</v>
      </c>
      <c r="I142" s="177" t="s">
        <v>390</v>
      </c>
    </row>
    <row r="143" spans="1:9">
      <c r="A143" s="172" t="str">
        <f t="shared" si="9"/>
        <v>버스정책과</v>
      </c>
      <c r="B143" s="173" t="str">
        <f t="shared" si="8"/>
        <v>건설교통위원회</v>
      </c>
      <c r="C143" s="172" t="str">
        <f t="shared" si="10"/>
        <v>교통국</v>
      </c>
      <c r="E143" s="174" t="s">
        <v>370</v>
      </c>
      <c r="F143" s="175" t="s">
        <v>373</v>
      </c>
      <c r="G143" s="174" t="s">
        <v>11</v>
      </c>
      <c r="H143" s="176">
        <v>142</v>
      </c>
      <c r="I143" s="177" t="s">
        <v>391</v>
      </c>
    </row>
    <row r="144" spans="1:9">
      <c r="A144" s="172" t="str">
        <f t="shared" si="9"/>
        <v>굿모닝버스추진단</v>
      </c>
      <c r="B144" s="173" t="str">
        <f t="shared" si="8"/>
        <v>건설교통위원회</v>
      </c>
      <c r="C144" s="172" t="str">
        <f t="shared" si="10"/>
        <v>교통국</v>
      </c>
      <c r="E144" s="174" t="s">
        <v>370</v>
      </c>
      <c r="F144" s="175" t="s">
        <v>375</v>
      </c>
      <c r="G144" s="174" t="s">
        <v>11</v>
      </c>
      <c r="H144" s="176">
        <v>143</v>
      </c>
      <c r="I144" s="177" t="s">
        <v>392</v>
      </c>
    </row>
    <row r="145" spans="1:9">
      <c r="A145" s="172" t="str">
        <f t="shared" si="9"/>
        <v>택시정책과</v>
      </c>
      <c r="B145" s="173" t="str">
        <f t="shared" si="8"/>
        <v>건설교통위원회</v>
      </c>
      <c r="C145" s="172" t="str">
        <f t="shared" si="10"/>
        <v>교통국</v>
      </c>
      <c r="E145" s="174" t="s">
        <v>370</v>
      </c>
      <c r="F145" s="175" t="s">
        <v>377</v>
      </c>
      <c r="G145" s="174" t="s">
        <v>11</v>
      </c>
      <c r="H145" s="176">
        <v>144</v>
      </c>
      <c r="I145" s="177" t="s">
        <v>393</v>
      </c>
    </row>
    <row r="146" spans="1:9">
      <c r="A146" s="172" t="str">
        <f t="shared" si="9"/>
        <v>교통정보센터</v>
      </c>
      <c r="B146" s="173" t="str">
        <f t="shared" si="8"/>
        <v>건설교통위원회</v>
      </c>
      <c r="C146" s="172" t="str">
        <f t="shared" si="10"/>
        <v>교통국</v>
      </c>
      <c r="E146" s="174" t="s">
        <v>370</v>
      </c>
      <c r="F146" s="175" t="s">
        <v>379</v>
      </c>
      <c r="G146" s="174" t="s">
        <v>11</v>
      </c>
      <c r="H146" s="176">
        <v>145</v>
      </c>
      <c r="I146" s="177" t="s">
        <v>394</v>
      </c>
    </row>
    <row r="147" spans="1:9">
      <c r="A147" s="172" t="str">
        <f t="shared" si="9"/>
        <v>건설안전과</v>
      </c>
      <c r="B147" s="173" t="str">
        <f t="shared" si="8"/>
        <v>건설교통위원회</v>
      </c>
      <c r="C147" s="172" t="str">
        <f t="shared" si="10"/>
        <v>건설국</v>
      </c>
      <c r="E147" s="174" t="s">
        <v>380</v>
      </c>
      <c r="F147" s="175" t="s">
        <v>381</v>
      </c>
      <c r="G147" s="174" t="s">
        <v>11</v>
      </c>
      <c r="H147" s="176">
        <v>146</v>
      </c>
      <c r="I147" s="177" t="s">
        <v>396</v>
      </c>
    </row>
    <row r="148" spans="1:9">
      <c r="A148" s="172" t="str">
        <f t="shared" si="9"/>
        <v>도로정책과</v>
      </c>
      <c r="B148" s="173" t="str">
        <f t="shared" si="8"/>
        <v>건설교통위원회</v>
      </c>
      <c r="C148" s="172" t="str">
        <f t="shared" si="10"/>
        <v>건설국</v>
      </c>
      <c r="E148" s="174" t="s">
        <v>380</v>
      </c>
      <c r="F148" s="175" t="s">
        <v>383</v>
      </c>
      <c r="G148" s="174" t="s">
        <v>11</v>
      </c>
      <c r="H148" s="176">
        <v>147</v>
      </c>
      <c r="I148" s="177" t="s">
        <v>494</v>
      </c>
    </row>
    <row r="149" spans="1:9">
      <c r="A149" s="172" t="str">
        <f t="shared" si="9"/>
        <v>하천과</v>
      </c>
      <c r="B149" s="173" t="str">
        <f t="shared" si="8"/>
        <v>건설교통위원회</v>
      </c>
      <c r="C149" s="172" t="str">
        <f t="shared" si="10"/>
        <v>건설국</v>
      </c>
      <c r="E149" s="174" t="s">
        <v>380</v>
      </c>
      <c r="F149" s="175" t="s">
        <v>385</v>
      </c>
      <c r="G149" s="174" t="s">
        <v>11</v>
      </c>
      <c r="H149" s="176">
        <v>148</v>
      </c>
      <c r="I149" s="177" t="s">
        <v>495</v>
      </c>
    </row>
    <row r="150" spans="1:9">
      <c r="A150" s="172" t="str">
        <f t="shared" si="9"/>
        <v>건설기술과</v>
      </c>
      <c r="B150" s="173" t="str">
        <f t="shared" si="8"/>
        <v>건설교통위원회</v>
      </c>
      <c r="C150" s="172" t="str">
        <f t="shared" si="10"/>
        <v>건설국</v>
      </c>
      <c r="E150" s="174" t="s">
        <v>380</v>
      </c>
      <c r="F150" s="175" t="s">
        <v>387</v>
      </c>
      <c r="G150" s="174" t="s">
        <v>11</v>
      </c>
      <c r="H150" s="176">
        <v>149</v>
      </c>
      <c r="I150" s="177" t="s">
        <v>496</v>
      </c>
    </row>
    <row r="151" spans="1:9">
      <c r="A151" s="172" t="str">
        <f t="shared" si="9"/>
        <v>관리과</v>
      </c>
      <c r="B151" s="173" t="str">
        <f t="shared" si="8"/>
        <v>건설교통위원회</v>
      </c>
      <c r="C151" s="172" t="str">
        <f t="shared" si="10"/>
        <v>건설본부</v>
      </c>
      <c r="E151" s="174" t="s">
        <v>128</v>
      </c>
      <c r="F151" s="175" t="s">
        <v>428</v>
      </c>
      <c r="G151" s="174" t="s">
        <v>11</v>
      </c>
      <c r="H151" s="176">
        <v>150</v>
      </c>
      <c r="I151" s="177" t="s">
        <v>399</v>
      </c>
    </row>
    <row r="152" spans="1:9">
      <c r="A152" s="172" t="str">
        <f t="shared" si="9"/>
        <v>도로건설과</v>
      </c>
      <c r="B152" s="173" t="str">
        <f t="shared" si="8"/>
        <v>건설교통위원회</v>
      </c>
      <c r="C152" s="172" t="str">
        <f t="shared" si="10"/>
        <v>건설본부</v>
      </c>
      <c r="E152" s="174" t="s">
        <v>128</v>
      </c>
      <c r="F152" s="175" t="s">
        <v>429</v>
      </c>
      <c r="G152" s="174" t="s">
        <v>11</v>
      </c>
      <c r="H152" s="176">
        <v>151</v>
      </c>
      <c r="I152" s="177" t="s">
        <v>400</v>
      </c>
    </row>
    <row r="153" spans="1:9">
      <c r="A153" s="172" t="str">
        <f t="shared" si="9"/>
        <v>북부도로과</v>
      </c>
      <c r="B153" s="173" t="str">
        <f t="shared" si="8"/>
        <v>건설교통위원회</v>
      </c>
      <c r="C153" s="172" t="str">
        <f t="shared" si="10"/>
        <v>건설본부</v>
      </c>
      <c r="E153" s="174" t="s">
        <v>128</v>
      </c>
      <c r="F153" s="175" t="s">
        <v>430</v>
      </c>
      <c r="G153" s="174" t="s">
        <v>11</v>
      </c>
      <c r="H153" s="176">
        <v>152</v>
      </c>
      <c r="I153" s="177" t="s">
        <v>401</v>
      </c>
    </row>
    <row r="154" spans="1:9">
      <c r="A154" s="172" t="str">
        <f t="shared" si="9"/>
        <v>건축시설과</v>
      </c>
      <c r="B154" s="173" t="str">
        <f t="shared" si="8"/>
        <v>건설교통위원회</v>
      </c>
      <c r="C154" s="172" t="str">
        <f t="shared" si="10"/>
        <v>건설본부</v>
      </c>
      <c r="E154" s="174" t="s">
        <v>128</v>
      </c>
      <c r="F154" s="175" t="s">
        <v>431</v>
      </c>
      <c r="G154" s="174" t="s">
        <v>11</v>
      </c>
      <c r="H154" s="176">
        <v>153</v>
      </c>
      <c r="I154" s="177" t="s">
        <v>402</v>
      </c>
    </row>
    <row r="155" spans="1:9">
      <c r="A155" s="172" t="str">
        <f t="shared" si="9"/>
        <v>신청사건립추진단</v>
      </c>
      <c r="B155" s="173" t="str">
        <f t="shared" si="8"/>
        <v>건설교통위원회</v>
      </c>
      <c r="C155" s="172" t="str">
        <f t="shared" si="10"/>
        <v>건설본부</v>
      </c>
      <c r="E155" s="174" t="s">
        <v>128</v>
      </c>
      <c r="F155" s="175" t="s">
        <v>432</v>
      </c>
      <c r="G155" s="174" t="s">
        <v>11</v>
      </c>
      <c r="H155" s="176">
        <v>154</v>
      </c>
      <c r="I155" s="177" t="s">
        <v>403</v>
      </c>
    </row>
    <row r="156" spans="1:9">
      <c r="A156" s="172" t="str">
        <f t="shared" si="9"/>
        <v>지역정책과</v>
      </c>
      <c r="B156" s="173" t="str">
        <f t="shared" si="8"/>
        <v>도시환경위원회</v>
      </c>
      <c r="C156" s="172" t="str">
        <f t="shared" si="10"/>
        <v>도시주택실</v>
      </c>
      <c r="E156" s="174" t="s">
        <v>110</v>
      </c>
      <c r="F156" s="175" t="s">
        <v>165</v>
      </c>
      <c r="G156" s="174" t="s">
        <v>12</v>
      </c>
      <c r="H156" s="176">
        <v>155</v>
      </c>
      <c r="I156" s="177" t="s">
        <v>405</v>
      </c>
    </row>
    <row r="157" spans="1:9">
      <c r="A157" s="172" t="str">
        <f t="shared" si="9"/>
        <v>도시정책과</v>
      </c>
      <c r="B157" s="173" t="str">
        <f t="shared" si="8"/>
        <v>도시환경위원회</v>
      </c>
      <c r="C157" s="172" t="str">
        <f t="shared" si="10"/>
        <v>도시주택실</v>
      </c>
      <c r="E157" s="174" t="s">
        <v>110</v>
      </c>
      <c r="F157" s="175" t="s">
        <v>167</v>
      </c>
      <c r="G157" s="174" t="s">
        <v>12</v>
      </c>
      <c r="H157" s="176">
        <v>156</v>
      </c>
      <c r="I157" s="177" t="s">
        <v>497</v>
      </c>
    </row>
    <row r="158" spans="1:9">
      <c r="A158" s="172" t="str">
        <f t="shared" si="9"/>
        <v>도시주택과</v>
      </c>
      <c r="B158" s="173" t="str">
        <f t="shared" si="8"/>
        <v>도시환경위원회</v>
      </c>
      <c r="C158" s="172" t="str">
        <f t="shared" si="10"/>
        <v>도시주택실</v>
      </c>
      <c r="E158" s="174" t="s">
        <v>110</v>
      </c>
      <c r="F158" s="175" t="s">
        <v>169</v>
      </c>
      <c r="G158" s="174" t="s">
        <v>12</v>
      </c>
      <c r="H158" s="176">
        <v>157</v>
      </c>
      <c r="I158" s="177" t="s">
        <v>498</v>
      </c>
    </row>
    <row r="159" spans="1:9">
      <c r="A159" s="172" t="str">
        <f t="shared" si="9"/>
        <v>주택정책과</v>
      </c>
      <c r="B159" s="173" t="str">
        <f t="shared" si="8"/>
        <v>도시환경위원회</v>
      </c>
      <c r="C159" s="172" t="str">
        <f t="shared" si="10"/>
        <v>도시주택실</v>
      </c>
      <c r="E159" s="174" t="s">
        <v>110</v>
      </c>
      <c r="F159" s="175" t="s">
        <v>170</v>
      </c>
      <c r="G159" s="174" t="s">
        <v>12</v>
      </c>
      <c r="H159" s="176">
        <v>158</v>
      </c>
      <c r="I159" s="177" t="s">
        <v>499</v>
      </c>
    </row>
    <row r="160" spans="1:9">
      <c r="A160" s="172" t="str">
        <f t="shared" si="9"/>
        <v>건축디자인과</v>
      </c>
      <c r="B160" s="173" t="str">
        <f t="shared" si="8"/>
        <v>도시환경위원회</v>
      </c>
      <c r="C160" s="172" t="str">
        <f t="shared" si="10"/>
        <v>도시주택실</v>
      </c>
      <c r="E160" s="174" t="s">
        <v>110</v>
      </c>
      <c r="F160" s="175" t="s">
        <v>171</v>
      </c>
      <c r="G160" s="174" t="s">
        <v>12</v>
      </c>
      <c r="H160" s="176">
        <v>159</v>
      </c>
      <c r="I160" s="177" t="s">
        <v>500</v>
      </c>
    </row>
    <row r="161" spans="1:9">
      <c r="A161" s="172" t="str">
        <f t="shared" si="9"/>
        <v>공공택지과</v>
      </c>
      <c r="B161" s="173" t="str">
        <f t="shared" si="8"/>
        <v>도시환경위원회</v>
      </c>
      <c r="C161" s="172" t="str">
        <f t="shared" si="10"/>
        <v>도시주택실</v>
      </c>
      <c r="E161" s="174" t="s">
        <v>110</v>
      </c>
      <c r="F161" s="175" t="s">
        <v>172</v>
      </c>
      <c r="G161" s="174" t="s">
        <v>12</v>
      </c>
      <c r="H161" s="176">
        <v>160</v>
      </c>
      <c r="I161" s="177" t="s">
        <v>501</v>
      </c>
    </row>
    <row r="162" spans="1:9">
      <c r="A162" s="172" t="str">
        <f t="shared" si="9"/>
        <v>토지정보과</v>
      </c>
      <c r="B162" s="173" t="str">
        <f t="shared" ref="B162:B188" si="11">G162</f>
        <v>도시환경위원회</v>
      </c>
      <c r="C162" s="172" t="str">
        <f t="shared" si="10"/>
        <v>도시주택실</v>
      </c>
      <c r="E162" s="174" t="s">
        <v>110</v>
      </c>
      <c r="F162" s="175" t="s">
        <v>173</v>
      </c>
      <c r="G162" s="174" t="s">
        <v>12</v>
      </c>
      <c r="H162" s="176">
        <v>161</v>
      </c>
      <c r="I162" s="177" t="s">
        <v>502</v>
      </c>
    </row>
    <row r="163" spans="1:9">
      <c r="A163" s="172" t="str">
        <f t="shared" si="9"/>
        <v>도시개발과</v>
      </c>
      <c r="B163" s="173" t="str">
        <f t="shared" si="11"/>
        <v>도시환경위원회</v>
      </c>
      <c r="C163" s="172" t="str">
        <f t="shared" si="10"/>
        <v>도시주택실</v>
      </c>
      <c r="E163" s="174" t="s">
        <v>110</v>
      </c>
      <c r="F163" s="175" t="s">
        <v>174</v>
      </c>
      <c r="G163" s="174" t="s">
        <v>12</v>
      </c>
      <c r="H163" s="176">
        <v>162</v>
      </c>
      <c r="I163" s="177" t="s">
        <v>503</v>
      </c>
    </row>
    <row r="164" spans="1:9">
      <c r="A164" s="172" t="str">
        <f t="shared" si="9"/>
        <v>도시재생과</v>
      </c>
      <c r="B164" s="173" t="str">
        <f t="shared" si="11"/>
        <v>도시환경위원회</v>
      </c>
      <c r="C164" s="172" t="str">
        <f t="shared" si="10"/>
        <v>도시주택실</v>
      </c>
      <c r="E164" s="174" t="s">
        <v>110</v>
      </c>
      <c r="F164" s="175" t="s">
        <v>175</v>
      </c>
      <c r="G164" s="174" t="s">
        <v>12</v>
      </c>
      <c r="H164" s="176">
        <v>163</v>
      </c>
      <c r="I164" s="177" t="s">
        <v>504</v>
      </c>
    </row>
    <row r="165" spans="1:9">
      <c r="A165" s="172" t="str">
        <f t="shared" si="9"/>
        <v>도시계획상임기획단</v>
      </c>
      <c r="B165" s="173" t="str">
        <f t="shared" si="11"/>
        <v>도시환경위원회</v>
      </c>
      <c r="C165" s="172" t="str">
        <f t="shared" si="10"/>
        <v>도시주택실</v>
      </c>
      <c r="E165" s="174" t="s">
        <v>110</v>
      </c>
      <c r="F165" s="175" t="s">
        <v>176</v>
      </c>
      <c r="G165" s="174" t="s">
        <v>12</v>
      </c>
      <c r="H165" s="176">
        <v>164</v>
      </c>
      <c r="I165" s="177" t="s">
        <v>505</v>
      </c>
    </row>
    <row r="166" spans="1:9">
      <c r="A166" s="172" t="str">
        <f t="shared" si="9"/>
        <v>환경정책과</v>
      </c>
      <c r="B166" s="173" t="str">
        <f t="shared" si="11"/>
        <v>도시환경위원회</v>
      </c>
      <c r="C166" s="172" t="str">
        <f t="shared" si="10"/>
        <v>환경국</v>
      </c>
      <c r="E166" s="174" t="s">
        <v>114</v>
      </c>
      <c r="F166" s="175" t="s">
        <v>299</v>
      </c>
      <c r="G166" s="174" t="s">
        <v>12</v>
      </c>
      <c r="H166" s="176">
        <v>165</v>
      </c>
      <c r="I166" s="177" t="s">
        <v>407</v>
      </c>
    </row>
    <row r="167" spans="1:9">
      <c r="A167" s="172" t="str">
        <f t="shared" si="9"/>
        <v>기후대기과</v>
      </c>
      <c r="B167" s="173" t="str">
        <f t="shared" si="11"/>
        <v>도시환경위원회</v>
      </c>
      <c r="C167" s="172" t="str">
        <f t="shared" si="10"/>
        <v>환경국</v>
      </c>
      <c r="E167" s="174" t="s">
        <v>114</v>
      </c>
      <c r="F167" s="175" t="s">
        <v>301</v>
      </c>
      <c r="G167" s="174" t="s">
        <v>12</v>
      </c>
      <c r="H167" s="176">
        <v>166</v>
      </c>
      <c r="I167" s="177" t="s">
        <v>408</v>
      </c>
    </row>
    <row r="168" spans="1:9">
      <c r="A168" s="172" t="str">
        <f t="shared" si="9"/>
        <v>환경안전관리과</v>
      </c>
      <c r="B168" s="173" t="str">
        <f t="shared" si="11"/>
        <v>도시환경위원회</v>
      </c>
      <c r="C168" s="172" t="str">
        <f t="shared" si="10"/>
        <v>환경국</v>
      </c>
      <c r="E168" s="174" t="s">
        <v>114</v>
      </c>
      <c r="F168" s="175" t="s">
        <v>302</v>
      </c>
      <c r="G168" s="174" t="s">
        <v>12</v>
      </c>
      <c r="H168" s="176">
        <v>167</v>
      </c>
      <c r="I168" s="177" t="s">
        <v>409</v>
      </c>
    </row>
    <row r="169" spans="1:9">
      <c r="A169" s="172" t="str">
        <f t="shared" si="9"/>
        <v>자원순환과</v>
      </c>
      <c r="B169" s="173" t="str">
        <f t="shared" si="11"/>
        <v>도시환경위원회</v>
      </c>
      <c r="C169" s="172" t="str">
        <f t="shared" si="10"/>
        <v>환경국</v>
      </c>
      <c r="E169" s="174" t="s">
        <v>114</v>
      </c>
      <c r="F169" s="175" t="s">
        <v>303</v>
      </c>
      <c r="G169" s="174" t="s">
        <v>12</v>
      </c>
      <c r="H169" s="176">
        <v>168</v>
      </c>
      <c r="I169" s="177" t="s">
        <v>410</v>
      </c>
    </row>
    <row r="170" spans="1:9">
      <c r="A170" s="172" t="str">
        <f t="shared" si="9"/>
        <v>북부환경관리과</v>
      </c>
      <c r="B170" s="173" t="str">
        <f t="shared" si="11"/>
        <v>도시환경위원회</v>
      </c>
      <c r="C170" s="172" t="str">
        <f t="shared" si="10"/>
        <v>환경국</v>
      </c>
      <c r="E170" s="174" t="s">
        <v>114</v>
      </c>
      <c r="F170" s="175" t="s">
        <v>304</v>
      </c>
      <c r="G170" s="174" t="s">
        <v>12</v>
      </c>
      <c r="H170" s="176">
        <v>169</v>
      </c>
      <c r="I170" s="177" t="s">
        <v>411</v>
      </c>
    </row>
    <row r="171" spans="1:9">
      <c r="A171" s="172" t="str">
        <f t="shared" si="9"/>
        <v>공단환경관리사업소</v>
      </c>
      <c r="B171" s="173" t="str">
        <f t="shared" si="11"/>
        <v>도시환경위원회</v>
      </c>
      <c r="C171" s="172" t="str">
        <f t="shared" si="10"/>
        <v>환경국</v>
      </c>
      <c r="E171" s="174" t="s">
        <v>114</v>
      </c>
      <c r="F171" s="175" t="s">
        <v>305</v>
      </c>
      <c r="G171" s="174" t="s">
        <v>12</v>
      </c>
      <c r="H171" s="176">
        <v>170</v>
      </c>
      <c r="I171" s="177" t="s">
        <v>506</v>
      </c>
    </row>
    <row r="172" spans="1:9">
      <c r="A172" s="172" t="str">
        <f t="shared" si="9"/>
        <v>공원녹지과</v>
      </c>
      <c r="B172" s="173" t="str">
        <f t="shared" si="11"/>
        <v>도시환경위원회</v>
      </c>
      <c r="C172" s="172" t="str">
        <f t="shared" si="10"/>
        <v>축산산림국</v>
      </c>
      <c r="E172" s="174" t="s">
        <v>67</v>
      </c>
      <c r="F172" s="175" t="s">
        <v>366</v>
      </c>
      <c r="G172" s="174" t="s">
        <v>12</v>
      </c>
      <c r="H172" s="176">
        <v>171</v>
      </c>
      <c r="I172" s="177" t="s">
        <v>507</v>
      </c>
    </row>
    <row r="173" spans="1:9">
      <c r="A173" s="172" t="str">
        <f t="shared" si="9"/>
        <v>대기연구부</v>
      </c>
      <c r="B173" s="173" t="str">
        <f t="shared" si="11"/>
        <v>도시환경위원회</v>
      </c>
      <c r="C173" s="172" t="str">
        <f t="shared" si="10"/>
        <v>보건환경연구원</v>
      </c>
      <c r="E173" s="174" t="s">
        <v>127</v>
      </c>
      <c r="F173" s="175" t="s">
        <v>433</v>
      </c>
      <c r="G173" s="174" t="s">
        <v>12</v>
      </c>
      <c r="H173" s="176">
        <v>172</v>
      </c>
      <c r="I173" s="177" t="s">
        <v>508</v>
      </c>
    </row>
    <row r="174" spans="1:9">
      <c r="A174" s="172" t="str">
        <f t="shared" si="9"/>
        <v>수질연구부</v>
      </c>
      <c r="B174" s="173" t="str">
        <f t="shared" si="11"/>
        <v>도시환경위원회</v>
      </c>
      <c r="C174" s="172" t="str">
        <f t="shared" si="10"/>
        <v>보건환경연구원</v>
      </c>
      <c r="E174" s="174" t="s">
        <v>127</v>
      </c>
      <c r="F174" s="175" t="s">
        <v>434</v>
      </c>
      <c r="G174" s="174" t="s">
        <v>12</v>
      </c>
      <c r="H174" s="176">
        <v>173</v>
      </c>
      <c r="I174" s="177" t="s">
        <v>509</v>
      </c>
    </row>
    <row r="175" spans="1:9">
      <c r="A175" s="206" t="str">
        <f t="shared" si="9"/>
        <v>북부지원</v>
      </c>
      <c r="B175" s="207" t="str">
        <f t="shared" ref="B175" si="12">G175</f>
        <v>도시환경위원회</v>
      </c>
      <c r="C175" s="206" t="str">
        <f t="shared" si="10"/>
        <v>보건환경연구원</v>
      </c>
      <c r="D175" s="208"/>
      <c r="E175" s="209" t="s">
        <v>127</v>
      </c>
      <c r="F175" s="210" t="s">
        <v>416</v>
      </c>
      <c r="G175" s="209" t="s">
        <v>12</v>
      </c>
      <c r="H175" s="211" t="s">
        <v>578</v>
      </c>
      <c r="I175" s="212">
        <v>2903</v>
      </c>
    </row>
    <row r="176" spans="1:9">
      <c r="A176" s="172" t="str">
        <f t="shared" si="9"/>
        <v>수자원본부</v>
      </c>
      <c r="B176" s="173" t="str">
        <f t="shared" si="11"/>
        <v>도시환경위원회</v>
      </c>
      <c r="C176" s="172" t="str">
        <f t="shared" si="10"/>
        <v>수자원본부</v>
      </c>
      <c r="E176" s="174" t="s">
        <v>404</v>
      </c>
      <c r="F176" s="175" t="s">
        <v>404</v>
      </c>
      <c r="G176" s="174" t="s">
        <v>12</v>
      </c>
      <c r="H176" s="176">
        <v>174</v>
      </c>
      <c r="I176" s="177" t="s">
        <v>510</v>
      </c>
    </row>
    <row r="177" spans="1:9">
      <c r="A177" s="172" t="str">
        <f t="shared" si="9"/>
        <v>교육정책과</v>
      </c>
      <c r="B177" s="173" t="str">
        <f t="shared" si="11"/>
        <v>여성가족교육협력위원회</v>
      </c>
      <c r="C177" s="172" t="str">
        <f t="shared" si="10"/>
        <v>교육협력국</v>
      </c>
      <c r="E177" s="174" t="s">
        <v>189</v>
      </c>
      <c r="F177" s="175" t="s">
        <v>190</v>
      </c>
      <c r="G177" s="174" t="s">
        <v>435</v>
      </c>
      <c r="H177" s="176">
        <v>175</v>
      </c>
      <c r="I177" s="177" t="s">
        <v>511</v>
      </c>
    </row>
    <row r="178" spans="1:9">
      <c r="A178" s="172" t="str">
        <f t="shared" si="9"/>
        <v>교육협력과</v>
      </c>
      <c r="B178" s="173" t="str">
        <f t="shared" si="11"/>
        <v>여성가족교육협력위원회</v>
      </c>
      <c r="C178" s="172" t="str">
        <f t="shared" si="10"/>
        <v>교육협력국</v>
      </c>
      <c r="E178" s="174" t="s">
        <v>189</v>
      </c>
      <c r="F178" s="175" t="s">
        <v>192</v>
      </c>
      <c r="G178" s="174" t="s">
        <v>435</v>
      </c>
      <c r="H178" s="176">
        <v>176</v>
      </c>
      <c r="I178" s="177" t="s">
        <v>512</v>
      </c>
    </row>
    <row r="179" spans="1:9">
      <c r="A179" s="172" t="str">
        <f t="shared" si="9"/>
        <v>도서관정책과</v>
      </c>
      <c r="B179" s="173" t="str">
        <f t="shared" si="11"/>
        <v>여성가족교육협력위원회</v>
      </c>
      <c r="C179" s="172" t="str">
        <f t="shared" si="10"/>
        <v>교육협력국</v>
      </c>
      <c r="E179" s="174" t="s">
        <v>189</v>
      </c>
      <c r="F179" s="175" t="s">
        <v>194</v>
      </c>
      <c r="G179" s="174" t="s">
        <v>435</v>
      </c>
      <c r="H179" s="176">
        <v>177</v>
      </c>
      <c r="I179" s="177" t="s">
        <v>513</v>
      </c>
    </row>
    <row r="180" spans="1:9">
      <c r="A180" s="172" t="str">
        <f t="shared" si="9"/>
        <v>여성가족과</v>
      </c>
      <c r="B180" s="173" t="str">
        <f t="shared" si="11"/>
        <v>여성가족교육협력위원회</v>
      </c>
      <c r="C180" s="172" t="str">
        <f t="shared" si="10"/>
        <v>여성가족국</v>
      </c>
      <c r="E180" s="174" t="s">
        <v>115</v>
      </c>
      <c r="F180" s="175" t="s">
        <v>88</v>
      </c>
      <c r="G180" s="174" t="s">
        <v>435</v>
      </c>
      <c r="H180" s="176">
        <v>178</v>
      </c>
      <c r="I180" s="177" t="s">
        <v>514</v>
      </c>
    </row>
    <row r="181" spans="1:9">
      <c r="A181" s="172" t="str">
        <f t="shared" si="9"/>
        <v>보육정책과</v>
      </c>
      <c r="B181" s="173" t="str">
        <f t="shared" si="11"/>
        <v>여성가족교육협력위원회</v>
      </c>
      <c r="C181" s="172" t="str">
        <f t="shared" si="10"/>
        <v>여성가족국</v>
      </c>
      <c r="E181" s="174" t="s">
        <v>115</v>
      </c>
      <c r="F181" s="175" t="s">
        <v>307</v>
      </c>
      <c r="G181" s="174" t="s">
        <v>435</v>
      </c>
      <c r="H181" s="176">
        <v>179</v>
      </c>
      <c r="I181" s="177" t="s">
        <v>515</v>
      </c>
    </row>
    <row r="182" spans="1:9">
      <c r="A182" s="172" t="str">
        <f t="shared" si="9"/>
        <v>아동청소년과</v>
      </c>
      <c r="B182" s="173" t="str">
        <f t="shared" si="11"/>
        <v>여성가족교육협력위원회</v>
      </c>
      <c r="C182" s="172" t="str">
        <f t="shared" si="10"/>
        <v>여성가족국</v>
      </c>
      <c r="E182" s="174" t="s">
        <v>115</v>
      </c>
      <c r="F182" s="175" t="s">
        <v>309</v>
      </c>
      <c r="G182" s="174" t="s">
        <v>435</v>
      </c>
      <c r="H182" s="176">
        <v>180</v>
      </c>
      <c r="I182" s="177" t="s">
        <v>516</v>
      </c>
    </row>
    <row r="183" spans="1:9">
      <c r="A183" s="172" t="str">
        <f t="shared" si="9"/>
        <v>다문화가족과</v>
      </c>
      <c r="B183" s="173" t="str">
        <f t="shared" si="11"/>
        <v>여성가족교육협력위원회</v>
      </c>
      <c r="C183" s="172" t="str">
        <f t="shared" si="10"/>
        <v>여성가족국</v>
      </c>
      <c r="E183" s="174" t="s">
        <v>115</v>
      </c>
      <c r="F183" s="175" t="s">
        <v>311</v>
      </c>
      <c r="G183" s="174" t="s">
        <v>435</v>
      </c>
      <c r="H183" s="176">
        <v>181</v>
      </c>
      <c r="I183" s="177" t="s">
        <v>517</v>
      </c>
    </row>
    <row r="184" spans="1:9">
      <c r="A184" s="172" t="str">
        <f t="shared" si="9"/>
        <v>여성비전센터</v>
      </c>
      <c r="B184" s="173" t="str">
        <f t="shared" si="11"/>
        <v>여성가족교육협력위원회</v>
      </c>
      <c r="C184" s="172" t="str">
        <f t="shared" si="10"/>
        <v>여성가족국</v>
      </c>
      <c r="E184" s="174" t="s">
        <v>115</v>
      </c>
      <c r="F184" s="175" t="s">
        <v>313</v>
      </c>
      <c r="G184" s="174" t="s">
        <v>435</v>
      </c>
      <c r="H184" s="176">
        <v>182</v>
      </c>
      <c r="I184" s="177" t="s">
        <v>518</v>
      </c>
    </row>
    <row r="185" spans="1:9">
      <c r="A185" s="172" t="str">
        <f t="shared" si="9"/>
        <v>여성능력개발센터</v>
      </c>
      <c r="B185" s="173" t="str">
        <f t="shared" si="11"/>
        <v>여성가족교육협력위원회</v>
      </c>
      <c r="C185" s="172" t="str">
        <f t="shared" si="10"/>
        <v>여성가족국</v>
      </c>
      <c r="E185" s="174" t="s">
        <v>115</v>
      </c>
      <c r="F185" s="175" t="s">
        <v>315</v>
      </c>
      <c r="G185" s="174" t="s">
        <v>435</v>
      </c>
      <c r="H185" s="176">
        <v>183</v>
      </c>
      <c r="I185" s="177" t="s">
        <v>519</v>
      </c>
    </row>
    <row r="186" spans="1:9">
      <c r="A186" s="172" t="str">
        <f t="shared" si="9"/>
        <v>가족여성담당관</v>
      </c>
      <c r="B186" s="173" t="str">
        <f t="shared" si="11"/>
        <v>여성가족교육협력위원회</v>
      </c>
      <c r="C186" s="172" t="str">
        <f t="shared" si="10"/>
        <v>복지여성실</v>
      </c>
      <c r="E186" s="174" t="s">
        <v>70</v>
      </c>
      <c r="F186" s="175" t="s">
        <v>87</v>
      </c>
      <c r="G186" s="174" t="s">
        <v>435</v>
      </c>
      <c r="H186" s="176">
        <v>184</v>
      </c>
      <c r="I186" s="177" t="s">
        <v>520</v>
      </c>
    </row>
    <row r="187" spans="1:9">
      <c r="A187" s="172" t="str">
        <f t="shared" si="9"/>
        <v>보육청소년담당관</v>
      </c>
      <c r="B187" s="173" t="str">
        <f t="shared" si="11"/>
        <v>여성가족교육협력위원회</v>
      </c>
      <c r="C187" s="172" t="str">
        <f t="shared" si="10"/>
        <v>복지여성실</v>
      </c>
      <c r="E187" s="174" t="s">
        <v>70</v>
      </c>
      <c r="F187" s="175" t="s">
        <v>319</v>
      </c>
      <c r="G187" s="174" t="s">
        <v>435</v>
      </c>
      <c r="H187" s="176">
        <v>185</v>
      </c>
      <c r="I187" s="177" t="s">
        <v>521</v>
      </c>
    </row>
    <row r="188" spans="1:9">
      <c r="A188" s="172" t="str">
        <f t="shared" si="9"/>
        <v>북부여성비전센터</v>
      </c>
      <c r="B188" s="173" t="str">
        <f t="shared" si="11"/>
        <v>여성가족교육협력위원회</v>
      </c>
      <c r="C188" s="172" t="str">
        <f t="shared" si="10"/>
        <v>복지여성실</v>
      </c>
      <c r="E188" s="174" t="s">
        <v>70</v>
      </c>
      <c r="F188" s="174" t="s">
        <v>71</v>
      </c>
      <c r="G188" s="174" t="s">
        <v>435</v>
      </c>
      <c r="H188" s="176">
        <v>186</v>
      </c>
      <c r="I188" s="177" t="s">
        <v>522</v>
      </c>
    </row>
  </sheetData>
  <phoneticPr fontId="2" type="noConversion"/>
  <conditionalFormatting sqref="H1:I1 A1 C1">
    <cfRule type="containsText" dxfId="45" priority="5" operator="containsText" text="@@">
      <formula>NOT(ISERROR(SEARCH("@@",A1)))</formula>
    </cfRule>
  </conditionalFormatting>
  <conditionalFormatting sqref="B1">
    <cfRule type="containsText" dxfId="44" priority="4" operator="containsText" text="@@">
      <formula>NOT(ISERROR(SEARCH("@@",B1)))</formula>
    </cfRule>
  </conditionalFormatting>
  <conditionalFormatting sqref="F1">
    <cfRule type="containsText" dxfId="43" priority="3" operator="containsText" text="@@">
      <formula>NOT(ISERROR(SEARCH("@@",F1)))</formula>
    </cfRule>
  </conditionalFormatting>
  <conditionalFormatting sqref="E1">
    <cfRule type="containsText" dxfId="42" priority="2" operator="containsText" text="@@">
      <formula>NOT(ISERROR(SEARCH("@@",E1)))</formula>
    </cfRule>
  </conditionalFormatting>
  <conditionalFormatting sqref="G1">
    <cfRule type="containsText" dxfId="41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sqref="A1:E1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52" t="s">
        <v>576</v>
      </c>
      <c r="B1" s="252"/>
      <c r="C1" s="252"/>
      <c r="D1" s="252"/>
      <c r="E1" s="252"/>
      <c r="F1" s="54"/>
      <c r="G1" s="253" t="s">
        <v>577</v>
      </c>
      <c r="H1" s="253"/>
      <c r="I1" s="254">
        <v>124682800</v>
      </c>
      <c r="J1" s="254"/>
      <c r="K1" s="254"/>
    </row>
    <row r="2" spans="1:11" s="47" customFormat="1" ht="22.5" customHeight="1">
      <c r="E2" s="48"/>
      <c r="K2" s="48" t="s">
        <v>78</v>
      </c>
    </row>
    <row r="3" spans="1:11" ht="27.95" customHeight="1">
      <c r="A3" s="255" t="s">
        <v>76</v>
      </c>
      <c r="B3" s="257" t="s">
        <v>89</v>
      </c>
      <c r="C3" s="258"/>
      <c r="D3" s="258"/>
      <c r="E3" s="259"/>
      <c r="F3" s="49"/>
      <c r="G3" s="255" t="s">
        <v>76</v>
      </c>
      <c r="H3" s="257" t="s">
        <v>90</v>
      </c>
      <c r="I3" s="258"/>
      <c r="J3" s="258"/>
      <c r="K3" s="259"/>
    </row>
    <row r="4" spans="1:11" ht="27.95" customHeight="1">
      <c r="A4" s="256"/>
      <c r="B4" s="35" t="s">
        <v>74</v>
      </c>
      <c r="C4" s="35" t="s">
        <v>77</v>
      </c>
      <c r="D4" s="35" t="s">
        <v>75</v>
      </c>
      <c r="E4" s="35" t="s">
        <v>77</v>
      </c>
      <c r="G4" s="256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22892686</v>
      </c>
      <c r="C5" s="36" t="str">
        <f>IF(B5='15년일입'!U3,"OK","@@")</f>
        <v>OK</v>
      </c>
      <c r="D5" s="41">
        <f>SUM(D6,D9)</f>
        <v>51469536</v>
      </c>
      <c r="E5" s="36" t="str">
        <f>IF(D5='15년일출'!U3,"OK","@@")</f>
        <v>@@</v>
      </c>
      <c r="F5" s="31"/>
      <c r="G5" s="36" t="s">
        <v>94</v>
      </c>
      <c r="H5" s="41">
        <f>SUM(H6,H9)</f>
        <v>0</v>
      </c>
      <c r="I5" s="36" t="str">
        <f>IF(H5='15년일입'!Z3,"OK","@@")</f>
        <v>OK</v>
      </c>
      <c r="J5" s="41">
        <f>SUM(J6,J9)</f>
        <v>0</v>
      </c>
      <c r="K5" s="36" t="str">
        <f>IF(J5='15년일출'!Z3,"OK","@@")</f>
        <v>OK</v>
      </c>
    </row>
    <row r="6" spans="1:11" ht="27.95" customHeight="1">
      <c r="A6" s="32" t="s">
        <v>93</v>
      </c>
      <c r="B6" s="40">
        <f>SUM(B7:B8)</f>
        <v>2983000</v>
      </c>
      <c r="C6" s="32" t="str">
        <f>IF(B6='15년일입'!U6,"OK","@@")</f>
        <v>OK</v>
      </c>
      <c r="D6" s="40">
        <f>SUM(D7:D8)</f>
        <v>31534386</v>
      </c>
      <c r="E6" s="32" t="str">
        <f>IF($D$6='15년일출'!$U$6,"OK","@@")</f>
        <v>@@</v>
      </c>
      <c r="G6" s="32" t="s">
        <v>93</v>
      </c>
      <c r="H6" s="40">
        <f>SUM(H7:H8)</f>
        <v>0</v>
      </c>
      <c r="I6" s="32" t="str">
        <f>IF(H6='15년일입'!Z6,"OK","@@")</f>
        <v>OK</v>
      </c>
      <c r="J6" s="40">
        <f>SUM(J7:J8)</f>
        <v>0</v>
      </c>
      <c r="K6" s="32" t="str">
        <f>IF($J6='15년일출'!$Z6,"OK","@@")</f>
        <v>OK</v>
      </c>
    </row>
    <row r="7" spans="1:11" s="44" customFormat="1" ht="27.95" customHeight="1">
      <c r="A7" s="50" t="s">
        <v>574</v>
      </c>
      <c r="B7" s="51">
        <f>SUMIFS('15년일입'!$U$7:$U$656,'15년일입'!$S$7:$S$656,"도비")</f>
        <v>2983000</v>
      </c>
      <c r="C7" s="50"/>
      <c r="D7" s="51">
        <f>SUMIFS('15년일출'!$U$7:$U$827,'15년일출'!$S$7:$S$827,"도비")</f>
        <v>31483653</v>
      </c>
      <c r="E7" s="50"/>
      <c r="G7" s="50" t="s">
        <v>92</v>
      </c>
      <c r="H7" s="51">
        <f>SUMIFS('15년일입'!$Z$7:$Z$656,'15년일입'!$X$7:$X$656,"도비")</f>
        <v>0</v>
      </c>
      <c r="I7" s="50"/>
      <c r="J7" s="51">
        <f>SUMIFS('15년일출'!$Z$7:$Z$827,'15년일출'!$X$7:$X$827,"도비")</f>
        <v>0</v>
      </c>
      <c r="K7" s="50"/>
    </row>
    <row r="8" spans="1:11" s="44" customFormat="1" ht="27.95" customHeight="1">
      <c r="A8" s="50" t="s">
        <v>91</v>
      </c>
      <c r="B8" s="51">
        <f>SUMIFS('15년일입'!$U$7:$U$656,'15년일입'!$S$7:$S$656,"국비")+SUMIFS('15년일입'!$U$7:$U$656,'15년일입'!$S$7:$S$656,"광특")+SUMIFS('15년일입'!$U$7:$U$656,'15년일입'!$S$7:$S$656,"기금")+SUMIFS('15년일입'!$U$7:$U$656,'15년일입'!$S$7:$S$656,"분권")+SUMIFS('15년일입'!$U$7:$U$656,'15년일입'!$S$7:$S$656,"특교")</f>
        <v>0</v>
      </c>
      <c r="C8" s="50"/>
      <c r="D8" s="51">
        <f>SUMIFS('15년일출'!$U$7:$U$827,'15년일출'!$S$7:$S$827,"국비")+SUMIFS('15년일출'!$U$7:$U$827,'15년일출'!$S$7:$S$827,"광특")+SUMIFS('15년일출'!$U$7:$U$827,'15년일출'!$S$7:$S$827,"기금")+SUMIFS('15년일출'!$U$7:$U$827,'15년일출'!$S$7:$S$827,"분권")+SUMIFS('15년일출'!$U$7:$U$827,'15년일출'!$S$7:$S$827,"특교")</f>
        <v>50733</v>
      </c>
      <c r="E8" s="50"/>
      <c r="G8" s="50" t="s">
        <v>91</v>
      </c>
      <c r="H8" s="51">
        <f>SUMIFS('15년일입'!$Z$7:$Z$656,'15년일입'!$X$7:$X$656,"국비")+SUMIFS('15년일입'!$Z$7:$Z$656,'15년일입'!$X$7:$X$656,"광특")+SUMIFS('15년일입'!$Z$7:$Z$656,'15년일입'!$X$7:$X$656,"기금")+SUMIFS('15년일입'!$Z$7:$Z$656,'15년일입'!$X$7:$X$656,"분권")+SUMIFS('15년일입'!$Z$7:$Z$656,'15년일입'!$X$7:$X$656,"특교")</f>
        <v>0</v>
      </c>
      <c r="I8" s="50"/>
      <c r="J8" s="51">
        <f>SUMIFS('15년일출'!$Z$7:$Z$827,'15년일출'!$X$7:$X$827,"국비")+SUMIFS('15년일출'!$Z$7:$Z$827,'15년일출'!$X$7:$X$827,"광특")+SUMIFS('15년일출'!$Z$7:$Z$827,'15년일출'!$X$7:$X$827,"기금")+SUMIFS('15년일출'!$Z$7:$Z$827,'15년일출'!$X$7:$X$827,"분권")+SUMIFS('15년일출'!$Z$7:$Z$827,'15년일출'!$X$7:$X$827,"특교")</f>
        <v>0</v>
      </c>
      <c r="K8" s="50"/>
    </row>
    <row r="9" spans="1:11" ht="27.95" customHeight="1">
      <c r="A9" s="32" t="s">
        <v>86</v>
      </c>
      <c r="B9" s="40">
        <f>SUM(B10:B14)</f>
        <v>19909686</v>
      </c>
      <c r="C9" s="32" t="str">
        <f>IF(B9='15년일입'!T6,"OK","@@")</f>
        <v>OK</v>
      </c>
      <c r="D9" s="40">
        <f>SUM(D10:D14)</f>
        <v>19935150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IF(H9='15년일입'!Y6,"OK","@@")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SUMIFS('15년일입'!$T$7:$T$656,'15년일입'!$S$7:$S$656,'15년검증'!$A10)</f>
        <v>19327307</v>
      </c>
      <c r="C10" s="33"/>
      <c r="D10" s="43">
        <f>SUMIFS('15년일출'!$T$7:$T$827,'15년일출'!$S$7:$S$827,'15년검증'!$A10)</f>
        <v>19382770</v>
      </c>
      <c r="E10" s="33" t="str">
        <f t="shared" ref="E10:E14" si="0">IF(B10=D10,"OK","@@")</f>
        <v>@@</v>
      </c>
      <c r="G10" s="42" t="s">
        <v>60</v>
      </c>
      <c r="H10" s="43">
        <f>SUMIFS('15년일입'!$Y$7:$Y$656,'15년일입'!$X$7:$X$656,'15년검증'!$A10)</f>
        <v>0</v>
      </c>
      <c r="I10" s="33"/>
      <c r="J10" s="43">
        <f>SUMIFS('15년일출'!$Y$7:$Y$827,'15년일출'!$X$7:$X$827,'15년검증'!$A10)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SUMIFS('15년일입'!$T$7:$T$656,'15년일입'!$S$7:$S$656,'15년검증'!$A11)</f>
        <v>-273600</v>
      </c>
      <c r="C11" s="33"/>
      <c r="D11" s="43">
        <f>SUMIFS('15년일출'!$T$7:$T$827,'15년일출'!$S$7:$S$827,'15년검증'!$A11)</f>
        <v>0</v>
      </c>
      <c r="E11" s="33" t="str">
        <f t="shared" si="0"/>
        <v>@@</v>
      </c>
      <c r="G11" s="42" t="s">
        <v>82</v>
      </c>
      <c r="H11" s="43">
        <f>SUMIFS('15년일입'!$Y$7:$Y$656,'15년일입'!$X$7:$X$656,'15년검증'!$A11)</f>
        <v>0</v>
      </c>
      <c r="I11" s="33"/>
      <c r="J11" s="43">
        <f>SUMIFS('15년일출'!$Y$7:$Y$827,'15년일출'!$X$7:$X$827,'15년검증'!$A11)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SUMIFS('15년일입'!$T$7:$T$656,'15년일입'!$S$7:$S$656,'15년검증'!$A12)</f>
        <v>855979</v>
      </c>
      <c r="C12" s="33"/>
      <c r="D12" s="43">
        <f>SUMIFS('15년일출'!$T$7:$T$827,'15년일출'!$S$7:$S$827,'15년검증'!$A12)</f>
        <v>552380</v>
      </c>
      <c r="E12" s="33" t="str">
        <f t="shared" si="0"/>
        <v>@@</v>
      </c>
      <c r="G12" s="42" t="s">
        <v>73</v>
      </c>
      <c r="H12" s="43">
        <f>SUMIFS('15년일입'!$Y$7:$Y$656,'15년일입'!$X$7:$X$656,'15년검증'!$A12)</f>
        <v>0</v>
      </c>
      <c r="I12" s="33"/>
      <c r="J12" s="43">
        <f>SUMIFS('15년일출'!$Y$7:$Y$827,'15년일출'!$X$7:$X$827,'15년검증'!$A12)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SUMIFS('15년일입'!$T$7:$T$656,'15년일입'!$S$7:$S$656,'15년검증'!$A13)</f>
        <v>0</v>
      </c>
      <c r="C13" s="33"/>
      <c r="D13" s="43">
        <f>SUMIFS('15년일출'!$T$7:$T$827,'15년일출'!$S$7:$S$827,'15년검증'!$A13)</f>
        <v>0</v>
      </c>
      <c r="E13" s="33" t="str">
        <f t="shared" si="0"/>
        <v>OK</v>
      </c>
      <c r="G13" s="42" t="s">
        <v>83</v>
      </c>
      <c r="H13" s="43">
        <f>SUMIFS('15년일입'!$Y$7:$Y$656,'15년일입'!$X$7:$X$656,'15년검증'!$A13)</f>
        <v>0</v>
      </c>
      <c r="I13" s="33"/>
      <c r="J13" s="43">
        <f>SUMIFS('15년일출'!$Y$7:$Y$827,'15년일출'!$X$7:$X$827,'15년검증'!$A13)</f>
        <v>0</v>
      </c>
      <c r="K13" s="33" t="str">
        <f t="shared" si="1"/>
        <v>OK</v>
      </c>
    </row>
    <row r="14" spans="1:11" ht="27.95" customHeight="1">
      <c r="A14" s="42" t="s">
        <v>545</v>
      </c>
      <c r="B14" s="43">
        <f>SUMIFS('15년일입'!$T$7:$T$656,'15년일입'!$S$7:$S$656,'15년검증'!$A14)</f>
        <v>0</v>
      </c>
      <c r="C14" s="33"/>
      <c r="D14" s="43">
        <f>SUMIFS('15년일출'!$T$7:$T$827,'15년일출'!$S$7:$S$827,'15년검증'!$A14)</f>
        <v>0</v>
      </c>
      <c r="E14" s="33" t="str">
        <f t="shared" si="0"/>
        <v>OK</v>
      </c>
      <c r="G14" s="42" t="s">
        <v>545</v>
      </c>
      <c r="H14" s="43">
        <f>SUMIFS('15년일입'!$Y$7:$Y$656,'15년일입'!$X$7:$X$656,'15년검증'!$A14)</f>
        <v>0</v>
      </c>
      <c r="I14" s="33"/>
      <c r="J14" s="43">
        <f>SUMIFS('15년일출'!$Y$7:$Y$827,'15년일출'!$X$7:$X$827,'15년검증'!$A14)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8" t="s">
        <v>573</v>
      </c>
      <c r="H16" s="246" t="e">
        <f>INDEX('15년일출'!Z7:Z827,MATCH("*예비비*",'15년일출'!F7:F827,0))</f>
        <v>#N/A</v>
      </c>
      <c r="I16" s="247"/>
      <c r="J16" s="247"/>
      <c r="K16" s="248"/>
    </row>
    <row r="17" spans="1:11" ht="27.95" customHeight="1"/>
    <row r="18" spans="1:11" ht="27.95" customHeight="1">
      <c r="F18" s="45"/>
      <c r="H18" s="246">
        <f>H5-J5</f>
        <v>0</v>
      </c>
      <c r="I18" s="247"/>
      <c r="J18" s="247"/>
      <c r="K18" s="248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05" t="s">
        <v>575</v>
      </c>
      <c r="H20" s="249" t="e">
        <f>I1+H16</f>
        <v>#N/A</v>
      </c>
      <c r="I20" s="250"/>
      <c r="J20" s="250"/>
      <c r="K20" s="251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16:K16"/>
    <mergeCell ref="H18:K18"/>
    <mergeCell ref="H20:K20"/>
    <mergeCell ref="A1:E1"/>
    <mergeCell ref="G1:H1"/>
    <mergeCell ref="I1:K1"/>
    <mergeCell ref="A3:A4"/>
    <mergeCell ref="B3:E3"/>
    <mergeCell ref="G3:G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4"/>
  <sheetViews>
    <sheetView zoomScale="90" zoomScaleNormal="90" zoomScaleSheetLayoutView="80" workbookViewId="0">
      <selection activeCell="J10" sqref="J10"/>
    </sheetView>
  </sheetViews>
  <sheetFormatPr defaultRowHeight="16.5"/>
  <cols>
    <col min="1" max="2" width="18.875" style="31" customWidth="1"/>
    <col min="3" max="3" width="7.625" style="31" customWidth="1"/>
    <col min="4" max="4" width="18.875" style="31" customWidth="1"/>
    <col min="5" max="5" width="7.625" style="34" customWidth="1"/>
    <col min="6" max="6" width="3.375" style="31" customWidth="1"/>
    <col min="7" max="8" width="18.875" style="31" customWidth="1"/>
    <col min="9" max="9" width="7.625" style="31" customWidth="1"/>
    <col min="10" max="10" width="18.875" style="31" customWidth="1"/>
    <col min="11" max="11" width="7.625" style="34" customWidth="1"/>
    <col min="12" max="16384" width="9" style="31"/>
  </cols>
  <sheetData>
    <row r="1" spans="1:11" ht="33" customHeight="1">
      <c r="A1" s="252" t="s">
        <v>572</v>
      </c>
      <c r="B1" s="252"/>
      <c r="C1" s="252"/>
      <c r="D1" s="252"/>
      <c r="E1" s="252"/>
      <c r="F1" s="54"/>
      <c r="G1" s="253" t="s">
        <v>552</v>
      </c>
      <c r="H1" s="253"/>
      <c r="I1" s="254">
        <v>22466366</v>
      </c>
      <c r="J1" s="254"/>
      <c r="K1" s="254"/>
    </row>
    <row r="2" spans="1:11" s="47" customFormat="1" ht="22.5" customHeight="1">
      <c r="E2" s="48"/>
      <c r="K2" s="48" t="s">
        <v>78</v>
      </c>
    </row>
    <row r="3" spans="1:11" ht="27.95" customHeight="1">
      <c r="A3" s="255" t="s">
        <v>76</v>
      </c>
      <c r="B3" s="257" t="s">
        <v>89</v>
      </c>
      <c r="C3" s="258"/>
      <c r="D3" s="258"/>
      <c r="E3" s="259"/>
      <c r="F3" s="49"/>
      <c r="G3" s="255" t="s">
        <v>76</v>
      </c>
      <c r="H3" s="257" t="s">
        <v>90</v>
      </c>
      <c r="I3" s="258"/>
      <c r="J3" s="258"/>
      <c r="K3" s="259"/>
    </row>
    <row r="4" spans="1:11" ht="27.95" customHeight="1">
      <c r="A4" s="256"/>
      <c r="B4" s="35" t="s">
        <v>74</v>
      </c>
      <c r="C4" s="35" t="s">
        <v>77</v>
      </c>
      <c r="D4" s="35" t="s">
        <v>75</v>
      </c>
      <c r="E4" s="35" t="s">
        <v>77</v>
      </c>
      <c r="G4" s="256"/>
      <c r="H4" s="35" t="s">
        <v>74</v>
      </c>
      <c r="I4" s="35" t="s">
        <v>77</v>
      </c>
      <c r="J4" s="35" t="s">
        <v>75</v>
      </c>
      <c r="K4" s="35" t="s">
        <v>77</v>
      </c>
    </row>
    <row r="5" spans="1:11" s="44" customFormat="1" ht="27.95" customHeight="1">
      <c r="A5" s="36" t="s">
        <v>94</v>
      </c>
      <c r="B5" s="41">
        <f>SUM(B6,B9)</f>
        <v>-1487232</v>
      </c>
      <c r="C5" s="36" t="str">
        <f>IF(B5='2추일입'!W3,"OK","@@")</f>
        <v>@@</v>
      </c>
      <c r="D5" s="41">
        <f>SUM(D6,D9)</f>
        <v>-1598120</v>
      </c>
      <c r="E5" s="36" t="str">
        <f>IF(D5='2추일출'!W3,"OK","@@")</f>
        <v>@@</v>
      </c>
      <c r="F5" s="31"/>
      <c r="G5" s="36" t="s">
        <v>94</v>
      </c>
      <c r="H5" s="41">
        <f>SUM(H6,H9)</f>
        <v>0</v>
      </c>
      <c r="I5" s="36" t="str">
        <f>IF(H5='2추일입'!AB3,"OK","@@")</f>
        <v>OK</v>
      </c>
      <c r="J5" s="41">
        <f>SUM(J6,J9)</f>
        <v>0</v>
      </c>
      <c r="K5" s="36" t="str">
        <f>IF(J5='2추일출'!AB3,"OK","@@")</f>
        <v>OK</v>
      </c>
    </row>
    <row r="6" spans="1:11" ht="27.95" customHeight="1">
      <c r="A6" s="32" t="s">
        <v>93</v>
      </c>
      <c r="B6" s="40">
        <f>SUM(B7:B8)</f>
        <v>0</v>
      </c>
      <c r="C6" s="32" t="str">
        <f>IF(B6='2추일입'!W6,"OK","@@")</f>
        <v>OK</v>
      </c>
      <c r="D6" s="40">
        <f>SUM(D7:D8)</f>
        <v>0</v>
      </c>
      <c r="E6" s="32" t="str">
        <f>IF($D$6='2추일출'!$W$6,"OK","@@")</f>
        <v>OK</v>
      </c>
      <c r="G6" s="32" t="s">
        <v>93</v>
      </c>
      <c r="H6" s="40">
        <f>SUM(H7:H8)</f>
        <v>0</v>
      </c>
      <c r="I6" s="32" t="str">
        <f>IF(H6='2추일입'!AB6,"OK","@@")</f>
        <v>OK</v>
      </c>
      <c r="J6" s="40">
        <f>SUM(J7:J8)</f>
        <v>0</v>
      </c>
      <c r="K6" s="32" t="str">
        <f>IF($J6='2추일출'!$AB6,"OK","@@")</f>
        <v>OK</v>
      </c>
    </row>
    <row r="7" spans="1:11" s="44" customFormat="1" ht="27.95" customHeight="1">
      <c r="A7" s="50" t="s">
        <v>574</v>
      </c>
      <c r="B7" s="51">
        <f>SUMIFS('2추일입'!$W$8:$W$643,'2추일입'!$U$8:$U$643,"도비")</f>
        <v>0</v>
      </c>
      <c r="C7" s="50"/>
      <c r="D7" s="51">
        <f>SUMIFS('2추일출'!$W$7:$W$641,'2추일출'!$U$7:$U$641,"도비")</f>
        <v>0</v>
      </c>
      <c r="E7" s="50"/>
      <c r="G7" s="50" t="s">
        <v>92</v>
      </c>
      <c r="H7" s="51">
        <f>SUMIFS('2추일입'!$AB$8:$AB$643,'2추일입'!$Z$8:$Z$643,"도비")</f>
        <v>0</v>
      </c>
      <c r="I7" s="50"/>
      <c r="J7" s="51">
        <f>SUMIFS('2추일출'!$AB$7:$AB$641,'2추일출'!$Z$7:$Z$641,"도비")</f>
        <v>0</v>
      </c>
      <c r="K7" s="50"/>
    </row>
    <row r="8" spans="1:11" s="44" customFormat="1" ht="27.95" customHeight="1">
      <c r="A8" s="50" t="s">
        <v>91</v>
      </c>
      <c r="B8" s="51">
        <f>SUMIFS('2추일입'!$W$8:$W$643,'2추일입'!$U$8:$U$643,"국비")+SUMIFS('2추일입'!$W$8:$W$643,'2추일입'!$U$8:$U$643,"광특")+SUMIFS('2추일입'!$W$8:$W$643,'2추일입'!$U$8:$U$643,"기금")+SUMIFS('2추일입'!$W$8:$W$643,'2추일입'!$U$8:$U$643,"분권")+SUMIFS('2추일입'!$W$8:$W$643,'2추일입'!$U$8:$U$643,"특교")</f>
        <v>0</v>
      </c>
      <c r="C8" s="50"/>
      <c r="D8" s="51">
        <f>SUMIFS('2추일출'!$W$7:$W$641,'2추일출'!$U$7:$U$641,"국비")+SUMIFS('2추일출'!$W$7:$W$641,'2추일출'!$U$7:$U$641,"광특")+SUMIFS('2추일출'!$W$7:$W$641,'2추일출'!$U$7:$U$641,"기금")+SUMIFS('2추일출'!$W$7:$W$641,'2추일출'!$U$7:$U$641,"분권")+SUMIFS('2추일출'!$W$7:$W$641,'2추일출'!$U$7:$U$641,"특교")</f>
        <v>0</v>
      </c>
      <c r="E8" s="50"/>
      <c r="G8" s="50" t="s">
        <v>91</v>
      </c>
      <c r="H8" s="51">
        <f>SUMIFS('2추일입'!$AB$8:$AB$643,'2추일입'!$Z$8:$Z$643,"국비")+SUMIFS('2추일입'!$AB$8:$AB$643,'2추일입'!$Z$8:$Z$643,"광특")+SUMIFS('2추일입'!$AB$8:$AB$643,'2추일입'!$Z$8:$Z$643,"기금")+SUMIFS('2추일입'!$AB$8:$AB$643,'2추일입'!$Z$8:$Z$643,"분권")+SUMIFS('2추일입'!$AB$8:$AB$643,'2추일입'!$Z$8:$Z$643,"특교")</f>
        <v>0</v>
      </c>
      <c r="I8" s="50"/>
      <c r="J8" s="51">
        <f>SUMIFS('2추일출'!$AB$7:$AB$641,'2추일출'!$Z$7:$Z$641,"국비")+SUMIFS('2추일출'!$AB$7:$AB$641,'2추일출'!$Z$7:$Z$641,"광특")+SUMIFS('2추일출'!$AB$7:$AB$641,'2추일출'!$Z$7:$Z$641,"기금")+SUMIFS('2추일출'!$AB$7:$AB$641,'2추일출'!$Z$7:$Z$641,"분권")+SUMIFS('2추일출'!$AB$7:$AB$641,'2추일출'!$Z$7:$Z$641,"특교")</f>
        <v>0</v>
      </c>
      <c r="K8" s="50"/>
    </row>
    <row r="9" spans="1:11" ht="27.95" customHeight="1">
      <c r="A9" s="32" t="s">
        <v>86</v>
      </c>
      <c r="B9" s="40">
        <f>SUM(B10:B14)</f>
        <v>-1487232</v>
      </c>
      <c r="C9" s="32" t="str">
        <f>IF(B9='2추일입'!V6,"OK","@@")</f>
        <v>@@</v>
      </c>
      <c r="D9" s="40">
        <f>SUM(D10:D14)</f>
        <v>-1598120</v>
      </c>
      <c r="E9" s="32" t="str">
        <f>IF(B9=D9,"OK","@@")</f>
        <v>@@</v>
      </c>
      <c r="G9" s="32" t="s">
        <v>86</v>
      </c>
      <c r="H9" s="40">
        <f>SUM(H10:H14)</f>
        <v>0</v>
      </c>
      <c r="I9" s="32" t="str">
        <f>IF(H9='2추일입'!AA6,"OK","@@")</f>
        <v>OK</v>
      </c>
      <c r="J9" s="40">
        <f>SUM(J10:J14)</f>
        <v>0</v>
      </c>
      <c r="K9" s="32" t="str">
        <f>IF(H9=J9,"OK","@@")</f>
        <v>OK</v>
      </c>
    </row>
    <row r="10" spans="1:11" ht="27.95" customHeight="1">
      <c r="A10" s="42" t="s">
        <v>60</v>
      </c>
      <c r="B10" s="43">
        <f>SUMIFS('2추일입'!$V$8:$V$643,'2추일입'!$U$8:$U$643,'2추검증'!$A10)</f>
        <v>-1487232</v>
      </c>
      <c r="C10" s="33"/>
      <c r="D10" s="43">
        <f>SUMIFS('2추일출'!$V$7:$V$641,'2추일출'!$U$7:$U$641,'2추검증'!$A10)</f>
        <v>-2787232</v>
      </c>
      <c r="E10" s="33" t="str">
        <f t="shared" ref="E10:E14" si="0">IF(B10=D10,"OK","@@")</f>
        <v>@@</v>
      </c>
      <c r="G10" s="42" t="s">
        <v>60</v>
      </c>
      <c r="H10" s="43">
        <f>SUMIFS('2추일입'!$AA$8:$AA$643,'2추일입'!$Z$8:$Z$643,'2추검증'!$A10)</f>
        <v>0</v>
      </c>
      <c r="I10" s="33"/>
      <c r="J10" s="43">
        <f>SUMIFS('2추일출'!$AA$7:$AA$641,'2추일출'!$Z$7:$Z$641,'2추검증'!$A10)</f>
        <v>0</v>
      </c>
      <c r="K10" s="33" t="str">
        <f t="shared" ref="K10:K14" si="1">IF(H10=J10,"OK","@@")</f>
        <v>OK</v>
      </c>
    </row>
    <row r="11" spans="1:11" ht="27.95" customHeight="1">
      <c r="A11" s="42" t="s">
        <v>82</v>
      </c>
      <c r="B11" s="43">
        <f>SUMIFS('2추일입'!$V$8:$V$643,'2추일입'!$U$8:$U$643,'2추검증'!$A11)</f>
        <v>0</v>
      </c>
      <c r="C11" s="33"/>
      <c r="D11" s="43">
        <f>SUMIFS('2추일출'!$V$7:$V$641,'2추일출'!$U$7:$U$641,'2추검증'!$A11)</f>
        <v>0</v>
      </c>
      <c r="E11" s="33" t="str">
        <f t="shared" si="0"/>
        <v>OK</v>
      </c>
      <c r="G11" s="42" t="s">
        <v>82</v>
      </c>
      <c r="H11" s="43">
        <f>SUMIFS('2추일입'!$AA$8:$AA$643,'2추일입'!$Z$8:$Z$643,'2추검증'!$A11)</f>
        <v>0</v>
      </c>
      <c r="I11" s="33"/>
      <c r="J11" s="43">
        <f>SUMIFS('2추일출'!$AA$7:$AA$641,'2추일출'!$Z$7:$Z$641,'2추검증'!$A11)</f>
        <v>0</v>
      </c>
      <c r="K11" s="33" t="str">
        <f t="shared" si="1"/>
        <v>OK</v>
      </c>
    </row>
    <row r="12" spans="1:11" ht="27.95" customHeight="1">
      <c r="A12" s="42" t="s">
        <v>73</v>
      </c>
      <c r="B12" s="43">
        <f>SUMIFS('2추일입'!$V$8:$V$643,'2추일입'!$U$8:$U$643,'2추검증'!$A12)</f>
        <v>0</v>
      </c>
      <c r="C12" s="33"/>
      <c r="D12" s="43">
        <f>SUMIFS('2추일출'!$V$7:$V$641,'2추일출'!$U$7:$U$641,'2추검증'!$A12)</f>
        <v>1189112</v>
      </c>
      <c r="E12" s="33" t="str">
        <f t="shared" si="0"/>
        <v>@@</v>
      </c>
      <c r="G12" s="42" t="s">
        <v>73</v>
      </c>
      <c r="H12" s="43">
        <f>SUMIFS('2추일입'!$AA$8:$AA$643,'2추일입'!$Z$8:$Z$643,'2추검증'!$A12)</f>
        <v>0</v>
      </c>
      <c r="I12" s="33"/>
      <c r="J12" s="43">
        <f>SUMIFS('2추일출'!$AA$7:$AA$641,'2추일출'!$Z$7:$Z$641,'2추검증'!$A12)</f>
        <v>0</v>
      </c>
      <c r="K12" s="33" t="str">
        <f t="shared" si="1"/>
        <v>OK</v>
      </c>
    </row>
    <row r="13" spans="1:11" ht="27.95" customHeight="1">
      <c r="A13" s="42" t="s">
        <v>83</v>
      </c>
      <c r="B13" s="43">
        <f>SUMIFS('2추일입'!$V$8:$V$643,'2추일입'!$U$8:$U$643,'2추검증'!$A13)</f>
        <v>0</v>
      </c>
      <c r="C13" s="33"/>
      <c r="D13" s="43">
        <f>SUMIFS('2추일출'!$V$7:$V$641,'2추일출'!$U$7:$U$641,'2추검증'!$A13)</f>
        <v>0</v>
      </c>
      <c r="E13" s="33" t="str">
        <f t="shared" si="0"/>
        <v>OK</v>
      </c>
      <c r="G13" s="42" t="s">
        <v>83</v>
      </c>
      <c r="H13" s="43">
        <f>SUMIFS('2추일입'!$AA$8:$AA$643,'2추일입'!$Z$8:$Z$643,'2추검증'!$A13)</f>
        <v>0</v>
      </c>
      <c r="I13" s="33"/>
      <c r="J13" s="43">
        <f>SUMIFS('2추일출'!$AA$7:$AA$641,'2추일출'!$Z$7:$Z$641,'2추검증'!$A13)</f>
        <v>0</v>
      </c>
      <c r="K13" s="33" t="str">
        <f t="shared" si="1"/>
        <v>OK</v>
      </c>
    </row>
    <row r="14" spans="1:11" ht="27.95" customHeight="1">
      <c r="A14" s="42" t="s">
        <v>553</v>
      </c>
      <c r="B14" s="43">
        <f>SUMIFS('2추일입'!$V$8:$V$643,'2추일입'!$U$8:$U$643,'2추검증'!$A14)</f>
        <v>0</v>
      </c>
      <c r="C14" s="33"/>
      <c r="D14" s="43">
        <f>SUMIFS('2추일출'!$V$7:$V$641,'2추일출'!$U$7:$U$641,'2추검증'!$A14)</f>
        <v>0</v>
      </c>
      <c r="E14" s="33" t="str">
        <f t="shared" si="0"/>
        <v>OK</v>
      </c>
      <c r="G14" s="42" t="s">
        <v>545</v>
      </c>
      <c r="H14" s="43">
        <f>SUMIFS('2추일입'!$AA$8:$AA$643,'2추일입'!$Z$8:$Z$643,'2추검증'!$A14)</f>
        <v>0</v>
      </c>
      <c r="I14" s="33"/>
      <c r="J14" s="43">
        <f>SUMIFS('2추일출'!$AA$7:$AA$641,'2추일출'!$Z$7:$Z$641,'2추검증'!$A14)</f>
        <v>0</v>
      </c>
      <c r="K14" s="33" t="str">
        <f t="shared" si="1"/>
        <v>OK</v>
      </c>
    </row>
    <row r="15" spans="1:11" ht="27.95" customHeight="1"/>
    <row r="16" spans="1:11" ht="27.95" customHeight="1">
      <c r="F16" s="45"/>
      <c r="G16" s="98" t="s">
        <v>573</v>
      </c>
      <c r="H16" s="246" t="e">
        <f>INDEX('2추일출'!AB7:AB641,MATCH("*예비비*",'2추일출'!F7:F641,0))</f>
        <v>#N/A</v>
      </c>
      <c r="I16" s="247"/>
      <c r="J16" s="247"/>
      <c r="K16" s="248"/>
    </row>
    <row r="17" spans="1:11" ht="27.95" customHeight="1"/>
    <row r="18" spans="1:11" ht="27.95" customHeight="1">
      <c r="F18" s="45"/>
      <c r="H18" s="246">
        <f>H5-J5</f>
        <v>0</v>
      </c>
      <c r="I18" s="247"/>
      <c r="J18" s="247"/>
      <c r="K18" s="248"/>
    </row>
    <row r="19" spans="1:11" ht="27.95" customHeight="1">
      <c r="A19" s="45"/>
      <c r="B19" s="45"/>
      <c r="C19" s="45"/>
      <c r="D19" s="45"/>
      <c r="E19" s="46"/>
      <c r="F19" s="45"/>
      <c r="G19" s="45"/>
      <c r="H19" s="45"/>
      <c r="I19" s="45"/>
      <c r="J19" s="45"/>
      <c r="K19" s="46"/>
    </row>
    <row r="20" spans="1:11" ht="27.95" customHeight="1">
      <c r="F20" s="45"/>
      <c r="G20" s="205" t="s">
        <v>575</v>
      </c>
      <c r="H20" s="249" t="e">
        <f>I1-H16</f>
        <v>#N/A</v>
      </c>
      <c r="I20" s="250"/>
      <c r="J20" s="250"/>
      <c r="K20" s="251"/>
    </row>
    <row r="21" spans="1:11" ht="27.95" customHeight="1"/>
    <row r="22" spans="1:11" ht="27.95" customHeight="1"/>
    <row r="23" spans="1:11" ht="27.95" customHeight="1"/>
    <row r="24" spans="1:11" ht="27.95" customHeight="1"/>
  </sheetData>
  <mergeCells count="10">
    <mergeCell ref="H20:K20"/>
    <mergeCell ref="H16:K16"/>
    <mergeCell ref="G3:G4"/>
    <mergeCell ref="A1:E1"/>
    <mergeCell ref="G1:H1"/>
    <mergeCell ref="I1:K1"/>
    <mergeCell ref="H18:K18"/>
    <mergeCell ref="B3:E3"/>
    <mergeCell ref="A3:A4"/>
    <mergeCell ref="H3:K3"/>
  </mergeCells>
  <phoneticPr fontId="2" type="noConversion"/>
  <pageMargins left="0.7" right="0.7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557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63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260" t="s">
        <v>58</v>
      </c>
      <c r="E16" s="260"/>
      <c r="F16" s="260"/>
      <c r="G16" s="260"/>
      <c r="H16" s="260"/>
      <c r="I16" s="260"/>
      <c r="J16" s="260"/>
      <c r="K16" s="26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557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261" t="s">
        <v>57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260" t="s">
        <v>58</v>
      </c>
      <c r="E16" s="260"/>
      <c r="F16" s="260"/>
      <c r="G16" s="260"/>
      <c r="H16" s="260"/>
      <c r="I16" s="260"/>
      <c r="J16" s="260"/>
      <c r="K16" s="260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557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57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260" t="s">
        <v>58</v>
      </c>
      <c r="C33" s="260"/>
      <c r="D33" s="260"/>
      <c r="E33" s="260"/>
      <c r="F33" s="260"/>
      <c r="G33" s="260"/>
      <c r="H33" s="260"/>
      <c r="I33" s="260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557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57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260" t="s">
        <v>58</v>
      </c>
      <c r="C24" s="260"/>
      <c r="D24" s="260"/>
      <c r="E24" s="260"/>
      <c r="F24" s="260"/>
      <c r="G24" s="260"/>
      <c r="H24" s="260"/>
      <c r="I24" s="260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558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33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45" customHeight="1" thickBot="1">
      <c r="B7" s="116" t="s">
        <v>39</v>
      </c>
      <c r="C7" s="117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/>
      <c r="D9" s="20">
        <f>SUMIFS('15년일입'!$K$7:$K$656,'15년일입'!$A$7:$A$656,'15년총괄표'!$B9)</f>
        <v>0</v>
      </c>
      <c r="E9" s="20">
        <f>SUMIFS('15년일입'!$L$7:$L$656,'15년일입'!$A$7:$A$656,'15년총괄표'!$B9)</f>
        <v>0</v>
      </c>
      <c r="F9" s="20">
        <f>SUMIFS('15년일출'!$K$7:$K$827,'15년일출'!$A$7:$A$827,'15년총괄표'!$B9)</f>
        <v>0</v>
      </c>
      <c r="G9" s="20">
        <f>SUMIFS('15년일출'!$L$7:$L$827,'15년일출'!$A$7:$A$827,'15년총괄표'!$B9)</f>
        <v>0</v>
      </c>
      <c r="H9" s="118">
        <f>C9+F9+G9</f>
        <v>0</v>
      </c>
      <c r="I9" s="280" t="s">
        <v>42</v>
      </c>
      <c r="J9" s="281"/>
      <c r="K9" s="109"/>
      <c r="N9" s="136" t="s">
        <v>43</v>
      </c>
    </row>
    <row r="10" spans="2:16" ht="45" customHeight="1" thickBot="1">
      <c r="B10" s="134" t="s">
        <v>99</v>
      </c>
      <c r="C10" s="117"/>
      <c r="D10" s="20">
        <f>SUMIFS('15년일입'!$K$7:$K$656,'15년일입'!$A$7:$A$656,'15년총괄표'!$B10)</f>
        <v>0</v>
      </c>
      <c r="E10" s="20">
        <f>SUMIFS('15년일입'!$L$7:$L$656,'15년일입'!$A$7:$A$656,'15년총괄표'!$B10)</f>
        <v>0</v>
      </c>
      <c r="F10" s="20">
        <f>SUMIFS('15년일출'!$K$7:$K$827,'15년일출'!$A$7:$A$827,'15년총괄표'!$B10)</f>
        <v>0</v>
      </c>
      <c r="G10" s="20">
        <f>SUMIFS('15년일출'!$L$7:$L$827,'15년일출'!$A$7:$A$827,'15년총괄표'!$B10)</f>
        <v>0</v>
      </c>
      <c r="H10" s="118">
        <f t="shared" ref="H10:H18" si="1">C10+F10+G10</f>
        <v>0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/>
      <c r="D11" s="20">
        <f>SUMIFS('15년일입'!$K$7:$K$656,'15년일입'!$A$7:$A$656,'15년총괄표'!$B11)</f>
        <v>0</v>
      </c>
      <c r="E11" s="20">
        <f>SUMIFS('15년일입'!$L$7:$L$656,'15년일입'!$A$7:$A$656,'15년총괄표'!$B11)</f>
        <v>0</v>
      </c>
      <c r="F11" s="20">
        <f>SUMIFS('15년일출'!$K$7:$K$827,'15년일출'!$A$7:$A$827,'15년총괄표'!$B11)</f>
        <v>0</v>
      </c>
      <c r="G11" s="20">
        <f>SUMIFS('15년일출'!$L$7:$L$827,'15년일출'!$A$7:$A$827,'15년총괄표'!$B11)</f>
        <v>0</v>
      </c>
      <c r="H11" s="118">
        <f t="shared" si="1"/>
        <v>0</v>
      </c>
      <c r="J11" s="140"/>
      <c r="K11" s="141"/>
    </row>
    <row r="12" spans="2:16" ht="45" customHeight="1">
      <c r="B12" s="134" t="s">
        <v>101</v>
      </c>
      <c r="C12" s="117"/>
      <c r="D12" s="20">
        <f>SUMIFS('15년일입'!$K$7:$K$656,'15년일입'!$A$7:$A$656,'15년총괄표'!$B12)</f>
        <v>0</v>
      </c>
      <c r="E12" s="20">
        <f>SUMIFS('15년일입'!$L$7:$L$656,'15년일입'!$A$7:$A$656,'15년총괄표'!$B12)</f>
        <v>0</v>
      </c>
      <c r="F12" s="20">
        <f>SUMIFS('15년일출'!$K$7:$K$827,'15년일출'!$A$7:$A$827,'15년총괄표'!$B12)</f>
        <v>0</v>
      </c>
      <c r="G12" s="20">
        <f>SUMIFS('15년일출'!$L$7:$L$827,'15년일출'!$A$7:$A$827,'15년총괄표'!$B12)</f>
        <v>0</v>
      </c>
      <c r="H12" s="118">
        <f t="shared" si="1"/>
        <v>0</v>
      </c>
      <c r="J12" s="142"/>
      <c r="L12" s="143"/>
      <c r="M12" s="143"/>
    </row>
    <row r="13" spans="2:16" ht="45" customHeight="1">
      <c r="B13" s="134" t="s">
        <v>102</v>
      </c>
      <c r="C13" s="117"/>
      <c r="D13" s="20">
        <f>SUMIFS('15년일입'!$K$7:$K$656,'15년일입'!$A$7:$A$656,'15년총괄표'!$B13)</f>
        <v>0</v>
      </c>
      <c r="E13" s="20">
        <f>SUMIFS('15년일입'!$L$7:$L$656,'15년일입'!$A$7:$A$656,'15년총괄표'!$B13)</f>
        <v>0</v>
      </c>
      <c r="F13" s="20">
        <f>SUMIFS('15년일출'!$K$7:$K$827,'15년일출'!$A$7:$A$827,'15년총괄표'!$B13)</f>
        <v>0</v>
      </c>
      <c r="G13" s="20">
        <f>SUMIFS('15년일출'!$L$7:$L$827,'15년일출'!$A$7:$A$827,'15년총괄표'!$B13)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/>
      <c r="D14" s="20">
        <f>SUMIFS('15년일입'!$K$7:$K$656,'15년일입'!$A$7:$A$656,'15년총괄표'!$B14)</f>
        <v>0</v>
      </c>
      <c r="E14" s="20">
        <f>SUMIFS('15년일입'!$L$7:$L$656,'15년일입'!$A$7:$A$656,'15년총괄표'!$B14)</f>
        <v>0</v>
      </c>
      <c r="F14" s="20">
        <f>SUMIFS('15년일출'!$K$7:$K$827,'15년일출'!$A$7:$A$827,'15년총괄표'!$B14)</f>
        <v>0</v>
      </c>
      <c r="G14" s="20">
        <f>SUMIFS('15년일출'!$L$7:$L$827,'15년일출'!$A$7:$A$827,'15년총괄표'!$B14)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/>
      <c r="D15" s="20">
        <f>SUMIFS('15년일입'!$K$7:$K$656,'15년일입'!$A$7:$A$656,'15년총괄표'!$B15)</f>
        <v>0</v>
      </c>
      <c r="E15" s="20">
        <f>SUMIFS('15년일입'!$L$7:$L$656,'15년일입'!$A$7:$A$656,'15년총괄표'!$B15)</f>
        <v>0</v>
      </c>
      <c r="F15" s="20">
        <f>SUMIFS('15년일출'!$K$7:$K$827,'15년일출'!$A$7:$A$827,'15년총괄표'!$B15)</f>
        <v>0</v>
      </c>
      <c r="G15" s="20">
        <f>SUMIFS('15년일출'!$L$7:$L$827,'15년일출'!$A$7:$A$827,'15년총괄표'!$B15)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/>
      <c r="D16" s="20">
        <f>SUMIFS('15년일입'!$K$7:$K$656,'15년일입'!$A$7:$A$656,'15년총괄표'!$B16)</f>
        <v>0</v>
      </c>
      <c r="E16" s="20">
        <f>SUMIFS('15년일입'!$L$7:$L$656,'15년일입'!$A$7:$A$656,'15년총괄표'!$B16)</f>
        <v>0</v>
      </c>
      <c r="F16" s="20">
        <f>SUMIFS('15년일출'!$K$7:$K$827,'15년일출'!$A$7:$A$827,'15년총괄표'!$B16)</f>
        <v>0</v>
      </c>
      <c r="G16" s="20">
        <f>SUMIFS('15년일출'!$L$7:$L$827,'15년일출'!$A$7:$A$827,'15년총괄표'!$B16)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/>
      <c r="D17" s="20">
        <f>SUMIFS('15년일입'!$K$7:$K$656,'15년일입'!$A$7:$A$656,'15년총괄표'!$B17)</f>
        <v>0</v>
      </c>
      <c r="E17" s="20">
        <f>SUMIFS('15년일입'!$L$7:$L$656,'15년일입'!$A$7:$A$656,'15년총괄표'!$B17)</f>
        <v>0</v>
      </c>
      <c r="F17" s="20">
        <f>SUMIFS('15년일출'!$K$7:$K$827,'15년일출'!$A$7:$A$827,'15년총괄표'!$B17)</f>
        <v>0</v>
      </c>
      <c r="G17" s="20">
        <f>SUMIFS('15년일출'!$L$7:$L$827,'15년일출'!$A$7:$A$827,'15년총괄표'!$B17)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551</v>
      </c>
      <c r="C18" s="152"/>
      <c r="D18" s="21">
        <f>SUMIFS('15년일입'!$K$7:$K$656,'15년일입'!$A$7:$A$656,'15년총괄표'!$B18)</f>
        <v>0</v>
      </c>
      <c r="E18" s="21">
        <f>SUMIFS('15년일입'!$L$7:$L$656,'15년일입'!$A$7:$A$656,'15년총괄표'!$B18)</f>
        <v>0</v>
      </c>
      <c r="F18" s="21">
        <f>SUMIFS('15년일출'!$K$7:$K$827,'15년일출'!$A$7:$A$827,'15년총괄표'!$B18)</f>
        <v>0</v>
      </c>
      <c r="G18" s="21">
        <f>SUMIFS('15년일출'!$L$7:$L$827,'15년일출'!$A$7:$A$827,'15년총괄표'!$B18)</f>
        <v>0</v>
      </c>
      <c r="H18" s="153">
        <f t="shared" si="1"/>
        <v>0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272" t="s">
        <v>46</v>
      </c>
      <c r="C22" s="274" t="s">
        <v>47</v>
      </c>
      <c r="D22" s="276" t="s">
        <v>27</v>
      </c>
      <c r="E22" s="277"/>
      <c r="F22" s="276" t="s">
        <v>28</v>
      </c>
      <c r="G22" s="277"/>
      <c r="H22" s="278" t="s">
        <v>29</v>
      </c>
    </row>
    <row r="23" spans="2:16" ht="33" customHeight="1">
      <c r="B23" s="273"/>
      <c r="C23" s="275"/>
      <c r="D23" s="111" t="s">
        <v>35</v>
      </c>
      <c r="E23" s="111" t="s">
        <v>36</v>
      </c>
      <c r="F23" s="111" t="s">
        <v>35</v>
      </c>
      <c r="G23" s="111" t="s">
        <v>36</v>
      </c>
      <c r="H23" s="279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0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0</v>
      </c>
      <c r="I24" s="109">
        <f>C24+D24+E24</f>
        <v>0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/>
      <c r="D25" s="20">
        <f>'15년일입'!$K$6</f>
        <v>0</v>
      </c>
      <c r="E25" s="20">
        <f>'15년일입'!$L$6</f>
        <v>0</v>
      </c>
      <c r="F25" s="20">
        <f>'15년일출'!$K$6</f>
        <v>0</v>
      </c>
      <c r="G25" s="20">
        <f>'15년일출'!$L$6</f>
        <v>0</v>
      </c>
      <c r="H25" s="118">
        <f>C25+F25+G25</f>
        <v>0</v>
      </c>
      <c r="I25" s="109">
        <f>C25+D25+E25</f>
        <v>0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/>
      <c r="D26" s="21"/>
      <c r="E26" s="21"/>
      <c r="F26" s="21"/>
      <c r="G26" s="21"/>
      <c r="H26" s="153">
        <f>C26+F26+G26</f>
        <v>0</v>
      </c>
      <c r="I26" s="109">
        <f>C26+D26+E26</f>
        <v>0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61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1" t="s">
        <v>56</v>
      </c>
    </row>
    <row r="290" spans="9:11">
      <c r="I290" s="165"/>
      <c r="K290" s="101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563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131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24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38.25" customHeight="1" thickBot="1">
      <c r="B7" s="116" t="s">
        <v>39</v>
      </c>
      <c r="C7" s="117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8.25" customHeight="1">
      <c r="B8" s="134" t="s">
        <v>122</v>
      </c>
      <c r="C8" s="135"/>
      <c r="D8" s="20">
        <f>SUMIFS('15년일입'!$K$7:$K$656,'15년일입'!$B$7:$B$656,'15년총괄표(실국별)'!$B8)</f>
        <v>0</v>
      </c>
      <c r="E8" s="20">
        <f>SUMIFS('15년일입'!$L$7:$L$656,'15년일입'!$B$7:$B$656,'15년총괄표(실국별)'!$B8)</f>
        <v>0</v>
      </c>
      <c r="F8" s="20">
        <f>SUMIFS('15년일출'!$K$7:$K$827,'15년일출'!$B$7:$B$827,'15년총괄표(실국별)'!$B8)</f>
        <v>0</v>
      </c>
      <c r="G8" s="20">
        <f>SUMIFS('15년일출'!$L$7:$L$827,'15년일출'!$B$7:$B$827,'15년총괄표(실국별)'!$B8)</f>
        <v>0</v>
      </c>
      <c r="H8" s="118">
        <f>C8+F8+G8</f>
        <v>0</v>
      </c>
      <c r="I8" s="280" t="s">
        <v>42</v>
      </c>
      <c r="J8" s="281"/>
      <c r="K8" s="109"/>
      <c r="N8" s="136" t="s">
        <v>43</v>
      </c>
    </row>
    <row r="9" spans="2:16" ht="38.25" customHeight="1" thickBot="1">
      <c r="B9" s="134" t="s">
        <v>109</v>
      </c>
      <c r="C9" s="117"/>
      <c r="D9" s="20">
        <f>SUMIFS('15년일입'!$K$7:$K$656,'15년일입'!$B$7:$B$656,'15년총괄표(실국별)'!$B9)</f>
        <v>0</v>
      </c>
      <c r="E9" s="20">
        <f>SUMIFS('15년일입'!$L$7:$L$656,'15년일입'!$B$7:$B$656,'15년총괄표(실국별)'!$B9)</f>
        <v>0</v>
      </c>
      <c r="F9" s="20">
        <f>SUMIFS('15년일출'!$K$7:$K$827,'15년일출'!$B$7:$B$827,'15년총괄표(실국별)'!$B9)</f>
        <v>0</v>
      </c>
      <c r="G9" s="20">
        <f>SUMIFS('15년일출'!$L$7:$L$827,'15년일출'!$B$7:$B$827,'15년총괄표(실국별)'!$B9)</f>
        <v>0</v>
      </c>
      <c r="H9" s="118">
        <f t="shared" ref="H9:H33" si="1">C9+F9+G9</f>
        <v>0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8.25" customHeight="1" thickBot="1">
      <c r="B10" s="134" t="s">
        <v>110</v>
      </c>
      <c r="C10" s="117"/>
      <c r="D10" s="20">
        <f>SUMIFS('15년일입'!$K$7:$K$656,'15년일입'!$B$7:$B$656,'15년총괄표(실국별)'!$B10)</f>
        <v>0</v>
      </c>
      <c r="E10" s="20">
        <f>SUMIFS('15년일입'!$L$7:$L$656,'15년일입'!$B$7:$B$656,'15년총괄표(실국별)'!$B10)</f>
        <v>0</v>
      </c>
      <c r="F10" s="20">
        <f>SUMIFS('15년일출'!$K$7:$K$827,'15년일출'!$B$7:$B$827,'15년총괄표(실국별)'!$B10)</f>
        <v>0</v>
      </c>
      <c r="G10" s="20">
        <f>SUMIFS('15년일출'!$L$7:$L$827,'15년일출'!$B$7:$B$827,'15년총괄표(실국별)'!$B10)</f>
        <v>0</v>
      </c>
      <c r="H10" s="118">
        <f t="shared" si="1"/>
        <v>0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8.25" customHeight="1">
      <c r="B11" s="134" t="s">
        <v>111</v>
      </c>
      <c r="C11" s="117"/>
      <c r="D11" s="20">
        <f>SUMIFS('15년일입'!$K$7:$K$656,'15년일입'!$B$7:$B$656,'15년총괄표(실국별)'!$B11)</f>
        <v>0</v>
      </c>
      <c r="E11" s="20">
        <f>SUMIFS('15년일입'!$L$7:$L$656,'15년일입'!$B$7:$B$656,'15년총괄표(실국별)'!$B11)</f>
        <v>0</v>
      </c>
      <c r="F11" s="20">
        <f>SUMIFS('15년일출'!$K$7:$K$827,'15년일출'!$B$7:$B$827,'15년총괄표(실국별)'!$B11)</f>
        <v>0</v>
      </c>
      <c r="G11" s="20">
        <f>SUMIFS('15년일출'!$L$7:$L$827,'15년일출'!$B$7:$B$827,'15년총괄표(실국별)'!$B11)</f>
        <v>0</v>
      </c>
      <c r="H11" s="118">
        <f t="shared" si="1"/>
        <v>0</v>
      </c>
      <c r="J11" s="140"/>
      <c r="K11" s="141"/>
    </row>
    <row r="12" spans="2:16" ht="38.25" customHeight="1">
      <c r="B12" s="134" t="s">
        <v>189</v>
      </c>
      <c r="C12" s="117"/>
      <c r="D12" s="20">
        <f>SUMIFS('15년일입'!$K$7:$K$656,'15년일입'!$B$7:$B$656,'15년총괄표(실국별)'!$B12)</f>
        <v>0</v>
      </c>
      <c r="E12" s="20">
        <f>SUMIFS('15년일입'!$L$7:$L$656,'15년일입'!$B$7:$B$656,'15년총괄표(실국별)'!$B12)</f>
        <v>0</v>
      </c>
      <c r="F12" s="20">
        <f>SUMIFS('15년일출'!$K$7:$K$827,'15년일출'!$B$7:$B$827,'15년총괄표(실국별)'!$B12)</f>
        <v>0</v>
      </c>
      <c r="G12" s="20">
        <f>SUMIFS('15년일출'!$L$7:$L$827,'15년일출'!$B$7:$B$827,'15년총괄표(실국별)'!$B12)</f>
        <v>0</v>
      </c>
      <c r="H12" s="118">
        <f t="shared" si="1"/>
        <v>0</v>
      </c>
      <c r="J12" s="142"/>
      <c r="L12" s="143"/>
      <c r="M12" s="143"/>
    </row>
    <row r="13" spans="2:16" ht="38.25" customHeight="1">
      <c r="B13" s="134" t="s">
        <v>112</v>
      </c>
      <c r="C13" s="117"/>
      <c r="D13" s="20">
        <f>SUMIFS('15년일입'!$K$7:$K$656,'15년일입'!$B$7:$B$656,'15년총괄표(실국별)'!$B13)</f>
        <v>0</v>
      </c>
      <c r="E13" s="20">
        <f>SUMIFS('15년일입'!$L$7:$L$656,'15년일입'!$B$7:$B$656,'15년총괄표(실국별)'!$B13)</f>
        <v>0</v>
      </c>
      <c r="F13" s="20">
        <f>SUMIFS('15년일출'!$K$7:$K$827,'15년일출'!$B$7:$B$827,'15년총괄표(실국별)'!$B13)</f>
        <v>0</v>
      </c>
      <c r="G13" s="20">
        <f>SUMIFS('15년일출'!$L$7:$L$827,'15년일출'!$B$7:$B$827,'15년총괄표(실국별)'!$B13)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38.25" customHeight="1">
      <c r="B14" s="134" t="s">
        <v>65</v>
      </c>
      <c r="C14" s="144"/>
      <c r="D14" s="20">
        <f>SUMIFS('15년일입'!$K$7:$K$656,'15년일입'!$B$7:$B$656,'15년총괄표(실국별)'!$B14)</f>
        <v>0</v>
      </c>
      <c r="E14" s="20">
        <f>SUMIFS('15년일입'!$L$7:$L$656,'15년일입'!$B$7:$B$656,'15년총괄표(실국별)'!$B14)</f>
        <v>0</v>
      </c>
      <c r="F14" s="20">
        <f>SUMIFS('15년일출'!$K$7:$K$827,'15년일출'!$B$7:$B$827,'15년총괄표(실국별)'!$B14)</f>
        <v>0</v>
      </c>
      <c r="G14" s="20">
        <f>SUMIFS('15년일출'!$L$7:$L$827,'15년일출'!$B$7:$B$827,'15년총괄표(실국별)'!$B14)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8.25" customHeight="1">
      <c r="B15" s="134" t="s">
        <v>218</v>
      </c>
      <c r="C15" s="144"/>
      <c r="D15" s="20">
        <f>SUMIFS('15년일입'!$K$7:$K$656,'15년일입'!$B$7:$B$656,'15년총괄표(실국별)'!$B15)</f>
        <v>0</v>
      </c>
      <c r="E15" s="20">
        <f>SUMIFS('15년일입'!$L$7:$L$656,'15년일입'!$B$7:$B$656,'15년총괄표(실국별)'!$B15)</f>
        <v>0</v>
      </c>
      <c r="F15" s="20">
        <f>SUMIFS('15년일출'!$K$7:$K$827,'15년일출'!$B$7:$B$827,'15년총괄표(실국별)'!$B15)</f>
        <v>0</v>
      </c>
      <c r="G15" s="20">
        <f>SUMIFS('15년일출'!$L$7:$L$827,'15년일출'!$B$7:$B$827,'15년총괄표(실국별)'!$B15)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8.25" customHeight="1">
      <c r="B16" s="134" t="s">
        <v>225</v>
      </c>
      <c r="C16" s="144"/>
      <c r="D16" s="20">
        <f>SUMIFS('15년일입'!$K$7:$K$656,'15년일입'!$B$7:$B$656,'15년총괄표(실국별)'!$B16)</f>
        <v>0</v>
      </c>
      <c r="E16" s="20">
        <f>SUMIFS('15년일입'!$L$7:$L$656,'15년일입'!$B$7:$B$656,'15년총괄표(실국별)'!$B16)</f>
        <v>0</v>
      </c>
      <c r="F16" s="20">
        <f>SUMIFS('15년일출'!$K$7:$K$827,'15년일출'!$B$7:$B$827,'15년총괄표(실국별)'!$B16)</f>
        <v>0</v>
      </c>
      <c r="G16" s="20">
        <f>SUMIFS('15년일출'!$L$7:$L$827,'15년일출'!$B$7:$B$827,'15년총괄표(실국별)'!$B16)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8.25" customHeight="1">
      <c r="B17" s="147" t="s">
        <v>62</v>
      </c>
      <c r="C17" s="148"/>
      <c r="D17" s="20">
        <f>SUMIFS('15년일입'!$K$7:$K$656,'15년일입'!$B$7:$B$656,'15년총괄표(실국별)'!$B17)</f>
        <v>0</v>
      </c>
      <c r="E17" s="20">
        <f>SUMIFS('15년일입'!$L$7:$L$656,'15년일입'!$B$7:$B$656,'15년총괄표(실국별)'!$B17)</f>
        <v>0</v>
      </c>
      <c r="F17" s="20">
        <f>SUMIFS('15년일출'!$K$7:$K$827,'15년일출'!$B$7:$B$827,'15년총괄표(실국별)'!$B17)</f>
        <v>0</v>
      </c>
      <c r="G17" s="20">
        <f>SUMIFS('15년일출'!$L$7:$L$827,'15년일출'!$B$7:$B$827,'15년총괄표(실국별)'!$B17)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ht="38.25" customHeight="1" thickBot="1">
      <c r="B18" s="134" t="s">
        <v>123</v>
      </c>
      <c r="C18" s="117"/>
      <c r="D18" s="20">
        <f>SUMIFS('15년일입'!$K$7:$K$656,'15년일입'!$B$7:$B$656,'15년총괄표(실국별)'!$B18)</f>
        <v>0</v>
      </c>
      <c r="E18" s="20">
        <f>SUMIFS('15년일입'!$L$7:$L$656,'15년일입'!$B$7:$B$656,'15년총괄표(실국별)'!$B18)</f>
        <v>0</v>
      </c>
      <c r="F18" s="20">
        <f>SUMIFS('15년일출'!$K$7:$K$827,'15년일출'!$B$7:$B$827,'15년총괄표(실국별)'!$B18)</f>
        <v>0</v>
      </c>
      <c r="G18" s="20">
        <f>SUMIFS('15년일출'!$L$7:$L$827,'15년일출'!$B$7:$B$827,'15년총괄표(실국별)'!$B18)</f>
        <v>0</v>
      </c>
      <c r="H18" s="118">
        <f t="shared" si="1"/>
        <v>0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8.25" customHeight="1">
      <c r="B19" s="134" t="s">
        <v>117</v>
      </c>
      <c r="C19" s="117"/>
      <c r="D19" s="20">
        <f>SUMIFS('15년일입'!$K$7:$K$656,'15년일입'!$B$7:$B$656,'15년총괄표(실국별)'!$B19)</f>
        <v>0</v>
      </c>
      <c r="E19" s="20">
        <f>SUMIFS('15년일입'!$L$7:$L$656,'15년일입'!$B$7:$B$656,'15년총괄표(실국별)'!$B19)</f>
        <v>0</v>
      </c>
      <c r="F19" s="20">
        <f>SUMIFS('15년일출'!$K$7:$K$827,'15년일출'!$B$7:$B$827,'15년총괄표(실국별)'!$B19)</f>
        <v>0</v>
      </c>
      <c r="G19" s="20">
        <f>SUMIFS('15년일출'!$L$7:$L$827,'15년일출'!$B$7:$B$827,'15년총괄표(실국별)'!$B19)</f>
        <v>0</v>
      </c>
      <c r="H19" s="118">
        <f t="shared" si="1"/>
        <v>0</v>
      </c>
      <c r="J19" s="140"/>
      <c r="K19" s="141"/>
    </row>
    <row r="20" spans="2:16" ht="38.25" customHeight="1">
      <c r="B20" s="134" t="s">
        <v>113</v>
      </c>
      <c r="C20" s="117"/>
      <c r="D20" s="20">
        <f>SUMIFS('15년일입'!$K$7:$K$656,'15년일입'!$B$7:$B$656,'15년총괄표(실국별)'!$B20)</f>
        <v>0</v>
      </c>
      <c r="E20" s="20">
        <f>SUMIFS('15년일입'!$L$7:$L$656,'15년일입'!$B$7:$B$656,'15년총괄표(실국별)'!$B20)</f>
        <v>0</v>
      </c>
      <c r="F20" s="20">
        <f>SUMIFS('15년일출'!$K$7:$K$827,'15년일출'!$B$7:$B$827,'15년총괄표(실국별)'!$B20)</f>
        <v>0</v>
      </c>
      <c r="G20" s="20">
        <f>SUMIFS('15년일출'!$L$7:$L$827,'15년일출'!$B$7:$B$827,'15년총괄표(실국별)'!$B20)</f>
        <v>0</v>
      </c>
      <c r="H20" s="118">
        <f t="shared" si="1"/>
        <v>0</v>
      </c>
      <c r="J20" s="142"/>
      <c r="L20" s="143"/>
      <c r="M20" s="143"/>
    </row>
    <row r="21" spans="2:16" ht="38.25" customHeight="1">
      <c r="B21" s="134" t="s">
        <v>114</v>
      </c>
      <c r="C21" s="117"/>
      <c r="D21" s="20">
        <f>SUMIFS('15년일입'!$K$7:$K$656,'15년일입'!$B$7:$B$656,'15년총괄표(실국별)'!$B21)</f>
        <v>0</v>
      </c>
      <c r="E21" s="20">
        <f>SUMIFS('15년일입'!$L$7:$L$656,'15년일입'!$B$7:$B$656,'15년총괄표(실국별)'!$B21)</f>
        <v>0</v>
      </c>
      <c r="F21" s="20">
        <f>SUMIFS('15년일출'!$K$7:$K$827,'15년일출'!$B$7:$B$827,'15년총괄표(실국별)'!$B21)</f>
        <v>0</v>
      </c>
      <c r="G21" s="20">
        <f>SUMIFS('15년일출'!$L$7:$L$827,'15년일출'!$B$7:$B$827,'15년총괄표(실국별)'!$B21)</f>
        <v>0</v>
      </c>
      <c r="H21" s="118">
        <f t="shared" si="1"/>
        <v>0</v>
      </c>
      <c r="K21" s="15"/>
      <c r="L21" s="16"/>
      <c r="N21" s="101" t="s">
        <v>44</v>
      </c>
    </row>
    <row r="22" spans="2:16" s="146" customFormat="1" ht="38.25" customHeight="1">
      <c r="B22" s="134" t="s">
        <v>115</v>
      </c>
      <c r="C22" s="144"/>
      <c r="D22" s="20">
        <f>SUMIFS('15년일입'!$K$7:$K$656,'15년일입'!$B$7:$B$656,'15년총괄표(실국별)'!$B22)</f>
        <v>0</v>
      </c>
      <c r="E22" s="20">
        <f>SUMIFS('15년일입'!$L$7:$L$656,'15년일입'!$B$7:$B$656,'15년총괄표(실국별)'!$B22)</f>
        <v>0</v>
      </c>
      <c r="F22" s="20">
        <f>SUMIFS('15년일출'!$K$7:$K$827,'15년일출'!$B$7:$B$827,'15년총괄표(실국별)'!$B22)</f>
        <v>0</v>
      </c>
      <c r="G22" s="20">
        <f>SUMIFS('15년일출'!$L$7:$L$827,'15년일출'!$B$7:$B$827,'15년총괄표(실국별)'!$B22)</f>
        <v>0</v>
      </c>
      <c r="H22" s="118">
        <f t="shared" si="1"/>
        <v>0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8.25" customHeight="1">
      <c r="B23" s="134" t="s">
        <v>388</v>
      </c>
      <c r="C23" s="144"/>
      <c r="D23" s="20">
        <f>SUMIFS('15년일입'!$K$7:$K$656,'15년일입'!$B$7:$B$656,'15년총괄표(실국별)'!$B23)</f>
        <v>0</v>
      </c>
      <c r="E23" s="20">
        <f>SUMIFS('15년일입'!$L$7:$L$656,'15년일입'!$B$7:$B$656,'15년총괄표(실국별)'!$B23)</f>
        <v>0</v>
      </c>
      <c r="F23" s="20">
        <f>SUMIFS('15년일출'!$K$7:$K$827,'15년일출'!$B$7:$B$827,'15년총괄표(실국별)'!$B23)</f>
        <v>0</v>
      </c>
      <c r="G23" s="20">
        <f>SUMIFS('15년일출'!$L$7:$L$827,'15년일출'!$B$7:$B$827,'15년총괄표(실국별)'!$B23)</f>
        <v>0</v>
      </c>
      <c r="H23" s="118">
        <f t="shared" si="1"/>
        <v>0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8.25" customHeight="1">
      <c r="B24" s="134" t="s">
        <v>395</v>
      </c>
      <c r="C24" s="144"/>
      <c r="D24" s="20">
        <f>SUMIFS('15년일입'!$K$7:$K$656,'15년일입'!$B$7:$B$656,'15년총괄표(실국별)'!$B24)</f>
        <v>0</v>
      </c>
      <c r="E24" s="20">
        <f>SUMIFS('15년일입'!$L$7:$L$656,'15년일입'!$B$7:$B$656,'15년총괄표(실국별)'!$B24)</f>
        <v>0</v>
      </c>
      <c r="F24" s="20">
        <f>SUMIFS('15년일출'!$K$7:$K$827,'15년일출'!$B$7:$B$827,'15년총괄표(실국별)'!$B24)</f>
        <v>0</v>
      </c>
      <c r="G24" s="20">
        <f>SUMIFS('15년일출'!$L$7:$L$827,'15년일출'!$B$7:$B$827,'15년총괄표(실국별)'!$B24)</f>
        <v>0</v>
      </c>
      <c r="H24" s="118">
        <f t="shared" si="1"/>
        <v>0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8.25" customHeight="1">
      <c r="B25" s="147" t="s">
        <v>397</v>
      </c>
      <c r="C25" s="148"/>
      <c r="D25" s="20">
        <f>SUMIFS('15년일입'!$K$7:$K$656,'15년일입'!$B$7:$B$656,'15년총괄표(실국별)'!$B25)</f>
        <v>0</v>
      </c>
      <c r="E25" s="20">
        <f>SUMIFS('15년일입'!$L$7:$L$656,'15년일입'!$B$7:$B$656,'15년총괄표(실국별)'!$B25)</f>
        <v>0</v>
      </c>
      <c r="F25" s="20">
        <f>SUMIFS('15년일출'!$K$7:$K$827,'15년일출'!$B$7:$B$827,'15년총괄표(실국별)'!$B25)</f>
        <v>0</v>
      </c>
      <c r="G25" s="20">
        <f>SUMIFS('15년일출'!$L$7:$L$827,'15년일출'!$B$7:$B$827,'15년총괄표(실국별)'!$B25)</f>
        <v>0</v>
      </c>
      <c r="H25" s="118">
        <f t="shared" si="1"/>
        <v>0</v>
      </c>
      <c r="I25" s="149"/>
      <c r="J25" s="149"/>
      <c r="K25" s="15"/>
      <c r="L25" s="16"/>
      <c r="M25" s="149"/>
      <c r="N25" s="149"/>
      <c r="O25" s="149"/>
      <c r="P25" s="149"/>
    </row>
    <row r="26" spans="2:16" ht="38.25" customHeight="1" thickBot="1">
      <c r="B26" s="134" t="s">
        <v>404</v>
      </c>
      <c r="C26" s="117"/>
      <c r="D26" s="20">
        <f>SUMIFS('15년일입'!$K$7:$K$656,'15년일입'!$B$7:$B$656,'15년총괄표(실국별)'!$B26)</f>
        <v>0</v>
      </c>
      <c r="E26" s="20">
        <f>SUMIFS('15년일입'!$L$7:$L$656,'15년일입'!$B$7:$B$656,'15년총괄표(실국별)'!$B26)</f>
        <v>0</v>
      </c>
      <c r="F26" s="20">
        <f>SUMIFS('15년일출'!$K$7:$K$827,'15년일출'!$B$7:$B$827,'15년총괄표(실국별)'!$B26)</f>
        <v>0</v>
      </c>
      <c r="G26" s="20">
        <f>SUMIFS('15년일출'!$L$7:$L$827,'15년일출'!$B$7:$B$827,'15년총괄표(실국별)'!$B26)</f>
        <v>0</v>
      </c>
      <c r="H26" s="118">
        <f t="shared" si="1"/>
        <v>0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8.25" customHeight="1">
      <c r="B27" s="134" t="s">
        <v>70</v>
      </c>
      <c r="C27" s="117"/>
      <c r="D27" s="20">
        <f>SUMIFS('15년일입'!$K$7:$K$656,'15년일입'!$B$7:$B$656,'15년총괄표(실국별)'!$B27)</f>
        <v>0</v>
      </c>
      <c r="E27" s="20">
        <f>SUMIFS('15년일입'!$L$7:$L$656,'15년일입'!$B$7:$B$656,'15년총괄표(실국별)'!$B27)</f>
        <v>0</v>
      </c>
      <c r="F27" s="20">
        <f>SUMIFS('15년일출'!$K$7:$K$827,'15년일출'!$B$7:$B$827,'15년총괄표(실국별)'!$B27)</f>
        <v>0</v>
      </c>
      <c r="G27" s="20">
        <f>SUMIFS('15년일출'!$L$7:$L$827,'15년일출'!$B$7:$B$827,'15년총괄표(실국별)'!$B27)</f>
        <v>0</v>
      </c>
      <c r="H27" s="118">
        <f t="shared" si="1"/>
        <v>0</v>
      </c>
      <c r="J27" s="140"/>
      <c r="K27" s="141"/>
    </row>
    <row r="28" spans="2:16" ht="38.25" customHeight="1">
      <c r="B28" s="134" t="s">
        <v>327</v>
      </c>
      <c r="C28" s="117"/>
      <c r="D28" s="20">
        <f>SUMIFS('15년일입'!$K$7:$K$656,'15년일입'!$B$7:$B$656,'15년총괄표(실국별)'!$B28)</f>
        <v>0</v>
      </c>
      <c r="E28" s="20">
        <f>SUMIFS('15년일입'!$L$7:$L$656,'15년일입'!$B$7:$B$656,'15년총괄표(실국별)'!$B28)</f>
        <v>0</v>
      </c>
      <c r="F28" s="20">
        <f>SUMIFS('15년일출'!$K$7:$K$827,'15년일출'!$B$7:$B$827,'15년총괄표(실국별)'!$B28)</f>
        <v>0</v>
      </c>
      <c r="G28" s="20">
        <f>SUMIFS('15년일출'!$L$7:$L$827,'15년일출'!$B$7:$B$827,'15년총괄표(실국별)'!$B28)</f>
        <v>0</v>
      </c>
      <c r="H28" s="118">
        <f t="shared" si="1"/>
        <v>0</v>
      </c>
      <c r="J28" s="142"/>
      <c r="L28" s="143"/>
      <c r="M28" s="143"/>
    </row>
    <row r="29" spans="2:16" ht="38.25" customHeight="1">
      <c r="B29" s="134" t="s">
        <v>342</v>
      </c>
      <c r="C29" s="117"/>
      <c r="D29" s="20">
        <f>SUMIFS('15년일입'!$K$7:$K$656,'15년일입'!$B$7:$B$656,'15년총괄표(실국별)'!$B29)</f>
        <v>0</v>
      </c>
      <c r="E29" s="20">
        <f>SUMIFS('15년일입'!$L$7:$L$656,'15년일입'!$B$7:$B$656,'15년총괄표(실국별)'!$B29)</f>
        <v>0</v>
      </c>
      <c r="F29" s="20">
        <f>SUMIFS('15년일출'!$K$7:$K$827,'15년일출'!$B$7:$B$827,'15년총괄표(실국별)'!$B29)</f>
        <v>0</v>
      </c>
      <c r="G29" s="20">
        <f>SUMIFS('15년일출'!$L$7:$L$827,'15년일출'!$B$7:$B$827,'15년총괄표(실국별)'!$B29)</f>
        <v>0</v>
      </c>
      <c r="H29" s="118">
        <f t="shared" si="1"/>
        <v>0</v>
      </c>
      <c r="K29" s="15"/>
      <c r="L29" s="16"/>
      <c r="N29" s="101" t="s">
        <v>44</v>
      </c>
    </row>
    <row r="30" spans="2:16" s="146" customFormat="1" ht="38.25" customHeight="1">
      <c r="B30" s="134" t="s">
        <v>67</v>
      </c>
      <c r="C30" s="144"/>
      <c r="D30" s="20">
        <f>SUMIFS('15년일입'!$K$7:$K$656,'15년일입'!$B$7:$B$656,'15년총괄표(실국별)'!$B30)</f>
        <v>0</v>
      </c>
      <c r="E30" s="20">
        <f>SUMIFS('15년일입'!$L$7:$L$656,'15년일입'!$B$7:$B$656,'15년총괄표(실국별)'!$B30)</f>
        <v>0</v>
      </c>
      <c r="F30" s="20">
        <f>SUMIFS('15년일출'!$K$7:$K$827,'15년일출'!$B$7:$B$827,'15년총괄표(실국별)'!$B30)</f>
        <v>0</v>
      </c>
      <c r="G30" s="20">
        <f>SUMIFS('15년일출'!$L$7:$L$827,'15년일출'!$B$7:$B$827,'15년총괄표(실국별)'!$B30)</f>
        <v>0</v>
      </c>
      <c r="H30" s="118">
        <f t="shared" si="1"/>
        <v>0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8.25" customHeight="1" thickBot="1">
      <c r="B31" s="134" t="s">
        <v>370</v>
      </c>
      <c r="C31" s="117"/>
      <c r="D31" s="20">
        <f>SUMIFS('15년일입'!$K$7:$K$656,'15년일입'!$B$7:$B$656,'15년총괄표(실국별)'!$B31)</f>
        <v>0</v>
      </c>
      <c r="E31" s="20">
        <f>SUMIFS('15년일입'!$L$7:$L$656,'15년일입'!$B$7:$B$656,'15년총괄표(실국별)'!$B31)</f>
        <v>0</v>
      </c>
      <c r="F31" s="20">
        <f>SUMIFS('15년일출'!$K$7:$K$827,'15년일출'!$B$7:$B$827,'15년총괄표(실국별)'!$B31)</f>
        <v>0</v>
      </c>
      <c r="G31" s="20">
        <f>SUMIFS('15년일출'!$L$7:$L$827,'15년일출'!$B$7:$B$827,'15년총괄표(실국별)'!$B31)</f>
        <v>0</v>
      </c>
      <c r="H31" s="118">
        <f t="shared" si="1"/>
        <v>0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8.25" customHeight="1">
      <c r="B32" s="134" t="s">
        <v>380</v>
      </c>
      <c r="C32" s="117"/>
      <c r="D32" s="20">
        <f>SUMIFS('15년일입'!$K$7:$K$656,'15년일입'!$B$7:$B$656,'15년총괄표(실국별)'!$B32)</f>
        <v>0</v>
      </c>
      <c r="E32" s="20">
        <f>SUMIFS('15년일입'!$L$7:$L$656,'15년일입'!$B$7:$B$656,'15년총괄표(실국별)'!$B32)</f>
        <v>0</v>
      </c>
      <c r="F32" s="20">
        <f>SUMIFS('15년일출'!$K$7:$K$827,'15년일출'!$B$7:$B$827,'15년총괄표(실국별)'!$B32)</f>
        <v>0</v>
      </c>
      <c r="G32" s="20">
        <f>SUMIFS('15년일출'!$L$7:$L$827,'15년일출'!$B$7:$B$827,'15년총괄표(실국별)'!$B32)</f>
        <v>0</v>
      </c>
      <c r="H32" s="118">
        <f t="shared" si="1"/>
        <v>0</v>
      </c>
      <c r="J32" s="140"/>
      <c r="K32" s="141"/>
    </row>
    <row r="33" spans="2:16" ht="38.25" customHeight="1" thickBot="1">
      <c r="B33" s="151" t="s">
        <v>406</v>
      </c>
      <c r="C33" s="157"/>
      <c r="D33" s="21">
        <f>SUMIFS('15년일입'!$K$7:$K$656,'15년일입'!$B$7:$B$656,'15년총괄표(실국별)'!$B33)</f>
        <v>0</v>
      </c>
      <c r="E33" s="21">
        <f>SUMIFS('15년일입'!$L$7:$L$656,'15년일입'!$B$7:$B$656,'15년총괄표(실국별)'!$B33)</f>
        <v>0</v>
      </c>
      <c r="F33" s="21">
        <f>SUMIFS('15년일출'!$K$7:$K$827,'15년일출'!$B$7:$B$827,'15년총괄표(실국별)'!$B33)</f>
        <v>0</v>
      </c>
      <c r="G33" s="21">
        <f>SUMIFS('15년일출'!$L$7:$L$827,'15년일출'!$B$7:$B$827,'15년총괄표(실국별)'!$B33)</f>
        <v>0</v>
      </c>
      <c r="H33" s="153">
        <f t="shared" si="1"/>
        <v>0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 ht="14.25">
      <c r="B37" s="158" t="s">
        <v>17</v>
      </c>
      <c r="C37" s="159" t="s">
        <v>52</v>
      </c>
      <c r="D37" s="160" t="s">
        <v>53</v>
      </c>
      <c r="E37" s="159" t="s">
        <v>54</v>
      </c>
      <c r="G37" s="101"/>
      <c r="H37" s="101"/>
      <c r="O37" s="58"/>
      <c r="P37" s="58"/>
    </row>
    <row r="38" spans="2:16" ht="15">
      <c r="B38" s="161" t="s">
        <v>122</v>
      </c>
      <c r="C38" s="162">
        <v>914581</v>
      </c>
      <c r="D38" s="163"/>
      <c r="E38" s="163">
        <f>SUM(C38:D38)</f>
        <v>914581</v>
      </c>
      <c r="G38" s="101"/>
      <c r="H38" s="101"/>
      <c r="O38" s="58"/>
      <c r="P38" s="58"/>
    </row>
    <row r="39" spans="2:16" ht="15">
      <c r="B39" s="161" t="s">
        <v>109</v>
      </c>
      <c r="C39" s="162">
        <v>3119807801</v>
      </c>
      <c r="D39" s="162">
        <v>1780946434</v>
      </c>
      <c r="E39" s="163">
        <f t="shared" ref="E39:E67" si="2">SUM(C39:D39)</f>
        <v>4900754235</v>
      </c>
      <c r="H39" s="101"/>
      <c r="O39" s="58"/>
      <c r="P39" s="58"/>
    </row>
    <row r="40" spans="2:16" ht="15">
      <c r="B40" s="161" t="s">
        <v>110</v>
      </c>
      <c r="C40" s="162">
        <v>190109521</v>
      </c>
      <c r="D40" s="162">
        <v>28360000</v>
      </c>
      <c r="E40" s="163">
        <f t="shared" si="2"/>
        <v>218469521</v>
      </c>
      <c r="H40" s="101"/>
      <c r="O40" s="58"/>
      <c r="P40" s="58"/>
    </row>
    <row r="41" spans="2:16" ht="15">
      <c r="B41" s="164" t="s">
        <v>111</v>
      </c>
      <c r="C41" s="162">
        <v>544196314</v>
      </c>
      <c r="D41" s="163"/>
      <c r="E41" s="163">
        <f t="shared" si="2"/>
        <v>544196314</v>
      </c>
      <c r="G41" s="101"/>
      <c r="H41" s="101"/>
      <c r="O41" s="58"/>
      <c r="P41" s="58"/>
    </row>
    <row r="42" spans="2:16" ht="15">
      <c r="B42" s="161" t="s">
        <v>112</v>
      </c>
      <c r="C42" s="162">
        <v>224243208</v>
      </c>
      <c r="D42" s="162">
        <v>52484400</v>
      </c>
      <c r="E42" s="163">
        <f t="shared" si="2"/>
        <v>276727608</v>
      </c>
      <c r="H42" s="101"/>
      <c r="O42" s="58"/>
      <c r="P42" s="58"/>
    </row>
    <row r="43" spans="2:16" ht="15">
      <c r="B43" s="164" t="s">
        <v>65</v>
      </c>
      <c r="C43" s="162">
        <v>249710070</v>
      </c>
      <c r="D43" s="163"/>
      <c r="E43" s="163">
        <f t="shared" si="2"/>
        <v>249710070</v>
      </c>
      <c r="G43" s="101"/>
      <c r="H43" s="101"/>
      <c r="O43" s="58"/>
      <c r="P43" s="58"/>
    </row>
    <row r="44" spans="2:16" ht="15">
      <c r="B44" s="164" t="s">
        <v>113</v>
      </c>
      <c r="C44" s="162">
        <v>2571625696</v>
      </c>
      <c r="D44" s="163"/>
      <c r="E44" s="163">
        <f t="shared" si="2"/>
        <v>2571625696</v>
      </c>
      <c r="G44" s="101"/>
      <c r="H44" s="101"/>
      <c r="O44" s="58"/>
      <c r="P44" s="58"/>
    </row>
    <row r="45" spans="2:16" ht="15">
      <c r="B45" s="161" t="s">
        <v>114</v>
      </c>
      <c r="C45" s="162">
        <v>94671441</v>
      </c>
      <c r="D45" s="163"/>
      <c r="E45" s="163">
        <f t="shared" si="2"/>
        <v>94671441</v>
      </c>
      <c r="G45" s="101"/>
      <c r="H45" s="101"/>
      <c r="O45" s="58"/>
      <c r="P45" s="58"/>
    </row>
    <row r="46" spans="2:16" ht="15">
      <c r="B46" s="161" t="s">
        <v>106</v>
      </c>
      <c r="C46" s="162">
        <v>107956457</v>
      </c>
      <c r="E46" s="163">
        <f t="shared" si="2"/>
        <v>107956457</v>
      </c>
      <c r="H46" s="101"/>
      <c r="O46" s="58"/>
      <c r="P46" s="58"/>
    </row>
    <row r="47" spans="2:16" ht="15">
      <c r="B47" s="161" t="s">
        <v>115</v>
      </c>
      <c r="C47" s="162">
        <v>1879955306</v>
      </c>
      <c r="D47" s="163"/>
      <c r="E47" s="163">
        <f t="shared" si="2"/>
        <v>1879955306</v>
      </c>
      <c r="G47" s="101"/>
      <c r="H47" s="101"/>
      <c r="O47" s="58"/>
      <c r="P47" s="58"/>
    </row>
    <row r="48" spans="2:16" ht="15">
      <c r="B48" s="161" t="s">
        <v>120</v>
      </c>
      <c r="C48" s="162">
        <v>475412376</v>
      </c>
      <c r="D48" s="163"/>
      <c r="E48" s="163">
        <f t="shared" si="2"/>
        <v>475412376</v>
      </c>
      <c r="G48" s="101"/>
      <c r="H48" s="101"/>
      <c r="O48" s="58"/>
      <c r="P48" s="58"/>
    </row>
    <row r="49" spans="2:5" ht="15">
      <c r="B49" s="161" t="s">
        <v>116</v>
      </c>
      <c r="C49" s="162">
        <v>148252370</v>
      </c>
      <c r="D49" s="162">
        <v>384743740</v>
      </c>
      <c r="E49" s="163">
        <f t="shared" si="2"/>
        <v>532996110</v>
      </c>
    </row>
    <row r="50" spans="2:5" ht="15">
      <c r="B50" s="161" t="s">
        <v>123</v>
      </c>
      <c r="C50" s="162">
        <v>9607826</v>
      </c>
      <c r="E50" s="163">
        <f t="shared" si="2"/>
        <v>9607826</v>
      </c>
    </row>
    <row r="51" spans="2:5" ht="15">
      <c r="B51" s="161" t="s">
        <v>117</v>
      </c>
      <c r="C51" s="162">
        <v>384069</v>
      </c>
      <c r="E51" s="163">
        <f t="shared" si="2"/>
        <v>384069</v>
      </c>
    </row>
    <row r="52" spans="2:5" ht="15">
      <c r="B52" s="161" t="s">
        <v>70</v>
      </c>
      <c r="C52" s="162">
        <v>1353512493</v>
      </c>
      <c r="E52" s="163">
        <f t="shared" si="2"/>
        <v>1353512493</v>
      </c>
    </row>
    <row r="53" spans="2:5" ht="15">
      <c r="B53" s="161" t="s">
        <v>107</v>
      </c>
      <c r="C53" s="162">
        <v>69450506</v>
      </c>
      <c r="E53" s="163">
        <f t="shared" si="2"/>
        <v>69450506</v>
      </c>
    </row>
    <row r="54" spans="2:5" ht="15">
      <c r="B54" s="161" t="s">
        <v>108</v>
      </c>
      <c r="C54" s="162">
        <v>173302168</v>
      </c>
      <c r="E54" s="163">
        <f t="shared" si="2"/>
        <v>173302168</v>
      </c>
    </row>
    <row r="55" spans="2:5" ht="15">
      <c r="B55" s="161" t="s">
        <v>118</v>
      </c>
      <c r="C55" s="162">
        <v>2325292998</v>
      </c>
      <c r="E55" s="163">
        <f t="shared" si="2"/>
        <v>2325292998</v>
      </c>
    </row>
    <row r="56" spans="2:5" ht="15">
      <c r="B56" s="161" t="s">
        <v>67</v>
      </c>
      <c r="C56" s="162">
        <v>193048941</v>
      </c>
      <c r="E56" s="163">
        <f t="shared" si="2"/>
        <v>193048941</v>
      </c>
    </row>
    <row r="57" spans="2:5" ht="15">
      <c r="B57" s="161" t="s">
        <v>119</v>
      </c>
      <c r="C57" s="162">
        <v>866196185</v>
      </c>
      <c r="E57" s="163">
        <f t="shared" si="2"/>
        <v>866196185</v>
      </c>
    </row>
    <row r="58" spans="2:5" ht="15">
      <c r="B58" s="161" t="s">
        <v>124</v>
      </c>
      <c r="C58" s="162">
        <v>1402108</v>
      </c>
      <c r="E58" s="163">
        <f t="shared" si="2"/>
        <v>1402108</v>
      </c>
    </row>
    <row r="59" spans="2:5" ht="15">
      <c r="B59" s="161" t="s">
        <v>62</v>
      </c>
      <c r="C59" s="162">
        <v>29930218</v>
      </c>
      <c r="E59" s="163">
        <f t="shared" si="2"/>
        <v>29930218</v>
      </c>
    </row>
    <row r="60" spans="2:5" ht="15">
      <c r="B60" s="161" t="s">
        <v>125</v>
      </c>
      <c r="C60" s="162">
        <v>39275302</v>
      </c>
      <c r="E60" s="163">
        <f t="shared" si="2"/>
        <v>39275302</v>
      </c>
    </row>
    <row r="61" spans="2:5" ht="15">
      <c r="B61" s="161" t="s">
        <v>126</v>
      </c>
      <c r="C61" s="162">
        <v>8910247</v>
      </c>
      <c r="E61" s="163">
        <f t="shared" si="2"/>
        <v>8910247</v>
      </c>
    </row>
    <row r="62" spans="2:5" ht="15">
      <c r="B62" s="161" t="s">
        <v>127</v>
      </c>
      <c r="C62" s="162">
        <v>9409184</v>
      </c>
      <c r="E62" s="163">
        <f t="shared" si="2"/>
        <v>9409184</v>
      </c>
    </row>
    <row r="63" spans="2:5" ht="15">
      <c r="B63" s="161" t="s">
        <v>121</v>
      </c>
      <c r="C63" s="162">
        <v>563921605</v>
      </c>
      <c r="E63" s="163">
        <f t="shared" si="2"/>
        <v>563921605</v>
      </c>
    </row>
    <row r="64" spans="2:5" ht="15">
      <c r="B64" s="161" t="s">
        <v>128</v>
      </c>
      <c r="C64" s="162">
        <v>246707189</v>
      </c>
      <c r="E64" s="163">
        <f t="shared" si="2"/>
        <v>246707189</v>
      </c>
    </row>
    <row r="65" spans="2:5" ht="15">
      <c r="B65" s="161" t="s">
        <v>129</v>
      </c>
      <c r="C65" s="162">
        <v>5137721</v>
      </c>
      <c r="E65" s="163">
        <f t="shared" si="2"/>
        <v>5137721</v>
      </c>
    </row>
    <row r="66" spans="2:5" ht="15">
      <c r="B66" s="161" t="s">
        <v>130</v>
      </c>
      <c r="C66" s="162">
        <v>53973769</v>
      </c>
      <c r="E66" s="163">
        <f t="shared" si="2"/>
        <v>53973769</v>
      </c>
    </row>
    <row r="67" spans="2:5" ht="15">
      <c r="B67" s="161" t="s">
        <v>20</v>
      </c>
      <c r="C67" s="163">
        <f>SUM(C38:C66)</f>
        <v>15556317670</v>
      </c>
      <c r="D67" s="163">
        <f>SUM(D38:D66)</f>
        <v>2246534574</v>
      </c>
      <c r="E67" s="163">
        <f t="shared" si="2"/>
        <v>17802852244</v>
      </c>
    </row>
    <row r="167" spans="1:20" s="101" customFormat="1" ht="24">
      <c r="A167" s="58"/>
      <c r="B167" s="58"/>
      <c r="C167" s="58"/>
      <c r="D167" s="58"/>
      <c r="E167" s="58"/>
      <c r="F167" s="58"/>
      <c r="G167" s="58"/>
      <c r="H167" s="58"/>
      <c r="I167" s="141" t="s">
        <v>56</v>
      </c>
      <c r="Q167" s="58"/>
      <c r="R167" s="58"/>
      <c r="S167" s="58"/>
      <c r="T167" s="58"/>
    </row>
    <row r="297" spans="1:20" s="101" customFormat="1">
      <c r="A297" s="58"/>
      <c r="B297" s="58"/>
      <c r="C297" s="58"/>
      <c r="D297" s="58"/>
      <c r="E297" s="58"/>
      <c r="F297" s="58"/>
      <c r="G297" s="58"/>
      <c r="H297" s="58"/>
      <c r="I297" s="165"/>
      <c r="K297" s="101">
        <v>-50000</v>
      </c>
      <c r="Q297" s="58"/>
      <c r="R297" s="58"/>
      <c r="S297" s="58"/>
      <c r="T297" s="58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46"/>
  <sheetViews>
    <sheetView topLeftCell="B1" zoomScale="90" zoomScaleNormal="90" workbookViewId="0">
      <selection activeCell="F17" sqref="F17"/>
    </sheetView>
  </sheetViews>
  <sheetFormatPr defaultRowHeight="16.5"/>
  <cols>
    <col min="1" max="1" width="3.125" hidden="1" customWidth="1"/>
    <col min="2" max="2" width="2.875" customWidth="1"/>
    <col min="3" max="3" width="14.375" customWidth="1"/>
    <col min="4" max="4" width="16.625" customWidth="1"/>
    <col min="5" max="6" width="12.625" customWidth="1"/>
    <col min="7" max="7" width="16.625" customWidth="1"/>
    <col min="8" max="9" width="12.625" customWidth="1"/>
    <col min="10" max="11" width="12.625" hidden="1" customWidth="1"/>
    <col min="12" max="12" width="16.625" hidden="1" customWidth="1"/>
    <col min="13" max="14" width="12.625" hidden="1" customWidth="1"/>
    <col min="15" max="15" width="1.875" customWidth="1"/>
    <col min="16" max="16" width="16.625" customWidth="1"/>
    <col min="17" max="18" width="12.625" customWidth="1"/>
    <col min="19" max="19" width="16.625" customWidth="1"/>
    <col min="20" max="21" width="12.625" customWidth="1"/>
    <col min="22" max="23" width="12.625" hidden="1" customWidth="1"/>
    <col min="24" max="24" width="16.625" hidden="1" customWidth="1"/>
    <col min="25" max="26" width="12.625" hidden="1" customWidth="1"/>
  </cols>
  <sheetData>
    <row r="1" spans="1:26" ht="25.5">
      <c r="B1" s="301" t="s">
        <v>565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</row>
    <row r="2" spans="1:26">
      <c r="H2" s="167" t="str">
        <f>IF(H6=T6,"OK","@@")</f>
        <v>@@</v>
      </c>
      <c r="I2" s="167"/>
      <c r="J2" s="167"/>
      <c r="K2" s="167"/>
      <c r="L2" s="167"/>
      <c r="M2" s="167" t="str">
        <f>IF(M6=Y6,"OK","@@")</f>
        <v>OK</v>
      </c>
      <c r="T2" s="167" t="str">
        <f>IF(T6=H6,"OK","@@")</f>
        <v>@@</v>
      </c>
      <c r="U2" s="167"/>
      <c r="V2" s="167"/>
      <c r="W2" s="167"/>
      <c r="X2" s="167"/>
      <c r="Y2" s="167" t="str">
        <f>IF(Y6=M6,"OK","@@")</f>
        <v>OK</v>
      </c>
      <c r="Z2" s="167"/>
    </row>
    <row r="3" spans="1:26" ht="18.75" customHeight="1">
      <c r="B3" s="302" t="s">
        <v>531</v>
      </c>
      <c r="C3" s="303"/>
      <c r="D3" s="308" t="s">
        <v>74</v>
      </c>
      <c r="E3" s="308"/>
      <c r="F3" s="308"/>
      <c r="G3" s="308"/>
      <c r="H3" s="308"/>
      <c r="I3" s="308"/>
      <c r="J3" s="308"/>
      <c r="K3" s="308"/>
      <c r="L3" s="308"/>
      <c r="M3" s="308"/>
      <c r="N3" s="308"/>
      <c r="P3" s="308" t="s">
        <v>75</v>
      </c>
      <c r="Q3" s="308"/>
      <c r="R3" s="308"/>
      <c r="S3" s="308"/>
      <c r="T3" s="308"/>
      <c r="U3" s="308"/>
      <c r="V3" s="308"/>
      <c r="W3" s="308"/>
      <c r="X3" s="308"/>
      <c r="Y3" s="308"/>
      <c r="Z3" s="308"/>
    </row>
    <row r="4" spans="1:26" ht="27.75" customHeight="1">
      <c r="B4" s="304"/>
      <c r="C4" s="305"/>
      <c r="D4" s="309" t="s">
        <v>580</v>
      </c>
      <c r="E4" s="295" t="s">
        <v>581</v>
      </c>
      <c r="F4" s="296"/>
      <c r="G4" s="297" t="s">
        <v>582</v>
      </c>
      <c r="H4" s="311" t="s">
        <v>8</v>
      </c>
      <c r="I4" s="296"/>
      <c r="J4" s="315" t="s">
        <v>583</v>
      </c>
      <c r="K4" s="314"/>
      <c r="L4" s="312" t="s">
        <v>584</v>
      </c>
      <c r="M4" s="314" t="s">
        <v>79</v>
      </c>
      <c r="N4" s="314"/>
      <c r="P4" s="309" t="s">
        <v>580</v>
      </c>
      <c r="Q4" s="295" t="s">
        <v>581</v>
      </c>
      <c r="R4" s="296"/>
      <c r="S4" s="297" t="s">
        <v>582</v>
      </c>
      <c r="T4" s="311" t="s">
        <v>8</v>
      </c>
      <c r="U4" s="296"/>
      <c r="V4" s="315" t="s">
        <v>583</v>
      </c>
      <c r="W4" s="314"/>
      <c r="X4" s="312" t="s">
        <v>584</v>
      </c>
      <c r="Y4" s="314" t="s">
        <v>79</v>
      </c>
      <c r="Z4" s="314"/>
    </row>
    <row r="5" spans="1:26" ht="18.75" customHeight="1">
      <c r="B5" s="306"/>
      <c r="C5" s="307"/>
      <c r="D5" s="310"/>
      <c r="E5" s="99" t="s">
        <v>0</v>
      </c>
      <c r="F5" s="99" t="s">
        <v>1</v>
      </c>
      <c r="G5" s="298"/>
      <c r="H5" s="99" t="s">
        <v>3</v>
      </c>
      <c r="I5" s="99" t="s">
        <v>2</v>
      </c>
      <c r="J5" s="65" t="s">
        <v>0</v>
      </c>
      <c r="K5" s="65" t="s">
        <v>1</v>
      </c>
      <c r="L5" s="313"/>
      <c r="M5" s="65" t="s">
        <v>3</v>
      </c>
      <c r="N5" s="65" t="s">
        <v>2</v>
      </c>
      <c r="P5" s="310"/>
      <c r="Q5" s="213" t="s">
        <v>0</v>
      </c>
      <c r="R5" s="213" t="s">
        <v>1</v>
      </c>
      <c r="S5" s="298"/>
      <c r="T5" s="213" t="s">
        <v>3</v>
      </c>
      <c r="U5" s="213" t="s">
        <v>2</v>
      </c>
      <c r="V5" s="65" t="s">
        <v>0</v>
      </c>
      <c r="W5" s="65" t="s">
        <v>1</v>
      </c>
      <c r="X5" s="313"/>
      <c r="Y5" s="65" t="s">
        <v>3</v>
      </c>
      <c r="Z5" s="65" t="s">
        <v>2</v>
      </c>
    </row>
    <row r="6" spans="1:26">
      <c r="B6" s="299" t="s">
        <v>39</v>
      </c>
      <c r="C6" s="300"/>
      <c r="D6" s="95">
        <f>SUM(D7:D46)/2</f>
        <v>48768016</v>
      </c>
      <c r="E6" s="95">
        <f t="shared" ref="E6:N6" si="0">SUM(E7:E46)/2</f>
        <v>-1939060</v>
      </c>
      <c r="F6" s="95">
        <f t="shared" si="0"/>
        <v>24831746</v>
      </c>
      <c r="G6" s="95">
        <f t="shared" si="0"/>
        <v>71660702</v>
      </c>
      <c r="H6" s="95">
        <f t="shared" si="0"/>
        <v>19909686</v>
      </c>
      <c r="I6" s="95">
        <f t="shared" si="0"/>
        <v>2983000</v>
      </c>
      <c r="J6" s="95">
        <f t="shared" si="0"/>
        <v>0</v>
      </c>
      <c r="K6" s="95">
        <f t="shared" si="0"/>
        <v>0</v>
      </c>
      <c r="L6" s="95">
        <f t="shared" si="0"/>
        <v>48768016</v>
      </c>
      <c r="M6" s="95">
        <f t="shared" si="0"/>
        <v>0</v>
      </c>
      <c r="N6" s="95">
        <f t="shared" si="0"/>
        <v>0</v>
      </c>
      <c r="P6" s="95">
        <f>SUM(P7:P46)/2</f>
        <v>54109328</v>
      </c>
      <c r="Q6" s="95">
        <f t="shared" ref="Q6:Z6" si="1">SUM(Q7:Q46)/2</f>
        <v>-5658736</v>
      </c>
      <c r="R6" s="95">
        <f t="shared" si="1"/>
        <v>57649414</v>
      </c>
      <c r="S6" s="95">
        <f t="shared" si="1"/>
        <v>106100006</v>
      </c>
      <c r="T6" s="95">
        <f t="shared" si="1"/>
        <v>20215398</v>
      </c>
      <c r="U6" s="95">
        <f t="shared" si="1"/>
        <v>31775280</v>
      </c>
      <c r="V6" s="95">
        <f t="shared" si="1"/>
        <v>0</v>
      </c>
      <c r="W6" s="95">
        <f t="shared" si="1"/>
        <v>0</v>
      </c>
      <c r="X6" s="95">
        <f t="shared" si="1"/>
        <v>53631784</v>
      </c>
      <c r="Y6" s="95">
        <f t="shared" si="1"/>
        <v>0</v>
      </c>
      <c r="Z6" s="95">
        <f t="shared" si="1"/>
        <v>0</v>
      </c>
    </row>
    <row r="7" spans="1:26" ht="16.5" customHeight="1">
      <c r="A7" s="97"/>
      <c r="B7" s="291" t="s">
        <v>18</v>
      </c>
      <c r="C7" s="292"/>
      <c r="D7" s="89">
        <f>SUM(D8:D10)</f>
        <v>0</v>
      </c>
      <c r="E7" s="89">
        <f t="shared" ref="E7:N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P7" s="89">
        <f>SUM(P8:P10)</f>
        <v>0</v>
      </c>
      <c r="Q7" s="89">
        <f t="shared" ref="Q7:Z7" si="3">SUM(Q8:Q10)</f>
        <v>0</v>
      </c>
      <c r="R7" s="89">
        <f t="shared" si="3"/>
        <v>0</v>
      </c>
      <c r="S7" s="89">
        <f t="shared" si="3"/>
        <v>0</v>
      </c>
      <c r="T7" s="89">
        <f t="shared" si="3"/>
        <v>0</v>
      </c>
      <c r="U7" s="89">
        <f t="shared" si="3"/>
        <v>0</v>
      </c>
      <c r="V7" s="89">
        <f t="shared" si="3"/>
        <v>0</v>
      </c>
      <c r="W7" s="89">
        <f t="shared" si="3"/>
        <v>0</v>
      </c>
      <c r="X7" s="89">
        <f t="shared" si="3"/>
        <v>0</v>
      </c>
      <c r="Y7" s="89">
        <f t="shared" si="3"/>
        <v>0</v>
      </c>
      <c r="Z7" s="89">
        <f t="shared" si="3"/>
        <v>0</v>
      </c>
    </row>
    <row r="8" spans="1:26" ht="16.5" customHeight="1">
      <c r="A8" s="97" t="s">
        <v>532</v>
      </c>
      <c r="B8" s="90"/>
      <c r="C8" s="90" t="s">
        <v>62</v>
      </c>
      <c r="D8" s="91">
        <f>SUMIFS('15년일입'!$G$7:$G$656,'15년일입'!$A$7:$A$656,'15년위원회별'!$A8,'15년일입'!$B$7:$B$656,'15년위원회별'!$C8)</f>
        <v>0</v>
      </c>
      <c r="E8" s="91">
        <f>SUMIFS('15년일입'!$H$7:$H$656,'15년일입'!$A$7:$A$656,'15년위원회별'!$A8,'15년일입'!$B$7:$B$656,'15년위원회별'!$C8)</f>
        <v>0</v>
      </c>
      <c r="F8" s="91">
        <f>SUMIFS('15년일입'!$I$7:$I$656,'15년일입'!$A$7:$A$656,'15년위원회별'!$A8,'15년일입'!$B$7:$B$656,'15년위원회별'!$C8)</f>
        <v>0</v>
      </c>
      <c r="G8" s="91">
        <f>SUMIFS('15년일입'!$J$7:$J$656,'15년일입'!$A$7:$A$656,'15년위원회별'!$A8,'15년일입'!$B$7:$B$656,'15년위원회별'!$C8)</f>
        <v>0</v>
      </c>
      <c r="H8" s="91">
        <f>SUMIFS('15년일입'!$T$7:$T$656,'15년일입'!$A$7:$A$656,'15년위원회별'!$A8,'15년일입'!$B$7:$B$656,'15년위원회별'!$C8)</f>
        <v>0</v>
      </c>
      <c r="I8" s="91">
        <f>SUMIFS('15년일입'!$U$7:$U$656,'15년일입'!$A$7:$A$656,'15년위원회별'!$A8,'15년일입'!$B$7:$B$656,'15년위원회별'!$C8)</f>
        <v>0</v>
      </c>
      <c r="J8" s="91">
        <f>SUMIFS('15년일입'!$K$7:$K$656,'15년일입'!$A$7:$A$656,'15년위원회별'!$A8,'15년일입'!$B$7:$B$656,'15년위원회별'!$C8)</f>
        <v>0</v>
      </c>
      <c r="K8" s="91">
        <f>SUMIFS('15년일입'!$L$7:$L$656,'15년일입'!$A$7:$A$656,'15년위원회별'!$A8,'15년일입'!$B$7:$B$656,'15년위원회별'!$C8)</f>
        <v>0</v>
      </c>
      <c r="L8" s="91">
        <f>SUMIFS('15년일입'!$M$7:$M$656,'15년일입'!$A$7:$A$656,'15년위원회별'!$A8,'15년일입'!$B$7:$B$656,'15년위원회별'!$C8)</f>
        <v>0</v>
      </c>
      <c r="M8" s="91">
        <f>SUMIFS('15년일입'!$Y$7:$Y$656,'15년일입'!$A$7:$A$656,'15년위원회별'!$A8,'15년일입'!$B$7:$B$656,'15년위원회별'!$C8)</f>
        <v>0</v>
      </c>
      <c r="N8" s="91">
        <f>SUMIFS('15년일입'!$Z$7:$Z$656,'15년일입'!$A$7:$A$656,'15년위원회별'!$A8,'15년일입'!$B$7:$B$656,'15년위원회별'!$C8)</f>
        <v>0</v>
      </c>
      <c r="P8" s="91">
        <f>SUMIFS('15년일출'!$G$7:$G$827,'15년일출'!$A$7:$A$827,'15년위원회별'!$A8,'15년일출'!$B$7:$B$827,'15년위원회별'!$C8)</f>
        <v>0</v>
      </c>
      <c r="Q8" s="91">
        <f>SUMIFS('15년일출'!$H$7:$H$827,'15년일출'!$A$7:$A$827,'15년위원회별'!$A8,'15년일출'!$B$7:$B$827,'15년위원회별'!$C8)</f>
        <v>0</v>
      </c>
      <c r="R8" s="91">
        <f>SUMIFS('15년일출'!$I$7:$I$827,'15년일출'!$A$7:$A$827,'15년위원회별'!$A8,'15년일출'!$B$7:$B$827,'15년위원회별'!$C8)</f>
        <v>0</v>
      </c>
      <c r="S8" s="91">
        <f>SUMIFS('15년일출'!$J$7:$J$827,'15년일출'!$A$7:$A$827,'15년위원회별'!$A8,'15년일출'!$B$7:$B$827,'15년위원회별'!$C8)</f>
        <v>0</v>
      </c>
      <c r="T8" s="91">
        <f>SUMIFS('15년일출'!$T$7:$T$827,'15년일출'!$A$7:$A$827,'15년위원회별'!$A8,'15년일출'!$B$7:$B$827,'15년위원회별'!$C8)</f>
        <v>0</v>
      </c>
      <c r="U8" s="91">
        <f>SUMIFS('15년일출'!$U$7:$U$827,'15년일출'!$A$7:$A$827,'15년위원회별'!$A8,'15년일출'!$B$7:$B$827,'15년위원회별'!$C8)</f>
        <v>0</v>
      </c>
      <c r="V8" s="91">
        <f>SUMIFS('15년일출'!$K$7:$K$827,'15년일출'!$A$7:$A$827,'15년위원회별'!$A8,'15년일출'!$B$7:$B$827,'15년위원회별'!$C8)</f>
        <v>0</v>
      </c>
      <c r="W8" s="91">
        <f>SUMIFS('15년일출'!$L$7:$L$827,'15년일출'!$A$7:$A$827,'15년위원회별'!$A8,'15년일출'!$B$7:$B$827,'15년위원회별'!$C8)</f>
        <v>0</v>
      </c>
      <c r="X8" s="91">
        <f>SUMIFS('15년일출'!$M$7:$M$827,'15년일출'!$A$7:$A$827,'15년위원회별'!$A8,'15년일출'!$B$7:$B$827,'15년위원회별'!$C8)</f>
        <v>0</v>
      </c>
      <c r="Y8" s="91">
        <f>SUMIFS('15년일출'!$Y$7:$Y$827,'15년일출'!$A$7:$A$827,'15년위원회별'!$A8,'15년일출'!$B$7:$B$827,'15년위원회별'!$C8)</f>
        <v>0</v>
      </c>
      <c r="Z8" s="91">
        <f>SUMIFS('15년일출'!$Z$7:$Z$827,'15년일출'!$A$7:$A$827,'15년위원회별'!$A8,'15년일출'!$B$7:$B$827,'15년위원회별'!$C8)</f>
        <v>0</v>
      </c>
    </row>
    <row r="9" spans="1:26" ht="16.5" customHeight="1">
      <c r="A9" s="97" t="s">
        <v>532</v>
      </c>
      <c r="B9" s="90"/>
      <c r="C9" s="90" t="s">
        <v>123</v>
      </c>
      <c r="D9" s="91">
        <f>SUMIFS('15년일입'!$G$7:$G$656,'15년일입'!$A$7:$A$656,'15년위원회별'!$A9,'15년일입'!$B$7:$B$656,'15년위원회별'!$C9)</f>
        <v>0</v>
      </c>
      <c r="E9" s="91">
        <f>SUMIFS('15년일입'!$H$7:$H$656,'15년일입'!$A$7:$A$656,'15년위원회별'!$A9,'15년일입'!$B$7:$B$656,'15년위원회별'!$C9)</f>
        <v>0</v>
      </c>
      <c r="F9" s="91">
        <f>SUMIFS('15년일입'!$I$7:$I$656,'15년일입'!$A$7:$A$656,'15년위원회별'!$A9,'15년일입'!$B$7:$B$656,'15년위원회별'!$C9)</f>
        <v>0</v>
      </c>
      <c r="G9" s="91">
        <f>SUMIFS('15년일입'!$J$7:$J$656,'15년일입'!$A$7:$A$656,'15년위원회별'!$A9,'15년일입'!$B$7:$B$656,'15년위원회별'!$C9)</f>
        <v>0</v>
      </c>
      <c r="H9" s="91">
        <f>SUMIFS('15년일입'!$T$7:$T$656,'15년일입'!$A$7:$A$656,'15년위원회별'!$A9,'15년일입'!$B$7:$B$656,'15년위원회별'!$C9)</f>
        <v>0</v>
      </c>
      <c r="I9" s="91">
        <f>SUMIFS('15년일입'!$U$7:$U$656,'15년일입'!$A$7:$A$656,'15년위원회별'!$A9,'15년일입'!$B$7:$B$656,'15년위원회별'!$C9)</f>
        <v>0</v>
      </c>
      <c r="J9" s="91">
        <f>SUMIFS('15년일입'!$K$7:$K$656,'15년일입'!$A$7:$A$656,'15년위원회별'!$A9,'15년일입'!$B$7:$B$656,'15년위원회별'!$C9)</f>
        <v>0</v>
      </c>
      <c r="K9" s="91">
        <f>SUMIFS('15년일입'!$L$7:$L$656,'15년일입'!$A$7:$A$656,'15년위원회별'!$A9,'15년일입'!$B$7:$B$656,'15년위원회별'!$C9)</f>
        <v>0</v>
      </c>
      <c r="L9" s="91">
        <f>SUMIFS('15년일입'!$M$7:$M$656,'15년일입'!$A$7:$A$656,'15년위원회별'!$A9,'15년일입'!$B$7:$B$656,'15년위원회별'!$C9)</f>
        <v>0</v>
      </c>
      <c r="M9" s="91">
        <f>SUMIFS('15년일입'!$Y$7:$Y$656,'15년일입'!$A$7:$A$656,'15년위원회별'!$A9,'15년일입'!$B$7:$B$656,'15년위원회별'!$C9)</f>
        <v>0</v>
      </c>
      <c r="N9" s="91">
        <f>SUMIFS('15년일입'!$Z$7:$Z$656,'15년일입'!$A$7:$A$656,'15년위원회별'!$A9,'15년일입'!$B$7:$B$656,'15년위원회별'!$C9)</f>
        <v>0</v>
      </c>
      <c r="P9" s="91">
        <f>SUMIFS('15년일출'!$G$7:$G$827,'15년일출'!$A$7:$A$827,'15년위원회별'!$A9,'15년일출'!$B$7:$B$827,'15년위원회별'!$C9)</f>
        <v>0</v>
      </c>
      <c r="Q9" s="91">
        <f>SUMIFS('15년일출'!$H$7:$H$827,'15년일출'!$A$7:$A$827,'15년위원회별'!$A9,'15년일출'!$B$7:$B$827,'15년위원회별'!$C9)</f>
        <v>0</v>
      </c>
      <c r="R9" s="91">
        <f>SUMIFS('15년일출'!$I$7:$I$827,'15년일출'!$A$7:$A$827,'15년위원회별'!$A9,'15년일출'!$B$7:$B$827,'15년위원회별'!$C9)</f>
        <v>0</v>
      </c>
      <c r="S9" s="91">
        <f>SUMIFS('15년일출'!$J$7:$J$827,'15년일출'!$A$7:$A$827,'15년위원회별'!$A9,'15년일출'!$B$7:$B$827,'15년위원회별'!$C9)</f>
        <v>0</v>
      </c>
      <c r="T9" s="91">
        <f>SUMIFS('15년일출'!$T$7:$T$827,'15년일출'!$A$7:$A$827,'15년위원회별'!$A9,'15년일출'!$B$7:$B$827,'15년위원회별'!$C9)</f>
        <v>0</v>
      </c>
      <c r="U9" s="91">
        <f>SUMIFS('15년일출'!$U$7:$U$827,'15년일출'!$A$7:$A$827,'15년위원회별'!$A9,'15년일출'!$B$7:$B$827,'15년위원회별'!$C9)</f>
        <v>0</v>
      </c>
      <c r="V9" s="91">
        <f>SUMIFS('15년일출'!$K$7:$K$827,'15년일출'!$A$7:$A$827,'15년위원회별'!$A9,'15년일출'!$B$7:$B$827,'15년위원회별'!$C9)</f>
        <v>0</v>
      </c>
      <c r="W9" s="91">
        <f>SUMIFS('15년일출'!$L$7:$L$827,'15년일출'!$A$7:$A$827,'15년위원회별'!$A9,'15년일출'!$B$7:$B$827,'15년위원회별'!$C9)</f>
        <v>0</v>
      </c>
      <c r="X9" s="91">
        <f>SUMIFS('15년일출'!$M$7:$M$827,'15년일출'!$A$7:$A$827,'15년위원회별'!$A9,'15년일출'!$B$7:$B$827,'15년위원회별'!$C9)</f>
        <v>0</v>
      </c>
      <c r="Y9" s="91">
        <f>SUMIFS('15년일출'!$Y$7:$Y$827,'15년일출'!$A$7:$A$827,'15년위원회별'!$A9,'15년일출'!$B$7:$B$827,'15년위원회별'!$C9)</f>
        <v>0</v>
      </c>
      <c r="Z9" s="91">
        <f>SUMIFS('15년일출'!$Z$7:$Z$827,'15년일출'!$A$7:$A$827,'15년위원회별'!$A9,'15년일출'!$B$7:$B$827,'15년위원회별'!$C9)</f>
        <v>0</v>
      </c>
    </row>
    <row r="10" spans="1:26" ht="16.5" customHeight="1">
      <c r="A10" s="97" t="s">
        <v>532</v>
      </c>
      <c r="B10" s="90"/>
      <c r="C10" s="90" t="s">
        <v>117</v>
      </c>
      <c r="D10" s="91">
        <f>SUMIFS('15년일입'!$G$7:$G$656,'15년일입'!$A$7:$A$656,'15년위원회별'!$A10,'15년일입'!$B$7:$B$656,'15년위원회별'!$C10)</f>
        <v>0</v>
      </c>
      <c r="E10" s="91">
        <f>SUMIFS('15년일입'!$H$7:$H$656,'15년일입'!$A$7:$A$656,'15년위원회별'!$A10,'15년일입'!$B$7:$B$656,'15년위원회별'!$C10)</f>
        <v>0</v>
      </c>
      <c r="F10" s="91">
        <f>SUMIFS('15년일입'!$I$7:$I$656,'15년일입'!$A$7:$A$656,'15년위원회별'!$A10,'15년일입'!$B$7:$B$656,'15년위원회별'!$C10)</f>
        <v>0</v>
      </c>
      <c r="G10" s="91">
        <f>SUMIFS('15년일입'!$J$7:$J$656,'15년일입'!$A$7:$A$656,'15년위원회별'!$A10,'15년일입'!$B$7:$B$656,'15년위원회별'!$C10)</f>
        <v>0</v>
      </c>
      <c r="H10" s="91">
        <f>SUMIFS('15년일입'!$T$7:$T$656,'15년일입'!$A$7:$A$656,'15년위원회별'!$A10,'15년일입'!$B$7:$B$656,'15년위원회별'!$C10)</f>
        <v>0</v>
      </c>
      <c r="I10" s="91">
        <f>SUMIFS('15년일입'!$U$7:$U$656,'15년일입'!$A$7:$A$656,'15년위원회별'!$A10,'15년일입'!$B$7:$B$656,'15년위원회별'!$C10)</f>
        <v>0</v>
      </c>
      <c r="J10" s="91">
        <f>SUMIFS('15년일입'!$K$7:$K$656,'15년일입'!$A$7:$A$656,'15년위원회별'!$A10,'15년일입'!$B$7:$B$656,'15년위원회별'!$C10)</f>
        <v>0</v>
      </c>
      <c r="K10" s="91">
        <f>SUMIFS('15년일입'!$L$7:$L$656,'15년일입'!$A$7:$A$656,'15년위원회별'!$A10,'15년일입'!$B$7:$B$656,'15년위원회별'!$C10)</f>
        <v>0</v>
      </c>
      <c r="L10" s="91">
        <f>SUMIFS('15년일입'!$M$7:$M$656,'15년일입'!$A$7:$A$656,'15년위원회별'!$A10,'15년일입'!$B$7:$B$656,'15년위원회별'!$C10)</f>
        <v>0</v>
      </c>
      <c r="M10" s="91">
        <f>SUMIFS('15년일입'!$Y$7:$Y$656,'15년일입'!$A$7:$A$656,'15년위원회별'!$A10,'15년일입'!$B$7:$B$656,'15년위원회별'!$C10)</f>
        <v>0</v>
      </c>
      <c r="N10" s="91">
        <f>SUMIFS('15년일입'!$Z$7:$Z$656,'15년일입'!$A$7:$A$656,'15년위원회별'!$A10,'15년일입'!$B$7:$B$656,'15년위원회별'!$C10)</f>
        <v>0</v>
      </c>
      <c r="P10" s="91">
        <f>SUMIFS('15년일출'!$G$7:$G$827,'15년일출'!$A$7:$A$827,'15년위원회별'!$A10,'15년일출'!$B$7:$B$827,'15년위원회별'!$C10)</f>
        <v>0</v>
      </c>
      <c r="Q10" s="91">
        <f>SUMIFS('15년일출'!$H$7:$H$827,'15년일출'!$A$7:$A$827,'15년위원회별'!$A10,'15년일출'!$B$7:$B$827,'15년위원회별'!$C10)</f>
        <v>0</v>
      </c>
      <c r="R10" s="91">
        <f>SUMIFS('15년일출'!$I$7:$I$827,'15년일출'!$A$7:$A$827,'15년위원회별'!$A10,'15년일출'!$B$7:$B$827,'15년위원회별'!$C10)</f>
        <v>0</v>
      </c>
      <c r="S10" s="91">
        <f>SUMIFS('15년일출'!$J$7:$J$827,'15년일출'!$A$7:$A$827,'15년위원회별'!$A10,'15년일출'!$B$7:$B$827,'15년위원회별'!$C10)</f>
        <v>0</v>
      </c>
      <c r="T10" s="91">
        <f>SUMIFS('15년일출'!$T$7:$T$827,'15년일출'!$A$7:$A$827,'15년위원회별'!$A10,'15년일출'!$B$7:$B$827,'15년위원회별'!$C10)</f>
        <v>0</v>
      </c>
      <c r="U10" s="91">
        <f>SUMIFS('15년일출'!$U$7:$U$827,'15년일출'!$A$7:$A$827,'15년위원회별'!$A10,'15년일출'!$B$7:$B$827,'15년위원회별'!$C10)</f>
        <v>0</v>
      </c>
      <c r="V10" s="91">
        <f>SUMIFS('15년일출'!$K$7:$K$827,'15년일출'!$A$7:$A$827,'15년위원회별'!$A10,'15년일출'!$B$7:$B$827,'15년위원회별'!$C10)</f>
        <v>0</v>
      </c>
      <c r="W10" s="91">
        <f>SUMIFS('15년일출'!$L$7:$L$827,'15년일출'!$A$7:$A$827,'15년위원회별'!$A10,'15년일출'!$B$7:$B$827,'15년위원회별'!$C10)</f>
        <v>0</v>
      </c>
      <c r="X10" s="91">
        <f>SUMIFS('15년일출'!$M$7:$M$827,'15년일출'!$A$7:$A$827,'15년위원회별'!$A10,'15년일출'!$B$7:$B$827,'15년위원회별'!$C10)</f>
        <v>0</v>
      </c>
      <c r="Y10" s="91">
        <f>SUMIFS('15년일출'!$Y$7:$Y$827,'15년일출'!$A$7:$A$827,'15년위원회별'!$A10,'15년일출'!$B$7:$B$827,'15년위원회별'!$C10)</f>
        <v>0</v>
      </c>
      <c r="Z10" s="91">
        <f>SUMIFS('15년일출'!$Z$7:$Z$827,'15년일출'!$A$7:$A$827,'15년위원회별'!$A10,'15년일출'!$B$7:$B$827,'15년위원회별'!$C10)</f>
        <v>0</v>
      </c>
    </row>
    <row r="11" spans="1:26" ht="16.5" customHeight="1">
      <c r="B11" s="291" t="s">
        <v>19</v>
      </c>
      <c r="C11" s="292"/>
      <c r="D11" s="89">
        <f>SUM(D12:D14)</f>
        <v>0</v>
      </c>
      <c r="E11" s="89">
        <f t="shared" ref="E11:N11" si="4">SUM(E12:E14)</f>
        <v>0</v>
      </c>
      <c r="F11" s="89">
        <f t="shared" si="4"/>
        <v>0</v>
      </c>
      <c r="G11" s="89">
        <f t="shared" si="4"/>
        <v>0</v>
      </c>
      <c r="H11" s="89">
        <f t="shared" si="4"/>
        <v>0</v>
      </c>
      <c r="I11" s="89">
        <f t="shared" si="4"/>
        <v>0</v>
      </c>
      <c r="J11" s="89">
        <f t="shared" si="4"/>
        <v>0</v>
      </c>
      <c r="K11" s="89">
        <f t="shared" si="4"/>
        <v>0</v>
      </c>
      <c r="L11" s="89">
        <f t="shared" si="4"/>
        <v>0</v>
      </c>
      <c r="M11" s="89">
        <f t="shared" si="4"/>
        <v>0</v>
      </c>
      <c r="N11" s="89">
        <f t="shared" si="4"/>
        <v>0</v>
      </c>
      <c r="P11" s="89">
        <f>SUM(P12:P14)</f>
        <v>0</v>
      </c>
      <c r="Q11" s="89">
        <f t="shared" ref="Q11:Z11" si="5">SUM(Q12:Q14)</f>
        <v>0</v>
      </c>
      <c r="R11" s="89">
        <f t="shared" si="5"/>
        <v>0</v>
      </c>
      <c r="S11" s="89">
        <f t="shared" si="5"/>
        <v>0</v>
      </c>
      <c r="T11" s="89">
        <f t="shared" si="5"/>
        <v>0</v>
      </c>
      <c r="U11" s="89">
        <f t="shared" si="5"/>
        <v>0</v>
      </c>
      <c r="V11" s="89">
        <f t="shared" si="5"/>
        <v>0</v>
      </c>
      <c r="W11" s="89">
        <f t="shared" si="5"/>
        <v>0</v>
      </c>
      <c r="X11" s="89">
        <f t="shared" si="5"/>
        <v>0</v>
      </c>
      <c r="Y11" s="89">
        <f t="shared" si="5"/>
        <v>0</v>
      </c>
      <c r="Z11" s="89">
        <f t="shared" si="5"/>
        <v>0</v>
      </c>
    </row>
    <row r="12" spans="1:26" ht="16.5" customHeight="1">
      <c r="A12" s="97" t="s">
        <v>533</v>
      </c>
      <c r="B12" s="90"/>
      <c r="C12" s="90" t="s">
        <v>122</v>
      </c>
      <c r="D12" s="91">
        <f>SUMIFS('15년일입'!$G$7:$G$656,'15년일입'!$A$7:$A$656,'15년위원회별'!$A12,'15년일입'!$B$7:$B$656,'15년위원회별'!$C12)</f>
        <v>0</v>
      </c>
      <c r="E12" s="91">
        <f>SUMIFS('15년일입'!$H$7:$H$656,'15년일입'!$A$7:$A$656,'15년위원회별'!$A12,'15년일입'!$B$7:$B$656,'15년위원회별'!$C12)</f>
        <v>0</v>
      </c>
      <c r="F12" s="91">
        <f>SUMIFS('15년일입'!$I$7:$I$656,'15년일입'!$A$7:$A$656,'15년위원회별'!$A12,'15년일입'!$B$7:$B$656,'15년위원회별'!$C12)</f>
        <v>0</v>
      </c>
      <c r="G12" s="91">
        <f>SUMIFS('15년일입'!$J$7:$J$656,'15년일입'!$A$7:$A$656,'15년위원회별'!$A12,'15년일입'!$B$7:$B$656,'15년위원회별'!$C12)</f>
        <v>0</v>
      </c>
      <c r="H12" s="91">
        <f>SUMIFS('15년일입'!$T$7:$T$656,'15년일입'!$A$7:$A$656,'15년위원회별'!$A12,'15년일입'!$B$7:$B$656,'15년위원회별'!$C12)</f>
        <v>0</v>
      </c>
      <c r="I12" s="91">
        <f>SUMIFS('15년일입'!$U$7:$U$656,'15년일입'!$A$7:$A$656,'15년위원회별'!$A12,'15년일입'!$B$7:$B$656,'15년위원회별'!$C12)</f>
        <v>0</v>
      </c>
      <c r="J12" s="91">
        <f>SUMIFS('15년일입'!$K$7:$K$656,'15년일입'!$A$7:$A$656,'15년위원회별'!$A12,'15년일입'!$B$7:$B$656,'15년위원회별'!$C12)</f>
        <v>0</v>
      </c>
      <c r="K12" s="91">
        <f>SUMIFS('15년일입'!$L$7:$L$656,'15년일입'!$A$7:$A$656,'15년위원회별'!$A12,'15년일입'!$B$7:$B$656,'15년위원회별'!$C12)</f>
        <v>0</v>
      </c>
      <c r="L12" s="91">
        <f>SUMIFS('15년일입'!$M$7:$M$656,'15년일입'!$A$7:$A$656,'15년위원회별'!$A12,'15년일입'!$B$7:$B$656,'15년위원회별'!$C12)</f>
        <v>0</v>
      </c>
      <c r="M12" s="91">
        <f>SUMIFS('15년일입'!$Y$7:$Y$656,'15년일입'!$A$7:$A$656,'15년위원회별'!$A12,'15년일입'!$B$7:$B$656,'15년위원회별'!$C12)</f>
        <v>0</v>
      </c>
      <c r="N12" s="91">
        <f>SUMIFS('15년일입'!$Z$7:$Z$656,'15년일입'!$A$7:$A$656,'15년위원회별'!$A12,'15년일입'!$B$7:$B$656,'15년위원회별'!$C12)</f>
        <v>0</v>
      </c>
      <c r="P12" s="91">
        <f>SUMIFS('15년일출'!$G$7:$G$827,'15년일출'!$A$7:$A$827,'15년위원회별'!$A12,'15년일출'!$B$7:$B$827,'15년위원회별'!$C12)</f>
        <v>0</v>
      </c>
      <c r="Q12" s="91">
        <f>SUMIFS('15년일출'!$H$7:$H$827,'15년일출'!$A$7:$A$827,'15년위원회별'!$A12,'15년일출'!$B$7:$B$827,'15년위원회별'!$C12)</f>
        <v>0</v>
      </c>
      <c r="R12" s="91">
        <f>SUMIFS('15년일출'!$I$7:$I$827,'15년일출'!$A$7:$A$827,'15년위원회별'!$A12,'15년일출'!$B$7:$B$827,'15년위원회별'!$C12)</f>
        <v>0</v>
      </c>
      <c r="S12" s="91">
        <f>SUMIFS('15년일출'!$J$7:$J$827,'15년일출'!$A$7:$A$827,'15년위원회별'!$A12,'15년일출'!$B$7:$B$827,'15년위원회별'!$C12)</f>
        <v>0</v>
      </c>
      <c r="T12" s="91">
        <f>SUMIFS('15년일출'!$T$7:$T$827,'15년일출'!$A$7:$A$827,'15년위원회별'!$A12,'15년일출'!$B$7:$B$827,'15년위원회별'!$C12)</f>
        <v>0</v>
      </c>
      <c r="U12" s="91">
        <f>SUMIFS('15년일출'!$U$7:$U$827,'15년일출'!$A$7:$A$827,'15년위원회별'!$A12,'15년일출'!$B$7:$B$827,'15년위원회별'!$C12)</f>
        <v>0</v>
      </c>
      <c r="V12" s="91">
        <f>SUMIFS('15년일출'!$K$7:$K$827,'15년일출'!$A$7:$A$827,'15년위원회별'!$A12,'15년일출'!$B$7:$B$827,'15년위원회별'!$C12)</f>
        <v>0</v>
      </c>
      <c r="W12" s="91">
        <f>SUMIFS('15년일출'!$L$7:$L$827,'15년일출'!$A$7:$A$827,'15년위원회별'!$A12,'15년일출'!$B$7:$B$827,'15년위원회별'!$C12)</f>
        <v>0</v>
      </c>
      <c r="X12" s="91">
        <f>SUMIFS('15년일출'!$M$7:$M$827,'15년일출'!$A$7:$A$827,'15년위원회별'!$A12,'15년일출'!$B$7:$B$827,'15년위원회별'!$C12)</f>
        <v>0</v>
      </c>
      <c r="Y12" s="91">
        <f>SUMIFS('15년일출'!$Y$7:$Y$827,'15년일출'!$A$7:$A$827,'15년위원회별'!$A12,'15년일출'!$B$7:$B$827,'15년위원회별'!$C12)</f>
        <v>0</v>
      </c>
      <c r="Z12" s="91">
        <f>SUMIFS('15년일출'!$Z$7:$Z$827,'15년일출'!$A$7:$A$827,'15년위원회별'!$A12,'15년일출'!$B$7:$B$827,'15년위원회별'!$C12)</f>
        <v>0</v>
      </c>
    </row>
    <row r="13" spans="1:26" ht="16.5" customHeight="1">
      <c r="A13" s="97" t="s">
        <v>533</v>
      </c>
      <c r="B13" s="90"/>
      <c r="C13" s="90" t="s">
        <v>109</v>
      </c>
      <c r="D13" s="91">
        <f>SUMIFS('15년일입'!$G$7:$G$656,'15년일입'!$A$7:$A$656,'15년위원회별'!$A13,'15년일입'!$B$7:$B$656,'15년위원회별'!$C13)</f>
        <v>0</v>
      </c>
      <c r="E13" s="91">
        <f>SUMIFS('15년일입'!$H$7:$H$656,'15년일입'!$A$7:$A$656,'15년위원회별'!$A13,'15년일입'!$B$7:$B$656,'15년위원회별'!$C13)</f>
        <v>0</v>
      </c>
      <c r="F13" s="91">
        <f>SUMIFS('15년일입'!$I$7:$I$656,'15년일입'!$A$7:$A$656,'15년위원회별'!$A13,'15년일입'!$B$7:$B$656,'15년위원회별'!$C13)</f>
        <v>0</v>
      </c>
      <c r="G13" s="91">
        <f>SUMIFS('15년일입'!$J$7:$J$656,'15년일입'!$A$7:$A$656,'15년위원회별'!$A13,'15년일입'!$B$7:$B$656,'15년위원회별'!$C13)</f>
        <v>0</v>
      </c>
      <c r="H13" s="91">
        <f>SUMIFS('15년일입'!$T$7:$T$656,'15년일입'!$A$7:$A$656,'15년위원회별'!$A13,'15년일입'!$B$7:$B$656,'15년위원회별'!$C13)</f>
        <v>0</v>
      </c>
      <c r="I13" s="91">
        <f>SUMIFS('15년일입'!$U$7:$U$656,'15년일입'!$A$7:$A$656,'15년위원회별'!$A13,'15년일입'!$B$7:$B$656,'15년위원회별'!$C13)</f>
        <v>0</v>
      </c>
      <c r="J13" s="91">
        <f>SUMIFS('15년일입'!$K$7:$K$656,'15년일입'!$A$7:$A$656,'15년위원회별'!$A13,'15년일입'!$B$7:$B$656,'15년위원회별'!$C13)</f>
        <v>0</v>
      </c>
      <c r="K13" s="91">
        <f>SUMIFS('15년일입'!$L$7:$L$656,'15년일입'!$A$7:$A$656,'15년위원회별'!$A13,'15년일입'!$B$7:$B$656,'15년위원회별'!$C13)</f>
        <v>0</v>
      </c>
      <c r="L13" s="91">
        <f>SUMIFS('15년일입'!$M$7:$M$656,'15년일입'!$A$7:$A$656,'15년위원회별'!$A13,'15년일입'!$B$7:$B$656,'15년위원회별'!$C13)</f>
        <v>0</v>
      </c>
      <c r="M13" s="91">
        <f>SUMIFS('15년일입'!$Y$7:$Y$656,'15년일입'!$A$7:$A$656,'15년위원회별'!$A13,'15년일입'!$B$7:$B$656,'15년위원회별'!$C13)</f>
        <v>0</v>
      </c>
      <c r="N13" s="91">
        <f>SUMIFS('15년일입'!$Z$7:$Z$656,'15년일입'!$A$7:$A$656,'15년위원회별'!$A13,'15년일입'!$B$7:$B$656,'15년위원회별'!$C13)</f>
        <v>0</v>
      </c>
      <c r="P13" s="91">
        <f>SUMIFS('15년일출'!$G$7:$G$827,'15년일출'!$A$7:$A$827,'15년위원회별'!$A13,'15년일출'!$B$7:$B$827,'15년위원회별'!$C13)</f>
        <v>0</v>
      </c>
      <c r="Q13" s="91">
        <f>SUMIFS('15년일출'!$H$7:$H$827,'15년일출'!$A$7:$A$827,'15년위원회별'!$A13,'15년일출'!$B$7:$B$827,'15년위원회별'!$C13)</f>
        <v>0</v>
      </c>
      <c r="R13" s="91">
        <f>SUMIFS('15년일출'!$I$7:$I$827,'15년일출'!$A$7:$A$827,'15년위원회별'!$A13,'15년일출'!$B$7:$B$827,'15년위원회별'!$C13)</f>
        <v>0</v>
      </c>
      <c r="S13" s="91">
        <f>SUMIFS('15년일출'!$J$7:$J$827,'15년일출'!$A$7:$A$827,'15년위원회별'!$A13,'15년일출'!$B$7:$B$827,'15년위원회별'!$C13)</f>
        <v>0</v>
      </c>
      <c r="T13" s="91">
        <f>SUMIFS('15년일출'!$T$7:$T$827,'15년일출'!$A$7:$A$827,'15년위원회별'!$A13,'15년일출'!$B$7:$B$827,'15년위원회별'!$C13)</f>
        <v>0</v>
      </c>
      <c r="U13" s="91">
        <f>SUMIFS('15년일출'!$U$7:$U$827,'15년일출'!$A$7:$A$827,'15년위원회별'!$A13,'15년일출'!$B$7:$B$827,'15년위원회별'!$C13)</f>
        <v>0</v>
      </c>
      <c r="V13" s="91">
        <f>SUMIFS('15년일출'!$K$7:$K$827,'15년일출'!$A$7:$A$827,'15년위원회별'!$A13,'15년일출'!$B$7:$B$827,'15년위원회별'!$C13)</f>
        <v>0</v>
      </c>
      <c r="W13" s="91">
        <f>SUMIFS('15년일출'!$L$7:$L$827,'15년일출'!$A$7:$A$827,'15년위원회별'!$A13,'15년일출'!$B$7:$B$827,'15년위원회별'!$C13)</f>
        <v>0</v>
      </c>
      <c r="X13" s="91">
        <f>SUMIFS('15년일출'!$M$7:$M$827,'15년일출'!$A$7:$A$827,'15년위원회별'!$A13,'15년일출'!$B$7:$B$827,'15년위원회별'!$C13)</f>
        <v>0</v>
      </c>
      <c r="Y13" s="91">
        <f>SUMIFS('15년일출'!$Y$7:$Y$827,'15년일출'!$A$7:$A$827,'15년위원회별'!$A13,'15년일출'!$B$7:$B$827,'15년위원회별'!$C13)</f>
        <v>0</v>
      </c>
      <c r="Z13" s="91">
        <f>SUMIFS('15년일출'!$Z$7:$Z$827,'15년일출'!$A$7:$A$827,'15년위원회별'!$A13,'15년일출'!$B$7:$B$827,'15년위원회별'!$C13)</f>
        <v>0</v>
      </c>
    </row>
    <row r="14" spans="1:26" ht="16.5" customHeight="1">
      <c r="A14" s="97" t="s">
        <v>533</v>
      </c>
      <c r="B14" s="90"/>
      <c r="C14" s="90" t="s">
        <v>327</v>
      </c>
      <c r="D14" s="91">
        <f>SUMIFS('15년일입'!$G$7:$G$656,'15년일입'!$A$7:$A$656,'15년위원회별'!$A14,'15년일입'!$B$7:$B$656,'15년위원회별'!$C14)</f>
        <v>0</v>
      </c>
      <c r="E14" s="91">
        <f>SUMIFS('15년일입'!$H$7:$H$656,'15년일입'!$A$7:$A$656,'15년위원회별'!$A14,'15년일입'!$B$7:$B$656,'15년위원회별'!$C14)</f>
        <v>0</v>
      </c>
      <c r="F14" s="91">
        <f>SUMIFS('15년일입'!$I$7:$I$656,'15년일입'!$A$7:$A$656,'15년위원회별'!$A14,'15년일입'!$B$7:$B$656,'15년위원회별'!$C14)</f>
        <v>0</v>
      </c>
      <c r="G14" s="91">
        <f>SUMIFS('15년일입'!$J$7:$J$656,'15년일입'!$A$7:$A$656,'15년위원회별'!$A14,'15년일입'!$B$7:$B$656,'15년위원회별'!$C14)</f>
        <v>0</v>
      </c>
      <c r="H14" s="91">
        <f>SUMIFS('15년일입'!$T$7:$T$656,'15년일입'!$A$7:$A$656,'15년위원회별'!$A14,'15년일입'!$B$7:$B$656,'15년위원회별'!$C14)</f>
        <v>0</v>
      </c>
      <c r="I14" s="91">
        <f>SUMIFS('15년일입'!$U$7:$U$656,'15년일입'!$A$7:$A$656,'15년위원회별'!$A14,'15년일입'!$B$7:$B$656,'15년위원회별'!$C14)</f>
        <v>0</v>
      </c>
      <c r="J14" s="91">
        <f>SUMIFS('15년일입'!$K$7:$K$656,'15년일입'!$A$7:$A$656,'15년위원회별'!$A14,'15년일입'!$B$7:$B$656,'15년위원회별'!$C14)</f>
        <v>0</v>
      </c>
      <c r="K14" s="91">
        <f>SUMIFS('15년일입'!$L$7:$L$656,'15년일입'!$A$7:$A$656,'15년위원회별'!$A14,'15년일입'!$B$7:$B$656,'15년위원회별'!$C14)</f>
        <v>0</v>
      </c>
      <c r="L14" s="91">
        <f>SUMIFS('15년일입'!$M$7:$M$656,'15년일입'!$A$7:$A$656,'15년위원회별'!$A14,'15년일입'!$B$7:$B$656,'15년위원회별'!$C14)</f>
        <v>0</v>
      </c>
      <c r="M14" s="91">
        <f>SUMIFS('15년일입'!$Y$7:$Y$656,'15년일입'!$A$7:$A$656,'15년위원회별'!$A14,'15년일입'!$B$7:$B$656,'15년위원회별'!$C14)</f>
        <v>0</v>
      </c>
      <c r="N14" s="91">
        <f>SUMIFS('15년일입'!$Z$7:$Z$656,'15년일입'!$A$7:$A$656,'15년위원회별'!$A14,'15년일입'!$B$7:$B$656,'15년위원회별'!$C14)</f>
        <v>0</v>
      </c>
      <c r="P14" s="91">
        <f>SUMIFS('15년일출'!$G$7:$G$827,'15년일출'!$A$7:$A$827,'15년위원회별'!$A14,'15년일출'!$B$7:$B$827,'15년위원회별'!$C14)</f>
        <v>0</v>
      </c>
      <c r="Q14" s="91">
        <f>SUMIFS('15년일출'!$H$7:$H$827,'15년일출'!$A$7:$A$827,'15년위원회별'!$A14,'15년일출'!$B$7:$B$827,'15년위원회별'!$C14)</f>
        <v>0</v>
      </c>
      <c r="R14" s="91">
        <f>SUMIFS('15년일출'!$I$7:$I$827,'15년일출'!$A$7:$A$827,'15년위원회별'!$A14,'15년일출'!$B$7:$B$827,'15년위원회별'!$C14)</f>
        <v>0</v>
      </c>
      <c r="S14" s="91">
        <f>SUMIFS('15년일출'!$J$7:$J$827,'15년일출'!$A$7:$A$827,'15년위원회별'!$A14,'15년일출'!$B$7:$B$827,'15년위원회별'!$C14)</f>
        <v>0</v>
      </c>
      <c r="T14" s="91">
        <f>SUMIFS('15년일출'!$T$7:$T$827,'15년일출'!$A$7:$A$827,'15년위원회별'!$A14,'15년일출'!$B$7:$B$827,'15년위원회별'!$C14)</f>
        <v>0</v>
      </c>
      <c r="U14" s="91">
        <f>SUMIFS('15년일출'!$U$7:$U$827,'15년일출'!$A$7:$A$827,'15년위원회별'!$A14,'15년일출'!$B$7:$B$827,'15년위원회별'!$C14)</f>
        <v>0</v>
      </c>
      <c r="V14" s="91">
        <f>SUMIFS('15년일출'!$K$7:$K$827,'15년일출'!$A$7:$A$827,'15년위원회별'!$A14,'15년일출'!$B$7:$B$827,'15년위원회별'!$C14)</f>
        <v>0</v>
      </c>
      <c r="W14" s="91">
        <f>SUMIFS('15년일출'!$L$7:$L$827,'15년일출'!$A$7:$A$827,'15년위원회별'!$A14,'15년일출'!$B$7:$B$827,'15년위원회별'!$C14)</f>
        <v>0</v>
      </c>
      <c r="X14" s="91">
        <f>SUMIFS('15년일출'!$M$7:$M$827,'15년일출'!$A$7:$A$827,'15년위원회별'!$A14,'15년일출'!$B$7:$B$827,'15년위원회별'!$C14)</f>
        <v>0</v>
      </c>
      <c r="Y14" s="91">
        <f>SUMIFS('15년일출'!$Y$7:$Y$827,'15년일출'!$A$7:$A$827,'15년위원회별'!$A14,'15년일출'!$B$7:$B$827,'15년위원회별'!$C14)</f>
        <v>0</v>
      </c>
      <c r="Z14" s="91">
        <f>SUMIFS('15년일출'!$Z$7:$Z$827,'15년일출'!$A$7:$A$827,'15년위원회별'!$A14,'15년일출'!$B$7:$B$827,'15년위원회별'!$C14)</f>
        <v>0</v>
      </c>
    </row>
    <row r="15" spans="1:26" ht="16.5" customHeight="1">
      <c r="B15" s="291" t="s">
        <v>534</v>
      </c>
      <c r="C15" s="292"/>
      <c r="D15" s="89">
        <f>SUM(D16)</f>
        <v>0</v>
      </c>
      <c r="E15" s="89">
        <f t="shared" ref="E15:N15" si="6">SUM(E16)</f>
        <v>0</v>
      </c>
      <c r="F15" s="89">
        <f t="shared" si="6"/>
        <v>0</v>
      </c>
      <c r="G15" s="89">
        <f t="shared" si="6"/>
        <v>0</v>
      </c>
      <c r="H15" s="89">
        <f t="shared" si="6"/>
        <v>0</v>
      </c>
      <c r="I15" s="89">
        <f t="shared" si="6"/>
        <v>0</v>
      </c>
      <c r="J15" s="89">
        <f t="shared" si="6"/>
        <v>0</v>
      </c>
      <c r="K15" s="89">
        <f t="shared" si="6"/>
        <v>0</v>
      </c>
      <c r="L15" s="89">
        <f t="shared" si="6"/>
        <v>0</v>
      </c>
      <c r="M15" s="89">
        <f t="shared" si="6"/>
        <v>0</v>
      </c>
      <c r="N15" s="89">
        <f t="shared" si="6"/>
        <v>0</v>
      </c>
      <c r="P15" s="89">
        <f>SUM(P16)</f>
        <v>0</v>
      </c>
      <c r="Q15" s="89">
        <f t="shared" ref="Q15:Z15" si="7">SUM(Q16)</f>
        <v>0</v>
      </c>
      <c r="R15" s="89">
        <f t="shared" si="7"/>
        <v>0</v>
      </c>
      <c r="S15" s="89">
        <f t="shared" si="7"/>
        <v>0</v>
      </c>
      <c r="T15" s="89">
        <f t="shared" si="7"/>
        <v>0</v>
      </c>
      <c r="U15" s="89">
        <f t="shared" si="7"/>
        <v>0</v>
      </c>
      <c r="V15" s="89">
        <f t="shared" si="7"/>
        <v>0</v>
      </c>
      <c r="W15" s="89">
        <f t="shared" si="7"/>
        <v>0</v>
      </c>
      <c r="X15" s="89">
        <f t="shared" si="7"/>
        <v>0</v>
      </c>
      <c r="Y15" s="89">
        <f t="shared" si="7"/>
        <v>0</v>
      </c>
      <c r="Z15" s="89">
        <f t="shared" si="7"/>
        <v>0</v>
      </c>
    </row>
    <row r="16" spans="1:26" ht="16.5" customHeight="1">
      <c r="A16" s="97" t="s">
        <v>534</v>
      </c>
      <c r="B16" s="90"/>
      <c r="C16" s="90" t="s">
        <v>342</v>
      </c>
      <c r="D16" s="91">
        <f>SUMIFS('15년일입'!$G$7:$G$656,'15년일입'!$A$7:$A$656,'15년위원회별'!$A16,'15년일입'!$B$7:$B$656,'15년위원회별'!$C16)</f>
        <v>0</v>
      </c>
      <c r="E16" s="91">
        <f>SUMIFS('15년일입'!$H$7:$H$656,'15년일입'!$A$7:$A$656,'15년위원회별'!$A16,'15년일입'!$B$7:$B$656,'15년위원회별'!$C16)</f>
        <v>0</v>
      </c>
      <c r="F16" s="91">
        <f>SUMIFS('15년일입'!$I$7:$I$656,'15년일입'!$A$7:$A$656,'15년위원회별'!$A16,'15년일입'!$B$7:$B$656,'15년위원회별'!$C16)</f>
        <v>0</v>
      </c>
      <c r="G16" s="91">
        <f>SUMIFS('15년일입'!$J$7:$J$656,'15년일입'!$A$7:$A$656,'15년위원회별'!$A16,'15년일입'!$B$7:$B$656,'15년위원회별'!$C16)</f>
        <v>0</v>
      </c>
      <c r="H16" s="91">
        <f>SUMIFS('15년일입'!$T$7:$T$656,'15년일입'!$A$7:$A$656,'15년위원회별'!$A16,'15년일입'!$B$7:$B$656,'15년위원회별'!$C16)</f>
        <v>0</v>
      </c>
      <c r="I16" s="91">
        <f>SUMIFS('15년일입'!$U$7:$U$656,'15년일입'!$A$7:$A$656,'15년위원회별'!$A16,'15년일입'!$B$7:$B$656,'15년위원회별'!$C16)</f>
        <v>0</v>
      </c>
      <c r="J16" s="91">
        <f>SUMIFS('15년일입'!$K$7:$K$656,'15년일입'!$A$7:$A$656,'15년위원회별'!$A16,'15년일입'!$B$7:$B$656,'15년위원회별'!$C16)</f>
        <v>0</v>
      </c>
      <c r="K16" s="91">
        <f>SUMIFS('15년일입'!$L$7:$L$656,'15년일입'!$A$7:$A$656,'15년위원회별'!$A16,'15년일입'!$B$7:$B$656,'15년위원회별'!$C16)</f>
        <v>0</v>
      </c>
      <c r="L16" s="91">
        <f>SUMIFS('15년일입'!$M$7:$M$656,'15년일입'!$A$7:$A$656,'15년위원회별'!$A16,'15년일입'!$B$7:$B$656,'15년위원회별'!$C16)</f>
        <v>0</v>
      </c>
      <c r="M16" s="91">
        <f>SUMIFS('15년일입'!$Y$7:$Y$656,'15년일입'!$A$7:$A$656,'15년위원회별'!$A16,'15년일입'!$B$7:$B$656,'15년위원회별'!$C16)</f>
        <v>0</v>
      </c>
      <c r="N16" s="91">
        <f>SUMIFS('15년일입'!$Z$7:$Z$656,'15년일입'!$A$7:$A$656,'15년위원회별'!$A16,'15년일입'!$B$7:$B$656,'15년위원회별'!$C16)</f>
        <v>0</v>
      </c>
      <c r="P16" s="91">
        <f>SUMIFS('15년일출'!$G$7:$G$827,'15년일출'!$A$7:$A$827,'15년위원회별'!$A16,'15년일출'!$B$7:$B$827,'15년위원회별'!$C16)</f>
        <v>0</v>
      </c>
      <c r="Q16" s="91">
        <f>SUMIFS('15년일출'!$H$7:$H$827,'15년일출'!$A$7:$A$827,'15년위원회별'!$A16,'15년일출'!$B$7:$B$827,'15년위원회별'!$C16)</f>
        <v>0</v>
      </c>
      <c r="R16" s="91">
        <f>SUMIFS('15년일출'!$I$7:$I$827,'15년일출'!$A$7:$A$827,'15년위원회별'!$A16,'15년일출'!$B$7:$B$827,'15년위원회별'!$C16)</f>
        <v>0</v>
      </c>
      <c r="S16" s="91">
        <f>SUMIFS('15년일출'!$J$7:$J$827,'15년일출'!$A$7:$A$827,'15년위원회별'!$A16,'15년일출'!$B$7:$B$827,'15년위원회별'!$C16)</f>
        <v>0</v>
      </c>
      <c r="T16" s="91">
        <f>SUMIFS('15년일출'!$T$7:$T$827,'15년일출'!$A$7:$A$827,'15년위원회별'!$A16,'15년일출'!$B$7:$B$827,'15년위원회별'!$C16)</f>
        <v>0</v>
      </c>
      <c r="U16" s="91">
        <f>SUMIFS('15년일출'!$U$7:$U$827,'15년일출'!$A$7:$A$827,'15년위원회별'!$A16,'15년일출'!$B$7:$B$827,'15년위원회별'!$C16)</f>
        <v>0</v>
      </c>
      <c r="V16" s="91">
        <f>SUMIFS('15년일출'!$K$7:$K$827,'15년일출'!$A$7:$A$827,'15년위원회별'!$A16,'15년일출'!$B$7:$B$827,'15년위원회별'!$C16)</f>
        <v>0</v>
      </c>
      <c r="W16" s="91">
        <f>SUMIFS('15년일출'!$L$7:$L$827,'15년일출'!$A$7:$A$827,'15년위원회별'!$A16,'15년일출'!$B$7:$B$827,'15년위원회별'!$C16)</f>
        <v>0</v>
      </c>
      <c r="X16" s="91">
        <f>SUMIFS('15년일출'!$M$7:$M$827,'15년일출'!$A$7:$A$827,'15년위원회별'!$A16,'15년일출'!$B$7:$B$827,'15년위원회별'!$C16)</f>
        <v>0</v>
      </c>
      <c r="Y16" s="91">
        <f>SUMIFS('15년일출'!$Y$7:$Y$827,'15년일출'!$A$7:$A$827,'15년위원회별'!$A16,'15년일출'!$B$7:$B$827,'15년위원회별'!$C16)</f>
        <v>0</v>
      </c>
      <c r="Z16" s="91">
        <f>SUMIFS('15년일출'!$Z$7:$Z$827,'15년일출'!$A$7:$A$827,'15년위원회별'!$A16,'15년일출'!$B$7:$B$827,'15년위원회별'!$C16)</f>
        <v>0</v>
      </c>
    </row>
    <row r="17" spans="1:26" ht="16.5" customHeight="1">
      <c r="B17" s="291" t="s">
        <v>61</v>
      </c>
      <c r="C17" s="292"/>
      <c r="D17" s="89">
        <f>SUM(D18:D21)</f>
        <v>0</v>
      </c>
      <c r="E17" s="89">
        <f t="shared" ref="E17:N17" si="8">SUM(E18:E21)</f>
        <v>0</v>
      </c>
      <c r="F17" s="89">
        <f t="shared" si="8"/>
        <v>0</v>
      </c>
      <c r="G17" s="89">
        <f t="shared" si="8"/>
        <v>0</v>
      </c>
      <c r="H17" s="89">
        <f t="shared" si="8"/>
        <v>0</v>
      </c>
      <c r="I17" s="89">
        <f t="shared" si="8"/>
        <v>0</v>
      </c>
      <c r="J17" s="89">
        <f t="shared" si="8"/>
        <v>0</v>
      </c>
      <c r="K17" s="89">
        <f t="shared" si="8"/>
        <v>0</v>
      </c>
      <c r="L17" s="89">
        <f t="shared" si="8"/>
        <v>0</v>
      </c>
      <c r="M17" s="89">
        <f t="shared" si="8"/>
        <v>0</v>
      </c>
      <c r="N17" s="89">
        <f t="shared" si="8"/>
        <v>0</v>
      </c>
      <c r="P17" s="89">
        <f>SUM(P18:P21)</f>
        <v>0</v>
      </c>
      <c r="Q17" s="89">
        <f t="shared" ref="Q17:Z17" si="9">SUM(Q18:Q21)</f>
        <v>0</v>
      </c>
      <c r="R17" s="89">
        <f t="shared" si="9"/>
        <v>0</v>
      </c>
      <c r="S17" s="89">
        <f t="shared" si="9"/>
        <v>0</v>
      </c>
      <c r="T17" s="89">
        <f t="shared" si="9"/>
        <v>0</v>
      </c>
      <c r="U17" s="89">
        <f t="shared" si="9"/>
        <v>0</v>
      </c>
      <c r="V17" s="89">
        <f t="shared" si="9"/>
        <v>0</v>
      </c>
      <c r="W17" s="89">
        <f t="shared" si="9"/>
        <v>0</v>
      </c>
      <c r="X17" s="89">
        <f t="shared" si="9"/>
        <v>0</v>
      </c>
      <c r="Y17" s="89">
        <f t="shared" si="9"/>
        <v>0</v>
      </c>
      <c r="Z17" s="89">
        <f t="shared" si="9"/>
        <v>0</v>
      </c>
    </row>
    <row r="18" spans="1:26" ht="16.5" customHeight="1">
      <c r="A18" s="97" t="s">
        <v>61</v>
      </c>
      <c r="B18" s="90"/>
      <c r="C18" s="90" t="s">
        <v>111</v>
      </c>
      <c r="D18" s="91">
        <f>SUMIFS('15년일입'!$G$7:$G$656,'15년일입'!$A$7:$A$656,'15년위원회별'!$A18,'15년일입'!$B$7:$B$656,'15년위원회별'!$C18)</f>
        <v>0</v>
      </c>
      <c r="E18" s="91">
        <f>SUMIFS('15년일입'!$H$7:$H$656,'15년일입'!$A$7:$A$656,'15년위원회별'!$A18,'15년일입'!$B$7:$B$656,'15년위원회별'!$C18)</f>
        <v>0</v>
      </c>
      <c r="F18" s="91">
        <f>SUMIFS('15년일입'!$I$7:$I$656,'15년일입'!$A$7:$A$656,'15년위원회별'!$A18,'15년일입'!$B$7:$B$656,'15년위원회별'!$C18)</f>
        <v>0</v>
      </c>
      <c r="G18" s="91">
        <f>SUMIFS('15년일입'!$J$7:$J$656,'15년일입'!$A$7:$A$656,'15년위원회별'!$A18,'15년일입'!$B$7:$B$656,'15년위원회별'!$C18)</f>
        <v>0</v>
      </c>
      <c r="H18" s="91">
        <f>SUMIFS('15년일입'!$T$7:$T$656,'15년일입'!$A$7:$A$656,'15년위원회별'!$A18,'15년일입'!$B$7:$B$656,'15년위원회별'!$C18)</f>
        <v>0</v>
      </c>
      <c r="I18" s="91">
        <f>SUMIFS('15년일입'!$U$7:$U$656,'15년일입'!$A$7:$A$656,'15년위원회별'!$A18,'15년일입'!$B$7:$B$656,'15년위원회별'!$C18)</f>
        <v>0</v>
      </c>
      <c r="J18" s="91">
        <f>SUMIFS('15년일입'!$K$7:$K$656,'15년일입'!$A$7:$A$656,'15년위원회별'!$A18,'15년일입'!$B$7:$B$656,'15년위원회별'!$C18)</f>
        <v>0</v>
      </c>
      <c r="K18" s="91">
        <f>SUMIFS('15년일입'!$L$7:$L$656,'15년일입'!$A$7:$A$656,'15년위원회별'!$A18,'15년일입'!$B$7:$B$656,'15년위원회별'!$C18)</f>
        <v>0</v>
      </c>
      <c r="L18" s="91">
        <f>SUMIFS('15년일입'!$M$7:$M$656,'15년일입'!$A$7:$A$656,'15년위원회별'!$A18,'15년일입'!$B$7:$B$656,'15년위원회별'!$C18)</f>
        <v>0</v>
      </c>
      <c r="M18" s="91">
        <f>SUMIFS('15년일입'!$Y$7:$Y$656,'15년일입'!$A$7:$A$656,'15년위원회별'!$A18,'15년일입'!$B$7:$B$656,'15년위원회별'!$C18)</f>
        <v>0</v>
      </c>
      <c r="N18" s="91">
        <f>SUMIFS('15년일입'!$Z$7:$Z$656,'15년일입'!$A$7:$A$656,'15년위원회별'!$A18,'15년일입'!$B$7:$B$656,'15년위원회별'!$C18)</f>
        <v>0</v>
      </c>
      <c r="P18" s="91">
        <f>SUMIFS('15년일출'!$G$7:$G$827,'15년일출'!$A$7:$A$827,'15년위원회별'!$A18,'15년일출'!$B$7:$B$827,'15년위원회별'!$C18)</f>
        <v>0</v>
      </c>
      <c r="Q18" s="91">
        <f>SUMIFS('15년일출'!$H$7:$H$827,'15년일출'!$A$7:$A$827,'15년위원회별'!$A18,'15년일출'!$B$7:$B$827,'15년위원회별'!$C18)</f>
        <v>0</v>
      </c>
      <c r="R18" s="91">
        <f>SUMIFS('15년일출'!$I$7:$I$827,'15년일출'!$A$7:$A$827,'15년위원회별'!$A18,'15년일출'!$B$7:$B$827,'15년위원회별'!$C18)</f>
        <v>0</v>
      </c>
      <c r="S18" s="91">
        <f>SUMIFS('15년일출'!$J$7:$J$827,'15년일출'!$A$7:$A$827,'15년위원회별'!$A18,'15년일출'!$B$7:$B$827,'15년위원회별'!$C18)</f>
        <v>0</v>
      </c>
      <c r="T18" s="91">
        <f>SUMIFS('15년일출'!$T$7:$T$827,'15년일출'!$A$7:$A$827,'15년위원회별'!$A18,'15년일출'!$B$7:$B$827,'15년위원회별'!$C18)</f>
        <v>0</v>
      </c>
      <c r="U18" s="91">
        <f>SUMIFS('15년일출'!$U$7:$U$827,'15년일출'!$A$7:$A$827,'15년위원회별'!$A18,'15년일출'!$B$7:$B$827,'15년위원회별'!$C18)</f>
        <v>0</v>
      </c>
      <c r="V18" s="91">
        <f>SUMIFS('15년일출'!$K$7:$K$827,'15년일출'!$A$7:$A$827,'15년위원회별'!$A18,'15년일출'!$B$7:$B$827,'15년위원회별'!$C18)</f>
        <v>0</v>
      </c>
      <c r="W18" s="91">
        <f>SUMIFS('15년일출'!$L$7:$L$827,'15년일출'!$A$7:$A$827,'15년위원회별'!$A18,'15년일출'!$B$7:$B$827,'15년위원회별'!$C18)</f>
        <v>0</v>
      </c>
      <c r="X18" s="91">
        <f>SUMIFS('15년일출'!$M$7:$M$827,'15년일출'!$A$7:$A$827,'15년위원회별'!$A18,'15년일출'!$B$7:$B$827,'15년위원회별'!$C18)</f>
        <v>0</v>
      </c>
      <c r="Y18" s="91">
        <f>SUMIFS('15년일출'!$Y$7:$Y$827,'15년일출'!$A$7:$A$827,'15년위원회별'!$A18,'15년일출'!$B$7:$B$827,'15년위원회별'!$C18)</f>
        <v>0</v>
      </c>
      <c r="Z18" s="91">
        <f>SUMIFS('15년일출'!$Z$7:$Z$827,'15년일출'!$A$7:$A$827,'15년위원회별'!$A18,'15년일출'!$B$7:$B$827,'15년위원회별'!$C18)</f>
        <v>0</v>
      </c>
    </row>
    <row r="19" spans="1:26" ht="16.5" customHeight="1">
      <c r="A19" t="s">
        <v>61</v>
      </c>
      <c r="B19" s="90"/>
      <c r="C19" s="90" t="s">
        <v>225</v>
      </c>
      <c r="D19" s="91">
        <f>SUMIFS('15년일입'!$G$7:$G$656,'15년일입'!$A$7:$A$656,'15년위원회별'!$A19,'15년일입'!$B$7:$B$656,'15년위원회별'!$C19)</f>
        <v>0</v>
      </c>
      <c r="E19" s="91">
        <f>SUMIFS('15년일입'!$H$7:$H$656,'15년일입'!$A$7:$A$656,'15년위원회별'!$A19,'15년일입'!$B$7:$B$656,'15년위원회별'!$C19)</f>
        <v>0</v>
      </c>
      <c r="F19" s="91">
        <f>SUMIFS('15년일입'!$I$7:$I$656,'15년일입'!$A$7:$A$656,'15년위원회별'!$A19,'15년일입'!$B$7:$B$656,'15년위원회별'!$C19)</f>
        <v>0</v>
      </c>
      <c r="G19" s="91">
        <f>SUMIFS('15년일입'!$J$7:$J$656,'15년일입'!$A$7:$A$656,'15년위원회별'!$A19,'15년일입'!$B$7:$B$656,'15년위원회별'!$C19)</f>
        <v>0</v>
      </c>
      <c r="H19" s="91">
        <f>SUMIFS('15년일입'!$T$7:$T$656,'15년일입'!$A$7:$A$656,'15년위원회별'!$A19,'15년일입'!$B$7:$B$656,'15년위원회별'!$C19)</f>
        <v>0</v>
      </c>
      <c r="I19" s="91">
        <f>SUMIFS('15년일입'!$U$7:$U$656,'15년일입'!$A$7:$A$656,'15년위원회별'!$A19,'15년일입'!$B$7:$B$656,'15년위원회별'!$C19)</f>
        <v>0</v>
      </c>
      <c r="J19" s="91">
        <f>SUMIFS('15년일입'!$K$7:$K$656,'15년일입'!$A$7:$A$656,'15년위원회별'!$A19,'15년일입'!$B$7:$B$656,'15년위원회별'!$C19)</f>
        <v>0</v>
      </c>
      <c r="K19" s="91">
        <f>SUMIFS('15년일입'!$L$7:$L$656,'15년일입'!$A$7:$A$656,'15년위원회별'!$A19,'15년일입'!$B$7:$B$656,'15년위원회별'!$C19)</f>
        <v>0</v>
      </c>
      <c r="L19" s="91">
        <f>SUMIFS('15년일입'!$M$7:$M$656,'15년일입'!$A$7:$A$656,'15년위원회별'!$A19,'15년일입'!$B$7:$B$656,'15년위원회별'!$C19)</f>
        <v>0</v>
      </c>
      <c r="M19" s="91">
        <f>SUMIFS('15년일입'!$Y$7:$Y$656,'15년일입'!$A$7:$A$656,'15년위원회별'!$A19,'15년일입'!$B$7:$B$656,'15년위원회별'!$C19)</f>
        <v>0</v>
      </c>
      <c r="N19" s="91">
        <f>SUMIFS('15년일입'!$Z$7:$Z$656,'15년일입'!$A$7:$A$656,'15년위원회별'!$A19,'15년일입'!$B$7:$B$656,'15년위원회별'!$C19)</f>
        <v>0</v>
      </c>
      <c r="P19" s="91">
        <f>SUMIFS('15년일출'!$G$7:$G$827,'15년일출'!$A$7:$A$827,'15년위원회별'!$A19,'15년일출'!$B$7:$B$827,'15년위원회별'!$C19)</f>
        <v>0</v>
      </c>
      <c r="Q19" s="91">
        <f>SUMIFS('15년일출'!$H$7:$H$827,'15년일출'!$A$7:$A$827,'15년위원회별'!$A19,'15년일출'!$B$7:$B$827,'15년위원회별'!$C19)</f>
        <v>0</v>
      </c>
      <c r="R19" s="91">
        <f>SUMIFS('15년일출'!$I$7:$I$827,'15년일출'!$A$7:$A$827,'15년위원회별'!$A19,'15년일출'!$B$7:$B$827,'15년위원회별'!$C19)</f>
        <v>0</v>
      </c>
      <c r="S19" s="91">
        <f>SUMIFS('15년일출'!$J$7:$J$827,'15년일출'!$A$7:$A$827,'15년위원회별'!$A19,'15년일출'!$B$7:$B$827,'15년위원회별'!$C19)</f>
        <v>0</v>
      </c>
      <c r="T19" s="91">
        <f>SUMIFS('15년일출'!$T$7:$T$827,'15년일출'!$A$7:$A$827,'15년위원회별'!$A19,'15년일출'!$B$7:$B$827,'15년위원회별'!$C19)</f>
        <v>0</v>
      </c>
      <c r="U19" s="91">
        <f>SUMIFS('15년일출'!$U$7:$U$827,'15년일출'!$A$7:$A$827,'15년위원회별'!$A19,'15년일출'!$B$7:$B$827,'15년위원회별'!$C19)</f>
        <v>0</v>
      </c>
      <c r="V19" s="91">
        <f>SUMIFS('15년일출'!$K$7:$K$827,'15년일출'!$A$7:$A$827,'15년위원회별'!$A19,'15년일출'!$B$7:$B$827,'15년위원회별'!$C19)</f>
        <v>0</v>
      </c>
      <c r="W19" s="91">
        <f>SUMIFS('15년일출'!$L$7:$L$827,'15년일출'!$A$7:$A$827,'15년위원회별'!$A19,'15년일출'!$B$7:$B$827,'15년위원회별'!$C19)</f>
        <v>0</v>
      </c>
      <c r="X19" s="91">
        <f>SUMIFS('15년일출'!$M$7:$M$827,'15년일출'!$A$7:$A$827,'15년위원회별'!$A19,'15년일출'!$B$7:$B$827,'15년위원회별'!$C19)</f>
        <v>0</v>
      </c>
      <c r="Y19" s="91">
        <f>SUMIFS('15년일출'!$Y$7:$Y$827,'15년일출'!$A$7:$A$827,'15년위원회별'!$A19,'15년일출'!$B$7:$B$827,'15년위원회별'!$C19)</f>
        <v>0</v>
      </c>
      <c r="Z19" s="91">
        <f>SUMIFS('15년일출'!$Z$7:$Z$827,'15년일출'!$A$7:$A$827,'15년위원회별'!$A19,'15년일출'!$B$7:$B$827,'15년위원회별'!$C19)</f>
        <v>0</v>
      </c>
    </row>
    <row r="20" spans="1:26" ht="16.5" customHeight="1">
      <c r="A20" s="97" t="s">
        <v>61</v>
      </c>
      <c r="B20" s="92"/>
      <c r="C20" s="92" t="s">
        <v>327</v>
      </c>
      <c r="D20" s="91">
        <f>SUMIFS('15년일입'!$G$7:$G$656,'15년일입'!$A$7:$A$656,'15년위원회별'!$A20,'15년일입'!$B$7:$B$656,'15년위원회별'!$C20)</f>
        <v>0</v>
      </c>
      <c r="E20" s="91">
        <f>SUMIFS('15년일입'!$H$7:$H$656,'15년일입'!$A$7:$A$656,'15년위원회별'!$A20,'15년일입'!$B$7:$B$656,'15년위원회별'!$C20)</f>
        <v>0</v>
      </c>
      <c r="F20" s="91">
        <f>SUMIFS('15년일입'!$I$7:$I$656,'15년일입'!$A$7:$A$656,'15년위원회별'!$A20,'15년일입'!$B$7:$B$656,'15년위원회별'!$C20)</f>
        <v>0</v>
      </c>
      <c r="G20" s="91">
        <f>SUMIFS('15년일입'!$J$7:$J$656,'15년일입'!$A$7:$A$656,'15년위원회별'!$A20,'15년일입'!$B$7:$B$656,'15년위원회별'!$C20)</f>
        <v>0</v>
      </c>
      <c r="H20" s="91">
        <f>SUMIFS('15년일입'!$T$7:$T$656,'15년일입'!$A$7:$A$656,'15년위원회별'!$A20,'15년일입'!$B$7:$B$656,'15년위원회별'!$C20)</f>
        <v>0</v>
      </c>
      <c r="I20" s="91">
        <f>SUMIFS('15년일입'!$U$7:$U$656,'15년일입'!$A$7:$A$656,'15년위원회별'!$A20,'15년일입'!$B$7:$B$656,'15년위원회별'!$C20)</f>
        <v>0</v>
      </c>
      <c r="J20" s="91">
        <f>SUMIFS('15년일입'!$K$7:$K$656,'15년일입'!$A$7:$A$656,'15년위원회별'!$A20,'15년일입'!$B$7:$B$656,'15년위원회별'!$C20)</f>
        <v>0</v>
      </c>
      <c r="K20" s="91">
        <f>SUMIFS('15년일입'!$L$7:$L$656,'15년일입'!$A$7:$A$656,'15년위원회별'!$A20,'15년일입'!$B$7:$B$656,'15년위원회별'!$C20)</f>
        <v>0</v>
      </c>
      <c r="L20" s="91">
        <f>SUMIFS('15년일입'!$M$7:$M$656,'15년일입'!$A$7:$A$656,'15년위원회별'!$A20,'15년일입'!$B$7:$B$656,'15년위원회별'!$C20)</f>
        <v>0</v>
      </c>
      <c r="M20" s="91">
        <f>SUMIFS('15년일입'!$Y$7:$Y$656,'15년일입'!$A$7:$A$656,'15년위원회별'!$A20,'15년일입'!$B$7:$B$656,'15년위원회별'!$C20)</f>
        <v>0</v>
      </c>
      <c r="N20" s="91">
        <f>SUMIFS('15년일입'!$Z$7:$Z$656,'15년일입'!$A$7:$A$656,'15년위원회별'!$A20,'15년일입'!$B$7:$B$656,'15년위원회별'!$C20)</f>
        <v>0</v>
      </c>
      <c r="P20" s="91">
        <f>SUMIFS('15년일출'!$G$7:$G$827,'15년일출'!$A$7:$A$827,'15년위원회별'!$A20,'15년일출'!$B$7:$B$827,'15년위원회별'!$C20)</f>
        <v>0</v>
      </c>
      <c r="Q20" s="91">
        <f>SUMIFS('15년일출'!$H$7:$H$827,'15년일출'!$A$7:$A$827,'15년위원회별'!$A20,'15년일출'!$B$7:$B$827,'15년위원회별'!$C20)</f>
        <v>0</v>
      </c>
      <c r="R20" s="91">
        <f>SUMIFS('15년일출'!$I$7:$I$827,'15년일출'!$A$7:$A$827,'15년위원회별'!$A20,'15년일출'!$B$7:$B$827,'15년위원회별'!$C20)</f>
        <v>0</v>
      </c>
      <c r="S20" s="91">
        <f>SUMIFS('15년일출'!$J$7:$J$827,'15년일출'!$A$7:$A$827,'15년위원회별'!$A20,'15년일출'!$B$7:$B$827,'15년위원회별'!$C20)</f>
        <v>0</v>
      </c>
      <c r="T20" s="91">
        <f>SUMIFS('15년일출'!$T$7:$T$827,'15년일출'!$A$7:$A$827,'15년위원회별'!$A20,'15년일출'!$B$7:$B$827,'15년위원회별'!$C20)</f>
        <v>0</v>
      </c>
      <c r="U20" s="91">
        <f>SUMIFS('15년일출'!$U$7:$U$827,'15년일출'!$A$7:$A$827,'15년위원회별'!$A20,'15년일출'!$B$7:$B$827,'15년위원회별'!$C20)</f>
        <v>0</v>
      </c>
      <c r="V20" s="91">
        <f>SUMIFS('15년일출'!$K$7:$K$827,'15년일출'!$A$7:$A$827,'15년위원회별'!$A20,'15년일출'!$B$7:$B$827,'15년위원회별'!$C20)</f>
        <v>0</v>
      </c>
      <c r="W20" s="91">
        <f>SUMIFS('15년일출'!$L$7:$L$827,'15년일출'!$A$7:$A$827,'15년위원회별'!$A20,'15년일출'!$B$7:$B$827,'15년위원회별'!$C20)</f>
        <v>0</v>
      </c>
      <c r="X20" s="91">
        <f>SUMIFS('15년일출'!$M$7:$M$827,'15년일출'!$A$7:$A$827,'15년위원회별'!$A20,'15년일출'!$B$7:$B$827,'15년위원회별'!$C20)</f>
        <v>0</v>
      </c>
      <c r="Y20" s="91">
        <f>SUMIFS('15년일출'!$Y$7:$Y$827,'15년일출'!$A$7:$A$827,'15년위원회별'!$A20,'15년일출'!$B$7:$B$827,'15년위원회별'!$C20)</f>
        <v>0</v>
      </c>
      <c r="Z20" s="91">
        <f>SUMIFS('15년일출'!$Z$7:$Z$827,'15년일출'!$A$7:$A$827,'15년위원회별'!$A20,'15년일출'!$B$7:$B$827,'15년위원회별'!$C20)</f>
        <v>0</v>
      </c>
    </row>
    <row r="21" spans="1:26" ht="16.5" customHeight="1">
      <c r="A21" t="s">
        <v>61</v>
      </c>
      <c r="B21" s="90"/>
      <c r="C21" s="90" t="s">
        <v>395</v>
      </c>
      <c r="D21" s="91">
        <f>SUMIFS('15년일입'!$G$7:$G$656,'15년일입'!$A$7:$A$656,'15년위원회별'!$A21,'15년일입'!$B$7:$B$656,'15년위원회별'!$C21)</f>
        <v>0</v>
      </c>
      <c r="E21" s="91">
        <f>SUMIFS('15년일입'!$H$7:$H$656,'15년일입'!$A$7:$A$656,'15년위원회별'!$A21,'15년일입'!$B$7:$B$656,'15년위원회별'!$C21)</f>
        <v>0</v>
      </c>
      <c r="F21" s="91">
        <f>SUMIFS('15년일입'!$I$7:$I$656,'15년일입'!$A$7:$A$656,'15년위원회별'!$A21,'15년일입'!$B$7:$B$656,'15년위원회별'!$C21)</f>
        <v>0</v>
      </c>
      <c r="G21" s="91">
        <f>SUMIFS('15년일입'!$J$7:$J$656,'15년일입'!$A$7:$A$656,'15년위원회별'!$A21,'15년일입'!$B$7:$B$656,'15년위원회별'!$C21)</f>
        <v>0</v>
      </c>
      <c r="H21" s="91">
        <f>SUMIFS('15년일입'!$T$7:$T$656,'15년일입'!$A$7:$A$656,'15년위원회별'!$A21,'15년일입'!$B$7:$B$656,'15년위원회별'!$C21)</f>
        <v>0</v>
      </c>
      <c r="I21" s="91">
        <f>SUMIFS('15년일입'!$U$7:$U$656,'15년일입'!$A$7:$A$656,'15년위원회별'!$A21,'15년일입'!$B$7:$B$656,'15년위원회별'!$C21)</f>
        <v>0</v>
      </c>
      <c r="J21" s="91">
        <f>SUMIFS('15년일입'!$K$7:$K$656,'15년일입'!$A$7:$A$656,'15년위원회별'!$A21,'15년일입'!$B$7:$B$656,'15년위원회별'!$C21)</f>
        <v>0</v>
      </c>
      <c r="K21" s="91">
        <f>SUMIFS('15년일입'!$L$7:$L$656,'15년일입'!$A$7:$A$656,'15년위원회별'!$A21,'15년일입'!$B$7:$B$656,'15년위원회별'!$C21)</f>
        <v>0</v>
      </c>
      <c r="L21" s="91">
        <f>SUMIFS('15년일입'!$M$7:$M$656,'15년일입'!$A$7:$A$656,'15년위원회별'!$A21,'15년일입'!$B$7:$B$656,'15년위원회별'!$C21)</f>
        <v>0</v>
      </c>
      <c r="M21" s="91">
        <f>SUMIFS('15년일입'!$Y$7:$Y$656,'15년일입'!$A$7:$A$656,'15년위원회별'!$A21,'15년일입'!$B$7:$B$656,'15년위원회별'!$C21)</f>
        <v>0</v>
      </c>
      <c r="N21" s="91">
        <f>SUMIFS('15년일입'!$Z$7:$Z$656,'15년일입'!$A$7:$A$656,'15년위원회별'!$A21,'15년일입'!$B$7:$B$656,'15년위원회별'!$C21)</f>
        <v>0</v>
      </c>
      <c r="P21" s="91">
        <f>SUMIFS('15년일출'!$G$7:$G$827,'15년일출'!$A$7:$A$827,'15년위원회별'!$A21,'15년일출'!$B$7:$B$827,'15년위원회별'!$C21)</f>
        <v>0</v>
      </c>
      <c r="Q21" s="91">
        <f>SUMIFS('15년일출'!$H$7:$H$827,'15년일출'!$A$7:$A$827,'15년위원회별'!$A21,'15년일출'!$B$7:$B$827,'15년위원회별'!$C21)</f>
        <v>0</v>
      </c>
      <c r="R21" s="91">
        <f>SUMIFS('15년일출'!$I$7:$I$827,'15년일출'!$A$7:$A$827,'15년위원회별'!$A21,'15년일출'!$B$7:$B$827,'15년위원회별'!$C21)</f>
        <v>0</v>
      </c>
      <c r="S21" s="91">
        <f>SUMIFS('15년일출'!$J$7:$J$827,'15년일출'!$A$7:$A$827,'15년위원회별'!$A21,'15년일출'!$B$7:$B$827,'15년위원회별'!$C21)</f>
        <v>0</v>
      </c>
      <c r="T21" s="91">
        <f>SUMIFS('15년일출'!$T$7:$T$827,'15년일출'!$A$7:$A$827,'15년위원회별'!$A21,'15년일출'!$B$7:$B$827,'15년위원회별'!$C21)</f>
        <v>0</v>
      </c>
      <c r="U21" s="91">
        <f>SUMIFS('15년일출'!$U$7:$U$827,'15년일출'!$A$7:$A$827,'15년위원회별'!$A21,'15년일출'!$B$7:$B$827,'15년위원회별'!$C21)</f>
        <v>0</v>
      </c>
      <c r="V21" s="91">
        <f>SUMIFS('15년일출'!$K$7:$K$827,'15년일출'!$A$7:$A$827,'15년위원회별'!$A21,'15년일출'!$B$7:$B$827,'15년위원회별'!$C21)</f>
        <v>0</v>
      </c>
      <c r="W21" s="91">
        <f>SUMIFS('15년일출'!$L$7:$L$827,'15년일출'!$A$7:$A$827,'15년위원회별'!$A21,'15년일출'!$B$7:$B$827,'15년위원회별'!$C21)</f>
        <v>0</v>
      </c>
      <c r="X21" s="91">
        <f>SUMIFS('15년일출'!$M$7:$M$827,'15년일출'!$A$7:$A$827,'15년위원회별'!$A21,'15년일출'!$B$7:$B$827,'15년위원회별'!$C21)</f>
        <v>0</v>
      </c>
      <c r="Y21" s="91">
        <f>SUMIFS('15년일출'!$Y$7:$Y$827,'15년일출'!$A$7:$A$827,'15년위원회별'!$A21,'15년일출'!$B$7:$B$827,'15년위원회별'!$C21)</f>
        <v>0</v>
      </c>
      <c r="Z21" s="91">
        <f>SUMIFS('15년일출'!$Z$7:$Z$827,'15년일출'!$A$7:$A$827,'15년위원회별'!$A21,'15년일출'!$B$7:$B$827,'15년위원회별'!$C21)</f>
        <v>0</v>
      </c>
    </row>
    <row r="22" spans="1:26" ht="16.5" customHeight="1">
      <c r="A22" s="97"/>
      <c r="B22" s="291" t="s">
        <v>14</v>
      </c>
      <c r="C22" s="292"/>
      <c r="D22" s="89">
        <f>SUM(D23)</f>
        <v>0</v>
      </c>
      <c r="E22" s="89">
        <f t="shared" ref="E22:N22" si="10">SUM(E23)</f>
        <v>0</v>
      </c>
      <c r="F22" s="89">
        <f t="shared" si="10"/>
        <v>0</v>
      </c>
      <c r="G22" s="89">
        <f t="shared" si="10"/>
        <v>0</v>
      </c>
      <c r="H22" s="89">
        <f t="shared" si="10"/>
        <v>0</v>
      </c>
      <c r="I22" s="89">
        <f t="shared" si="10"/>
        <v>0</v>
      </c>
      <c r="J22" s="89">
        <f t="shared" si="10"/>
        <v>0</v>
      </c>
      <c r="K22" s="89">
        <f t="shared" si="10"/>
        <v>0</v>
      </c>
      <c r="L22" s="89">
        <f t="shared" si="10"/>
        <v>0</v>
      </c>
      <c r="M22" s="89">
        <f t="shared" si="10"/>
        <v>0</v>
      </c>
      <c r="N22" s="89">
        <f t="shared" si="10"/>
        <v>0</v>
      </c>
      <c r="P22" s="89">
        <f>SUM(P23)</f>
        <v>0</v>
      </c>
      <c r="Q22" s="89">
        <f t="shared" ref="Q22:Z22" si="11">SUM(Q23)</f>
        <v>0</v>
      </c>
      <c r="R22" s="89">
        <f t="shared" si="11"/>
        <v>0</v>
      </c>
      <c r="S22" s="89">
        <f t="shared" si="11"/>
        <v>0</v>
      </c>
      <c r="T22" s="89">
        <f t="shared" si="11"/>
        <v>0</v>
      </c>
      <c r="U22" s="89">
        <f t="shared" si="11"/>
        <v>0</v>
      </c>
      <c r="V22" s="89">
        <f t="shared" si="11"/>
        <v>0</v>
      </c>
      <c r="W22" s="89">
        <f t="shared" si="11"/>
        <v>0</v>
      </c>
      <c r="X22" s="89">
        <f t="shared" si="11"/>
        <v>0</v>
      </c>
      <c r="Y22" s="89">
        <f t="shared" si="11"/>
        <v>0</v>
      </c>
      <c r="Z22" s="89">
        <f t="shared" si="11"/>
        <v>0</v>
      </c>
    </row>
    <row r="23" spans="1:26" ht="16.5" customHeight="1">
      <c r="A23" t="s">
        <v>537</v>
      </c>
      <c r="B23" s="90"/>
      <c r="C23" s="90" t="s">
        <v>536</v>
      </c>
      <c r="D23" s="91">
        <f>SUMIFS('15년일입'!$G$7:$G$656,'15년일입'!$A$7:$A$656,'15년위원회별'!$A23,'15년일입'!$B$7:$B$656,'15년위원회별'!$C23)</f>
        <v>0</v>
      </c>
      <c r="E23" s="91">
        <f>SUMIFS('15년일입'!$H$7:$H$656,'15년일입'!$A$7:$A$656,'15년위원회별'!$A23,'15년일입'!$B$7:$B$656,'15년위원회별'!$C23)</f>
        <v>0</v>
      </c>
      <c r="F23" s="91">
        <f>SUMIFS('15년일입'!$I$7:$I$656,'15년일입'!$A$7:$A$656,'15년위원회별'!$A23,'15년일입'!$B$7:$B$656,'15년위원회별'!$C23)</f>
        <v>0</v>
      </c>
      <c r="G23" s="91">
        <f>SUMIFS('15년일입'!$J$7:$J$656,'15년일입'!$A$7:$A$656,'15년위원회별'!$A23,'15년일입'!$B$7:$B$656,'15년위원회별'!$C23)</f>
        <v>0</v>
      </c>
      <c r="H23" s="91">
        <f>SUMIFS('15년일입'!$T$7:$T$656,'15년일입'!$A$7:$A$656,'15년위원회별'!$A23,'15년일입'!$B$7:$B$656,'15년위원회별'!$C23)</f>
        <v>0</v>
      </c>
      <c r="I23" s="91">
        <f>SUMIFS('15년일입'!$U$7:$U$656,'15년일입'!$A$7:$A$656,'15년위원회별'!$A23,'15년일입'!$B$7:$B$656,'15년위원회별'!$C23)</f>
        <v>0</v>
      </c>
      <c r="J23" s="91">
        <f>SUMIFS('15년일입'!$K$7:$K$656,'15년일입'!$A$7:$A$656,'15년위원회별'!$A23,'15년일입'!$B$7:$B$656,'15년위원회별'!$C23)</f>
        <v>0</v>
      </c>
      <c r="K23" s="91">
        <f>SUMIFS('15년일입'!$L$7:$L$656,'15년일입'!$A$7:$A$656,'15년위원회별'!$A23,'15년일입'!$B$7:$B$656,'15년위원회별'!$C23)</f>
        <v>0</v>
      </c>
      <c r="L23" s="91">
        <f>SUMIFS('15년일입'!$M$7:$M$656,'15년일입'!$A$7:$A$656,'15년위원회별'!$A23,'15년일입'!$B$7:$B$656,'15년위원회별'!$C23)</f>
        <v>0</v>
      </c>
      <c r="M23" s="91">
        <f>SUMIFS('15년일입'!$Y$7:$Y$656,'15년일입'!$A$7:$A$656,'15년위원회별'!$A23,'15년일입'!$B$7:$B$656,'15년위원회별'!$C23)</f>
        <v>0</v>
      </c>
      <c r="N23" s="91">
        <f>SUMIFS('15년일입'!$Z$7:$Z$656,'15년일입'!$A$7:$A$656,'15년위원회별'!$A23,'15년일입'!$B$7:$B$656,'15년위원회별'!$C23)</f>
        <v>0</v>
      </c>
      <c r="P23" s="91">
        <f>SUMIFS('15년일출'!$G$7:$G$827,'15년일출'!$A$7:$A$827,'15년위원회별'!$A23,'15년일출'!$B$7:$B$827,'15년위원회별'!$C23)</f>
        <v>0</v>
      </c>
      <c r="Q23" s="91">
        <f>SUMIFS('15년일출'!$H$7:$H$827,'15년일출'!$A$7:$A$827,'15년위원회별'!$A23,'15년일출'!$B$7:$B$827,'15년위원회별'!$C23)</f>
        <v>0</v>
      </c>
      <c r="R23" s="91">
        <f>SUMIFS('15년일출'!$I$7:$I$827,'15년일출'!$A$7:$A$827,'15년위원회별'!$A23,'15년일출'!$B$7:$B$827,'15년위원회별'!$C23)</f>
        <v>0</v>
      </c>
      <c r="S23" s="91">
        <f>SUMIFS('15년일출'!$J$7:$J$827,'15년일출'!$A$7:$A$827,'15년위원회별'!$A23,'15년일출'!$B$7:$B$827,'15년위원회별'!$C23)</f>
        <v>0</v>
      </c>
      <c r="T23" s="91">
        <f>SUMIFS('15년일출'!$T$7:$T$827,'15년일출'!$A$7:$A$827,'15년위원회별'!$A23,'15년일출'!$B$7:$B$827,'15년위원회별'!$C23)</f>
        <v>0</v>
      </c>
      <c r="U23" s="91">
        <f>SUMIFS('15년일출'!$U$7:$U$827,'15년일출'!$A$7:$A$827,'15년위원회별'!$A23,'15년일출'!$B$7:$B$827,'15년위원회별'!$C23)</f>
        <v>0</v>
      </c>
      <c r="V23" s="91">
        <f>SUMIFS('15년일출'!$K$7:$K$827,'15년일출'!$A$7:$A$827,'15년위원회별'!$A23,'15년일출'!$B$7:$B$827,'15년위원회별'!$C23)</f>
        <v>0</v>
      </c>
      <c r="W23" s="91">
        <f>SUMIFS('15년일출'!$L$7:$L$827,'15년일출'!$A$7:$A$827,'15년위원회별'!$A23,'15년일출'!$B$7:$B$827,'15년위원회별'!$C23)</f>
        <v>0</v>
      </c>
      <c r="X23" s="91">
        <f>SUMIFS('15년일출'!$M$7:$M$827,'15년일출'!$A$7:$A$827,'15년위원회별'!$A23,'15년일출'!$B$7:$B$827,'15년위원회별'!$C23)</f>
        <v>0</v>
      </c>
      <c r="Y23" s="91">
        <f>SUMIFS('15년일출'!$Y$7:$Y$827,'15년일출'!$A$7:$A$827,'15년위원회별'!$A23,'15년일출'!$B$7:$B$827,'15년위원회별'!$C23)</f>
        <v>0</v>
      </c>
      <c r="Z23" s="91">
        <f>SUMIFS('15년일출'!$Z$7:$Z$827,'15년일출'!$A$7:$A$827,'15년위원회별'!$A23,'15년일출'!$B$7:$B$827,'15년위원회별'!$C23)</f>
        <v>0</v>
      </c>
    </row>
    <row r="24" spans="1:26" ht="16.5" customHeight="1">
      <c r="B24" s="291" t="s">
        <v>64</v>
      </c>
      <c r="C24" s="292"/>
      <c r="D24" s="89">
        <f>SUM(D25:D27)</f>
        <v>48768016</v>
      </c>
      <c r="E24" s="89">
        <f t="shared" ref="E24:N24" si="12">SUM(E25:E27)</f>
        <v>-1939060</v>
      </c>
      <c r="F24" s="89">
        <f t="shared" si="12"/>
        <v>24831746</v>
      </c>
      <c r="G24" s="89">
        <f t="shared" si="12"/>
        <v>71660702</v>
      </c>
      <c r="H24" s="89">
        <f t="shared" si="12"/>
        <v>19909686</v>
      </c>
      <c r="I24" s="89">
        <f t="shared" si="12"/>
        <v>2983000</v>
      </c>
      <c r="J24" s="89">
        <f t="shared" si="12"/>
        <v>0</v>
      </c>
      <c r="K24" s="89">
        <f t="shared" si="12"/>
        <v>0</v>
      </c>
      <c r="L24" s="89">
        <f t="shared" si="12"/>
        <v>48768016</v>
      </c>
      <c r="M24" s="89">
        <f t="shared" si="12"/>
        <v>0</v>
      </c>
      <c r="N24" s="89">
        <f t="shared" si="12"/>
        <v>0</v>
      </c>
      <c r="P24" s="89">
        <f>SUM(P25:P27)</f>
        <v>54109328</v>
      </c>
      <c r="Q24" s="89">
        <f t="shared" ref="Q24:Z24" si="13">SUM(Q25:Q27)</f>
        <v>-5658736</v>
      </c>
      <c r="R24" s="89">
        <f t="shared" si="13"/>
        <v>57649414</v>
      </c>
      <c r="S24" s="89">
        <f t="shared" si="13"/>
        <v>106100006</v>
      </c>
      <c r="T24" s="89">
        <f t="shared" si="13"/>
        <v>20215398</v>
      </c>
      <c r="U24" s="89">
        <f t="shared" si="13"/>
        <v>31775280</v>
      </c>
      <c r="V24" s="89">
        <f t="shared" si="13"/>
        <v>0</v>
      </c>
      <c r="W24" s="89">
        <f t="shared" si="13"/>
        <v>0</v>
      </c>
      <c r="X24" s="89">
        <f t="shared" si="13"/>
        <v>53631784</v>
      </c>
      <c r="Y24" s="89">
        <f t="shared" si="13"/>
        <v>0</v>
      </c>
      <c r="Z24" s="89">
        <f t="shared" si="13"/>
        <v>0</v>
      </c>
    </row>
    <row r="25" spans="1:26" ht="16.5" customHeight="1">
      <c r="A25" t="s">
        <v>96</v>
      </c>
      <c r="B25" s="90"/>
      <c r="C25" s="90" t="s">
        <v>65</v>
      </c>
      <c r="D25" s="91">
        <f>SUMIFS('15년일입'!$G$7:$G$656,'15년일입'!$A$7:$A$656,'15년위원회별'!$A25,'15년일입'!$B$7:$B$656,'15년위원회별'!$C25)</f>
        <v>15968631</v>
      </c>
      <c r="E25" s="91">
        <f>SUMIFS('15년일입'!$H$7:$H$656,'15년일입'!$A$7:$A$656,'15년위원회별'!$A25,'15년일입'!$B$7:$B$656,'15년위원회별'!$C25)</f>
        <v>-1851780</v>
      </c>
      <c r="F25" s="91">
        <f>SUMIFS('15년일입'!$I$7:$I$656,'15년일입'!$A$7:$A$656,'15년위원회별'!$A25,'15년일입'!$B$7:$B$656,'15년위원회별'!$C25)</f>
        <v>3295648</v>
      </c>
      <c r="G25" s="91">
        <f>SUMIFS('15년일입'!$J$7:$J$656,'15년일입'!$A$7:$A$656,'15년위원회별'!$A25,'15년일입'!$B$7:$B$656,'15년위원회별'!$C25)</f>
        <v>17412499</v>
      </c>
      <c r="H25" s="91">
        <f>SUMIFS('15년일입'!$T$7:$T$656,'15년일입'!$A$7:$A$656,'15년위원회별'!$A25,'15년일입'!$B$7:$B$656,'15년위원회별'!$C25)</f>
        <v>-556132</v>
      </c>
      <c r="I25" s="91">
        <f>SUMIFS('15년일입'!$U$7:$U$656,'15년일입'!$A$7:$A$656,'15년위원회별'!$A25,'15년일입'!$B$7:$B$656,'15년위원회별'!$C25)</f>
        <v>2000000</v>
      </c>
      <c r="J25" s="91">
        <f>SUMIFS('15년일입'!$K$7:$K$656,'15년일입'!$A$7:$A$656,'15년위원회별'!$A25,'15년일입'!$B$7:$B$656,'15년위원회별'!$C25)</f>
        <v>0</v>
      </c>
      <c r="K25" s="91">
        <f>SUMIFS('15년일입'!$L$7:$L$656,'15년일입'!$A$7:$A$656,'15년위원회별'!$A25,'15년일입'!$B$7:$B$656,'15년위원회별'!$C25)</f>
        <v>0</v>
      </c>
      <c r="L25" s="91">
        <f>SUMIFS('15년일입'!$M$7:$M$656,'15년일입'!$A$7:$A$656,'15년위원회별'!$A25,'15년일입'!$B$7:$B$656,'15년위원회별'!$C25)</f>
        <v>15968631</v>
      </c>
      <c r="M25" s="91">
        <f>SUMIFS('15년일입'!$Y$7:$Y$656,'15년일입'!$A$7:$A$656,'15년위원회별'!$A25,'15년일입'!$B$7:$B$656,'15년위원회별'!$C25)</f>
        <v>0</v>
      </c>
      <c r="N25" s="91">
        <f>SUMIFS('15년일입'!$Z$7:$Z$656,'15년일입'!$A$7:$A$656,'15년위원회별'!$A25,'15년일입'!$B$7:$B$656,'15년위원회별'!$C25)</f>
        <v>0</v>
      </c>
      <c r="P25" s="91">
        <f>SUMIFS('15년일출'!$G$7:$G$827,'15년일출'!$A$7:$A$827,'15년위원회별'!$A25,'15년일출'!$B$7:$B$827,'15년위원회별'!$C25)</f>
        <v>22566435</v>
      </c>
      <c r="Q25" s="91">
        <f>SUMIFS('15년일출'!$H$7:$H$827,'15년일출'!$A$7:$A$827,'15년위원회별'!$A25,'15년일출'!$B$7:$B$827,'15년위원회별'!$C25)</f>
        <v>-2817264</v>
      </c>
      <c r="R25" s="91">
        <f>SUMIFS('15년일출'!$I$7:$I$827,'15년일출'!$A$7:$A$827,'15년위원회별'!$A25,'15년일출'!$B$7:$B$827,'15년위원회별'!$C25)</f>
        <v>24263498</v>
      </c>
      <c r="S25" s="91">
        <f>SUMIFS('15년일출'!$J$7:$J$827,'15년일출'!$A$7:$A$827,'15년위원회별'!$A25,'15년일출'!$B$7:$B$827,'15년위원회별'!$C25)</f>
        <v>44012669</v>
      </c>
      <c r="T25" s="91">
        <f>SUMIFS('15년일출'!$T$7:$T$827,'15년일출'!$A$7:$A$827,'15년위원회별'!$A25,'15년일출'!$B$7:$B$827,'15년위원회별'!$C25)</f>
        <v>-556132</v>
      </c>
      <c r="U25" s="91">
        <f>SUMIFS('15년일출'!$U$7:$U$827,'15년일출'!$A$7:$A$827,'15년위원회별'!$A25,'15년일출'!$B$7:$B$827,'15년위원회별'!$C25)</f>
        <v>22002366</v>
      </c>
      <c r="V25" s="91">
        <f>SUMIFS('15년일출'!$K$7:$K$827,'15년일출'!$A$7:$A$827,'15년위원회별'!$A25,'15년일출'!$B$7:$B$827,'15년위원회별'!$C25)</f>
        <v>0</v>
      </c>
      <c r="W25" s="91">
        <f>SUMIFS('15년일출'!$L$7:$L$827,'15년일출'!$A$7:$A$827,'15년위원회별'!$A25,'15년일출'!$B$7:$B$827,'15년위원회별'!$C25)</f>
        <v>0</v>
      </c>
      <c r="X25" s="91">
        <f>SUMIFS('15년일출'!$M$7:$M$827,'15년일출'!$A$7:$A$827,'15년위원회별'!$A25,'15년일출'!$B$7:$B$827,'15년위원회별'!$C25)</f>
        <v>22207221</v>
      </c>
      <c r="Y25" s="91">
        <f>SUMIFS('15년일출'!$Y$7:$Y$827,'15년일출'!$A$7:$A$827,'15년위원회별'!$A25,'15년일출'!$B$7:$B$827,'15년위원회별'!$C25)</f>
        <v>0</v>
      </c>
      <c r="Z25" s="91">
        <f>SUMIFS('15년일출'!$Z$7:$Z$827,'15년일출'!$A$7:$A$827,'15년위원회별'!$A25,'15년일출'!$B$7:$B$827,'15년위원회별'!$C25)</f>
        <v>0</v>
      </c>
    </row>
    <row r="26" spans="1:26" ht="16.5" customHeight="1">
      <c r="A26" t="s">
        <v>96</v>
      </c>
      <c r="B26" s="90"/>
      <c r="C26" s="90" t="s">
        <v>67</v>
      </c>
      <c r="D26" s="91">
        <f>SUMIFS('15년일입'!$G$7:$G$656,'15년일입'!$A$7:$A$656,'15년위원회별'!$A26,'15년일입'!$B$7:$B$656,'15년위원회별'!$C26)</f>
        <v>29633525</v>
      </c>
      <c r="E26" s="91">
        <f>SUMIFS('15년일입'!$H$7:$H$656,'15년일입'!$A$7:$A$656,'15년위원회별'!$A26,'15년일입'!$B$7:$B$656,'15년위원회별'!$C26)</f>
        <v>-87280</v>
      </c>
      <c r="F26" s="91">
        <f>SUMIFS('15년일입'!$I$7:$I$656,'15년일입'!$A$7:$A$656,'15년위원회별'!$A26,'15년일입'!$B$7:$B$656,'15년위원회별'!$C26)</f>
        <v>21191098</v>
      </c>
      <c r="G26" s="91">
        <f>SUMIFS('15년일입'!$J$7:$J$656,'15년일입'!$A$7:$A$656,'15년위원회별'!$A26,'15년일입'!$B$7:$B$656,'15년위원회별'!$C26)</f>
        <v>50737343</v>
      </c>
      <c r="H26" s="91">
        <f>SUMIFS('15년일입'!$T$7:$T$656,'15년일입'!$A$7:$A$656,'15년위원회별'!$A26,'15년일입'!$B$7:$B$656,'15년위원회별'!$C26)</f>
        <v>20120818</v>
      </c>
      <c r="I26" s="91">
        <f>SUMIFS('15년일입'!$U$7:$U$656,'15년일입'!$A$7:$A$656,'15년위원회별'!$A26,'15년일입'!$B$7:$B$656,'15년위원회별'!$C26)</f>
        <v>983000</v>
      </c>
      <c r="J26" s="91">
        <f>SUMIFS('15년일입'!$K$7:$K$656,'15년일입'!$A$7:$A$656,'15년위원회별'!$A26,'15년일입'!$B$7:$B$656,'15년위원회별'!$C26)</f>
        <v>0</v>
      </c>
      <c r="K26" s="91">
        <f>SUMIFS('15년일입'!$L$7:$L$656,'15년일입'!$A$7:$A$656,'15년위원회별'!$A26,'15년일입'!$B$7:$B$656,'15년위원회별'!$C26)</f>
        <v>0</v>
      </c>
      <c r="L26" s="91">
        <f>SUMIFS('15년일입'!$M$7:$M$656,'15년일입'!$A$7:$A$656,'15년위원회별'!$A26,'15년일입'!$B$7:$B$656,'15년위원회별'!$C26)</f>
        <v>29633525</v>
      </c>
      <c r="M26" s="91">
        <f>SUMIFS('15년일입'!$Y$7:$Y$656,'15년일입'!$A$7:$A$656,'15년위원회별'!$A26,'15년일입'!$B$7:$B$656,'15년위원회별'!$C26)</f>
        <v>0</v>
      </c>
      <c r="N26" s="91">
        <f>SUMIFS('15년일입'!$Z$7:$Z$656,'15년일입'!$A$7:$A$656,'15년위원회별'!$A26,'15년일입'!$B$7:$B$656,'15년위원회별'!$C26)</f>
        <v>0</v>
      </c>
      <c r="P26" s="91">
        <f>SUMIFS('15년일출'!$G$7:$G$827,'15년일출'!$A$7:$A$827,'15년위원회별'!$A26,'15년일출'!$B$7:$B$827,'15년위원회별'!$C26)</f>
        <v>30177974</v>
      </c>
      <c r="Q26" s="91">
        <f>SUMIFS('15년일출'!$H$7:$H$827,'15년일출'!$A$7:$A$827,'15년위원회별'!$A26,'15년일출'!$B$7:$B$827,'15년위원회별'!$C26)</f>
        <v>-2835472</v>
      </c>
      <c r="R26" s="91">
        <f>SUMIFS('15년일출'!$I$7:$I$827,'15년일출'!$A$7:$A$827,'15년위원회별'!$A26,'15년일출'!$B$7:$B$827,'15년위원회별'!$C26)</f>
        <v>27186871</v>
      </c>
      <c r="S26" s="91">
        <f>SUMIFS('15년일출'!$J$7:$J$827,'15년일출'!$A$7:$A$827,'15년위원회별'!$A26,'15년일출'!$B$7:$B$827,'15년위원회별'!$C26)</f>
        <v>54529373</v>
      </c>
      <c r="T26" s="91">
        <f>SUMIFS('15년일출'!$T$7:$T$827,'15년일출'!$A$7:$A$827,'15년위원회별'!$A26,'15년일출'!$B$7:$B$827,'15년위원회별'!$C26)</f>
        <v>20426530</v>
      </c>
      <c r="U26" s="91">
        <f>SUMIFS('15년일출'!$U$7:$U$827,'15년일출'!$A$7:$A$827,'15년위원회별'!$A26,'15년일출'!$B$7:$B$827,'15년위원회별'!$C26)</f>
        <v>3924869</v>
      </c>
      <c r="V26" s="91">
        <f>SUMIFS('15년일출'!$K$7:$K$827,'15년일출'!$A$7:$A$827,'15년위원회별'!$A26,'15년일출'!$B$7:$B$827,'15년위원회별'!$C26)</f>
        <v>0</v>
      </c>
      <c r="W26" s="91">
        <f>SUMIFS('15년일출'!$L$7:$L$827,'15년일출'!$A$7:$A$827,'15년위원회별'!$A26,'15년일출'!$B$7:$B$827,'15년위원회별'!$C26)</f>
        <v>0</v>
      </c>
      <c r="X26" s="91">
        <f>SUMIFS('15년일출'!$M$7:$M$827,'15년일출'!$A$7:$A$827,'15년위원회별'!$A26,'15년일출'!$B$7:$B$827,'15년위원회별'!$C26)</f>
        <v>30092974</v>
      </c>
      <c r="Y26" s="91">
        <f>SUMIFS('15년일출'!$Y$7:$Y$827,'15년일출'!$A$7:$A$827,'15년위원회별'!$A26,'15년일출'!$B$7:$B$827,'15년위원회별'!$C26)</f>
        <v>0</v>
      </c>
      <c r="Z26" s="91">
        <f>SUMIFS('15년일출'!$Z$7:$Z$827,'15년일출'!$A$7:$A$827,'15년위원회별'!$A26,'15년일출'!$B$7:$B$827,'15년위원회별'!$C26)</f>
        <v>0</v>
      </c>
    </row>
    <row r="27" spans="1:26" ht="16.5" customHeight="1">
      <c r="A27" t="s">
        <v>96</v>
      </c>
      <c r="B27" s="90"/>
      <c r="C27" s="90" t="s">
        <v>388</v>
      </c>
      <c r="D27" s="91">
        <f>SUMIFS('15년일입'!$G$7:$G$656,'15년일입'!$A$7:$A$656,'15년위원회별'!$A27,'15년일입'!$B$7:$B$656,'15년위원회별'!$C27)</f>
        <v>3165860</v>
      </c>
      <c r="E27" s="91">
        <f>SUMIFS('15년일입'!$H$7:$H$656,'15년일입'!$A$7:$A$656,'15년위원회별'!$A27,'15년일입'!$B$7:$B$656,'15년위원회별'!$C27)</f>
        <v>0</v>
      </c>
      <c r="F27" s="91">
        <f>SUMIFS('15년일입'!$I$7:$I$656,'15년일입'!$A$7:$A$656,'15년위원회별'!$A27,'15년일입'!$B$7:$B$656,'15년위원회별'!$C27)</f>
        <v>345000</v>
      </c>
      <c r="G27" s="91">
        <f>SUMIFS('15년일입'!$J$7:$J$656,'15년일입'!$A$7:$A$656,'15년위원회별'!$A27,'15년일입'!$B$7:$B$656,'15년위원회별'!$C27)</f>
        <v>3510860</v>
      </c>
      <c r="H27" s="91">
        <f>SUMIFS('15년일입'!$T$7:$T$656,'15년일입'!$A$7:$A$656,'15년위원회별'!$A27,'15년일입'!$B$7:$B$656,'15년위원회별'!$C27)</f>
        <v>345000</v>
      </c>
      <c r="I27" s="91">
        <f>SUMIFS('15년일입'!$U$7:$U$656,'15년일입'!$A$7:$A$656,'15년위원회별'!$A27,'15년일입'!$B$7:$B$656,'15년위원회별'!$C27)</f>
        <v>0</v>
      </c>
      <c r="J27" s="91">
        <f>SUMIFS('15년일입'!$K$7:$K$656,'15년일입'!$A$7:$A$656,'15년위원회별'!$A27,'15년일입'!$B$7:$B$656,'15년위원회별'!$C27)</f>
        <v>0</v>
      </c>
      <c r="K27" s="91">
        <f>SUMIFS('15년일입'!$L$7:$L$656,'15년일입'!$A$7:$A$656,'15년위원회별'!$A27,'15년일입'!$B$7:$B$656,'15년위원회별'!$C27)</f>
        <v>0</v>
      </c>
      <c r="L27" s="91">
        <f>SUMIFS('15년일입'!$M$7:$M$656,'15년일입'!$A$7:$A$656,'15년위원회별'!$A27,'15년일입'!$B$7:$B$656,'15년위원회별'!$C27)</f>
        <v>3165860</v>
      </c>
      <c r="M27" s="91">
        <f>SUMIFS('15년일입'!$Y$7:$Y$656,'15년일입'!$A$7:$A$656,'15년위원회별'!$A27,'15년일입'!$B$7:$B$656,'15년위원회별'!$C27)</f>
        <v>0</v>
      </c>
      <c r="N27" s="91">
        <f>SUMIFS('15년일입'!$Z$7:$Z$656,'15년일입'!$A$7:$A$656,'15년위원회별'!$A27,'15년일입'!$B$7:$B$656,'15년위원회별'!$C27)</f>
        <v>0</v>
      </c>
      <c r="P27" s="91">
        <f>SUMIFS('15년일출'!$G$7:$G$827,'15년일출'!$A$7:$A$827,'15년위원회별'!$A27,'15년일출'!$B$7:$B$827,'15년위원회별'!$C27)</f>
        <v>1364919</v>
      </c>
      <c r="Q27" s="91">
        <f>SUMIFS('15년일출'!$H$7:$H$827,'15년일출'!$A$7:$A$827,'15년위원회별'!$A27,'15년일출'!$B$7:$B$827,'15년위원회별'!$C27)</f>
        <v>-6000</v>
      </c>
      <c r="R27" s="91">
        <f>SUMIFS('15년일출'!$I$7:$I$827,'15년일출'!$A$7:$A$827,'15년위원회별'!$A27,'15년일출'!$B$7:$B$827,'15년위원회별'!$C27)</f>
        <v>6199045</v>
      </c>
      <c r="S27" s="91">
        <f>SUMIFS('15년일출'!$J$7:$J$827,'15년일출'!$A$7:$A$827,'15년위원회별'!$A27,'15년일출'!$B$7:$B$827,'15년위원회별'!$C27)</f>
        <v>7557964</v>
      </c>
      <c r="T27" s="91">
        <f>SUMIFS('15년일출'!$T$7:$T$827,'15년일출'!$A$7:$A$827,'15년위원회별'!$A27,'15년일출'!$B$7:$B$827,'15년위원회별'!$C27)</f>
        <v>345000</v>
      </c>
      <c r="U27" s="91">
        <f>SUMIFS('15년일출'!$U$7:$U$827,'15년일출'!$A$7:$A$827,'15년위원회별'!$A27,'15년일출'!$B$7:$B$827,'15년위원회별'!$C27)</f>
        <v>5848045</v>
      </c>
      <c r="V27" s="91">
        <f>SUMIFS('15년일출'!$K$7:$K$827,'15년일출'!$A$7:$A$827,'15년위원회별'!$A27,'15년일출'!$B$7:$B$827,'15년위원회별'!$C27)</f>
        <v>0</v>
      </c>
      <c r="W27" s="91">
        <f>SUMIFS('15년일출'!$L$7:$L$827,'15년일출'!$A$7:$A$827,'15년위원회별'!$A27,'15년일출'!$B$7:$B$827,'15년위원회별'!$C27)</f>
        <v>0</v>
      </c>
      <c r="X27" s="91">
        <f>SUMIFS('15년일출'!$M$7:$M$827,'15년일출'!$A$7:$A$827,'15년위원회별'!$A27,'15년일출'!$B$7:$B$827,'15년위원회별'!$C27)</f>
        <v>1331589</v>
      </c>
      <c r="Y27" s="91">
        <f>SUMIFS('15년일출'!$Y$7:$Y$827,'15년일출'!$A$7:$A$827,'15년위원회별'!$A27,'15년일출'!$B$7:$B$827,'15년위원회별'!$C27)</f>
        <v>0</v>
      </c>
      <c r="Z27" s="91">
        <f>SUMIFS('15년일출'!$Z$7:$Z$827,'15년일출'!$A$7:$A$827,'15년위원회별'!$A27,'15년일출'!$B$7:$B$827,'15년위원회별'!$C27)</f>
        <v>0</v>
      </c>
    </row>
    <row r="28" spans="1:26" ht="16.5" customHeight="1">
      <c r="B28" s="293" t="s">
        <v>414</v>
      </c>
      <c r="C28" s="294"/>
      <c r="D28" s="89">
        <f>SUM(D29:D31)</f>
        <v>0</v>
      </c>
      <c r="E28" s="89">
        <f t="shared" ref="E28:N28" si="14">SUM(E29:E31)</f>
        <v>0</v>
      </c>
      <c r="F28" s="89">
        <f t="shared" si="14"/>
        <v>0</v>
      </c>
      <c r="G28" s="89">
        <f t="shared" si="14"/>
        <v>0</v>
      </c>
      <c r="H28" s="89">
        <f t="shared" si="14"/>
        <v>0</v>
      </c>
      <c r="I28" s="89">
        <f t="shared" si="14"/>
        <v>0</v>
      </c>
      <c r="J28" s="89">
        <f t="shared" si="14"/>
        <v>0</v>
      </c>
      <c r="K28" s="89">
        <f t="shared" si="14"/>
        <v>0</v>
      </c>
      <c r="L28" s="89">
        <f t="shared" si="14"/>
        <v>0</v>
      </c>
      <c r="M28" s="89">
        <f t="shared" si="14"/>
        <v>0</v>
      </c>
      <c r="N28" s="89">
        <f t="shared" si="14"/>
        <v>0</v>
      </c>
      <c r="P28" s="89">
        <f>SUM(P29:P31)</f>
        <v>0</v>
      </c>
      <c r="Q28" s="89">
        <f t="shared" ref="Q28:Z28" si="15">SUM(Q29:Q31)</f>
        <v>0</v>
      </c>
      <c r="R28" s="89">
        <f t="shared" si="15"/>
        <v>0</v>
      </c>
      <c r="S28" s="89">
        <f t="shared" si="15"/>
        <v>0</v>
      </c>
      <c r="T28" s="89">
        <f t="shared" si="15"/>
        <v>0</v>
      </c>
      <c r="U28" s="89">
        <f t="shared" si="15"/>
        <v>0</v>
      </c>
      <c r="V28" s="89">
        <f t="shared" si="15"/>
        <v>0</v>
      </c>
      <c r="W28" s="89">
        <f t="shared" si="15"/>
        <v>0</v>
      </c>
      <c r="X28" s="89">
        <f t="shared" si="15"/>
        <v>0</v>
      </c>
      <c r="Y28" s="89">
        <f t="shared" si="15"/>
        <v>0</v>
      </c>
      <c r="Z28" s="89">
        <f t="shared" si="15"/>
        <v>0</v>
      </c>
    </row>
    <row r="29" spans="1:26" ht="16.5" customHeight="1">
      <c r="A29" t="s">
        <v>97</v>
      </c>
      <c r="B29" s="93"/>
      <c r="C29" s="93" t="s">
        <v>113</v>
      </c>
      <c r="D29" s="91">
        <f>SUMIFS('15년일입'!$G$7:$G$656,'15년일입'!$A$7:$A$656,'15년위원회별'!$A29,'15년일입'!$B$7:$B$656,'15년위원회별'!$C29)</f>
        <v>0</v>
      </c>
      <c r="E29" s="91">
        <f>SUMIFS('15년일입'!$H$7:$H$656,'15년일입'!$A$7:$A$656,'15년위원회별'!$A29,'15년일입'!$B$7:$B$656,'15년위원회별'!$C29)</f>
        <v>0</v>
      </c>
      <c r="F29" s="91">
        <f>SUMIFS('15년일입'!$I$7:$I$656,'15년일입'!$A$7:$A$656,'15년위원회별'!$A29,'15년일입'!$B$7:$B$656,'15년위원회별'!$C29)</f>
        <v>0</v>
      </c>
      <c r="G29" s="91">
        <f>SUMIFS('15년일입'!$J$7:$J$656,'15년일입'!$A$7:$A$656,'15년위원회별'!$A29,'15년일입'!$B$7:$B$656,'15년위원회별'!$C29)</f>
        <v>0</v>
      </c>
      <c r="H29" s="91">
        <f>SUMIFS('15년일입'!$T$7:$T$656,'15년일입'!$A$7:$A$656,'15년위원회별'!$A29,'15년일입'!$B$7:$B$656,'15년위원회별'!$C29)</f>
        <v>0</v>
      </c>
      <c r="I29" s="91">
        <f>SUMIFS('15년일입'!$U$7:$U$656,'15년일입'!$A$7:$A$656,'15년위원회별'!$A29,'15년일입'!$B$7:$B$656,'15년위원회별'!$C29)</f>
        <v>0</v>
      </c>
      <c r="J29" s="91">
        <f>SUMIFS('15년일입'!$K$7:$K$656,'15년일입'!$A$7:$A$656,'15년위원회별'!$A29,'15년일입'!$B$7:$B$656,'15년위원회별'!$C29)</f>
        <v>0</v>
      </c>
      <c r="K29" s="91">
        <f>SUMIFS('15년일입'!$L$7:$L$656,'15년일입'!$A$7:$A$656,'15년위원회별'!$A29,'15년일입'!$B$7:$B$656,'15년위원회별'!$C29)</f>
        <v>0</v>
      </c>
      <c r="L29" s="91">
        <f>SUMIFS('15년일입'!$M$7:$M$656,'15년일입'!$A$7:$A$656,'15년위원회별'!$A29,'15년일입'!$B$7:$B$656,'15년위원회별'!$C29)</f>
        <v>0</v>
      </c>
      <c r="M29" s="91">
        <f>SUMIFS('15년일입'!$Y$7:$Y$656,'15년일입'!$A$7:$A$656,'15년위원회별'!$A29,'15년일입'!$B$7:$B$656,'15년위원회별'!$C29)</f>
        <v>0</v>
      </c>
      <c r="N29" s="91">
        <f>SUMIFS('15년일입'!$Z$7:$Z$656,'15년일입'!$A$7:$A$656,'15년위원회별'!$A29,'15년일입'!$B$7:$B$656,'15년위원회별'!$C29)</f>
        <v>0</v>
      </c>
      <c r="P29" s="91">
        <f>SUMIFS('15년일출'!$G$7:$G$827,'15년일출'!$A$7:$A$827,'15년위원회별'!$A29,'15년일출'!$B$7:$B$827,'15년위원회별'!$C29)</f>
        <v>0</v>
      </c>
      <c r="Q29" s="91">
        <f>SUMIFS('15년일출'!$H$7:$H$827,'15년일출'!$A$7:$A$827,'15년위원회별'!$A29,'15년일출'!$B$7:$B$827,'15년위원회별'!$C29)</f>
        <v>0</v>
      </c>
      <c r="R29" s="91">
        <f>SUMIFS('15년일출'!$I$7:$I$827,'15년일출'!$A$7:$A$827,'15년위원회별'!$A29,'15년일출'!$B$7:$B$827,'15년위원회별'!$C29)</f>
        <v>0</v>
      </c>
      <c r="S29" s="91">
        <f>SUMIFS('15년일출'!$J$7:$J$827,'15년일출'!$A$7:$A$827,'15년위원회별'!$A29,'15년일출'!$B$7:$B$827,'15년위원회별'!$C29)</f>
        <v>0</v>
      </c>
      <c r="T29" s="91">
        <f>SUMIFS('15년일출'!$T$7:$T$827,'15년일출'!$A$7:$A$827,'15년위원회별'!$A29,'15년일출'!$B$7:$B$827,'15년위원회별'!$C29)</f>
        <v>0</v>
      </c>
      <c r="U29" s="91">
        <f>SUMIFS('15년일출'!$U$7:$U$827,'15년일출'!$A$7:$A$827,'15년위원회별'!$A29,'15년일출'!$B$7:$B$827,'15년위원회별'!$C29)</f>
        <v>0</v>
      </c>
      <c r="V29" s="91">
        <f>SUMIFS('15년일출'!$K$7:$K$827,'15년일출'!$A$7:$A$827,'15년위원회별'!$A29,'15년일출'!$B$7:$B$827,'15년위원회별'!$C29)</f>
        <v>0</v>
      </c>
      <c r="W29" s="91">
        <f>SUMIFS('15년일출'!$L$7:$L$827,'15년일출'!$A$7:$A$827,'15년위원회별'!$A29,'15년일출'!$B$7:$B$827,'15년위원회별'!$C29)</f>
        <v>0</v>
      </c>
      <c r="X29" s="91">
        <f>SUMIFS('15년일출'!$M$7:$M$827,'15년일출'!$A$7:$A$827,'15년위원회별'!$A29,'15년일출'!$B$7:$B$827,'15년위원회별'!$C29)</f>
        <v>0</v>
      </c>
      <c r="Y29" s="91">
        <f>SUMIFS('15년일출'!$Y$7:$Y$827,'15년일출'!$A$7:$A$827,'15년위원회별'!$A29,'15년일출'!$B$7:$B$827,'15년위원회별'!$C29)</f>
        <v>0</v>
      </c>
      <c r="Z29" s="91">
        <f>SUMIFS('15년일출'!$Z$7:$Z$827,'15년일출'!$A$7:$A$827,'15년위원회별'!$A29,'15년일출'!$B$7:$B$827,'15년위원회별'!$C29)</f>
        <v>0</v>
      </c>
    </row>
    <row r="30" spans="1:26" ht="16.5" customHeight="1">
      <c r="A30" t="s">
        <v>97</v>
      </c>
      <c r="B30" s="90"/>
      <c r="C30" s="90" t="s">
        <v>70</v>
      </c>
      <c r="D30" s="91">
        <f>SUMIFS('15년일입'!$G$7:$G$656,'15년일입'!$A$7:$A$656,'15년위원회별'!$A30,'15년일입'!$B$7:$B$656,'15년위원회별'!$C30)</f>
        <v>0</v>
      </c>
      <c r="E30" s="91">
        <f>SUMIFS('15년일입'!$H$7:$H$656,'15년일입'!$A$7:$A$656,'15년위원회별'!$A30,'15년일입'!$B$7:$B$656,'15년위원회별'!$C30)</f>
        <v>0</v>
      </c>
      <c r="F30" s="91">
        <f>SUMIFS('15년일입'!$I$7:$I$656,'15년일입'!$A$7:$A$656,'15년위원회별'!$A30,'15년일입'!$B$7:$B$656,'15년위원회별'!$C30)</f>
        <v>0</v>
      </c>
      <c r="G30" s="91">
        <f>SUMIFS('15년일입'!$J$7:$J$656,'15년일입'!$A$7:$A$656,'15년위원회별'!$A30,'15년일입'!$B$7:$B$656,'15년위원회별'!$C30)</f>
        <v>0</v>
      </c>
      <c r="H30" s="91">
        <f>SUMIFS('15년일입'!$T$7:$T$656,'15년일입'!$A$7:$A$656,'15년위원회별'!$A30,'15년일입'!$B$7:$B$656,'15년위원회별'!$C30)</f>
        <v>0</v>
      </c>
      <c r="I30" s="91">
        <f>SUMIFS('15년일입'!$U$7:$U$656,'15년일입'!$A$7:$A$656,'15년위원회별'!$A30,'15년일입'!$B$7:$B$656,'15년위원회별'!$C30)</f>
        <v>0</v>
      </c>
      <c r="J30" s="91">
        <f>SUMIFS('15년일입'!$K$7:$K$656,'15년일입'!$A$7:$A$656,'15년위원회별'!$A30,'15년일입'!$B$7:$B$656,'15년위원회별'!$C30)</f>
        <v>0</v>
      </c>
      <c r="K30" s="91">
        <f>SUMIFS('15년일입'!$L$7:$L$656,'15년일입'!$A$7:$A$656,'15년위원회별'!$A30,'15년일입'!$B$7:$B$656,'15년위원회별'!$C30)</f>
        <v>0</v>
      </c>
      <c r="L30" s="91">
        <f>SUMIFS('15년일입'!$M$7:$M$656,'15년일입'!$A$7:$A$656,'15년위원회별'!$A30,'15년일입'!$B$7:$B$656,'15년위원회별'!$C30)</f>
        <v>0</v>
      </c>
      <c r="M30" s="91">
        <f>SUMIFS('15년일입'!$Y$7:$Y$656,'15년일입'!$A$7:$A$656,'15년위원회별'!$A30,'15년일입'!$B$7:$B$656,'15년위원회별'!$C30)</f>
        <v>0</v>
      </c>
      <c r="N30" s="91">
        <f>SUMIFS('15년일입'!$Z$7:$Z$656,'15년일입'!$A$7:$A$656,'15년위원회별'!$A30,'15년일입'!$B$7:$B$656,'15년위원회별'!$C30)</f>
        <v>0</v>
      </c>
      <c r="P30" s="91">
        <f>SUMIFS('15년일출'!$G$7:$G$827,'15년일출'!$A$7:$A$827,'15년위원회별'!$A30,'15년일출'!$B$7:$B$827,'15년위원회별'!$C30)</f>
        <v>0</v>
      </c>
      <c r="Q30" s="91">
        <f>SUMIFS('15년일출'!$H$7:$H$827,'15년일출'!$A$7:$A$827,'15년위원회별'!$A30,'15년일출'!$B$7:$B$827,'15년위원회별'!$C30)</f>
        <v>0</v>
      </c>
      <c r="R30" s="91">
        <f>SUMIFS('15년일출'!$I$7:$I$827,'15년일출'!$A$7:$A$827,'15년위원회별'!$A30,'15년일출'!$B$7:$B$827,'15년위원회별'!$C30)</f>
        <v>0</v>
      </c>
      <c r="S30" s="91">
        <f>SUMIFS('15년일출'!$J$7:$J$827,'15년일출'!$A$7:$A$827,'15년위원회별'!$A30,'15년일출'!$B$7:$B$827,'15년위원회별'!$C30)</f>
        <v>0</v>
      </c>
      <c r="T30" s="91">
        <f>SUMIFS('15년일출'!$T$7:$T$827,'15년일출'!$A$7:$A$827,'15년위원회별'!$A30,'15년일출'!$B$7:$B$827,'15년위원회별'!$C30)</f>
        <v>0</v>
      </c>
      <c r="U30" s="91">
        <f>SUMIFS('15년일출'!$U$7:$U$827,'15년일출'!$A$7:$A$827,'15년위원회별'!$A30,'15년일출'!$B$7:$B$827,'15년위원회별'!$C30)</f>
        <v>0</v>
      </c>
      <c r="V30" s="91">
        <f>SUMIFS('15년일출'!$K$7:$K$827,'15년일출'!$A$7:$A$827,'15년위원회별'!$A30,'15년일출'!$B$7:$B$827,'15년위원회별'!$C30)</f>
        <v>0</v>
      </c>
      <c r="W30" s="91">
        <f>SUMIFS('15년일출'!$L$7:$L$827,'15년일출'!$A$7:$A$827,'15년위원회별'!$A30,'15년일출'!$B$7:$B$827,'15년위원회별'!$C30)</f>
        <v>0</v>
      </c>
      <c r="X30" s="91">
        <f>SUMIFS('15년일출'!$M$7:$M$827,'15년일출'!$A$7:$A$827,'15년위원회별'!$A30,'15년일출'!$B$7:$B$827,'15년위원회별'!$C30)</f>
        <v>0</v>
      </c>
      <c r="Y30" s="91">
        <f>SUMIFS('15년일출'!$Y$7:$Y$827,'15년일출'!$A$7:$A$827,'15년위원회별'!$A30,'15년일출'!$B$7:$B$827,'15년위원회별'!$C30)</f>
        <v>0</v>
      </c>
      <c r="Z30" s="91">
        <f>SUMIFS('15년일출'!$Z$7:$Z$827,'15년일출'!$A$7:$A$827,'15년위원회별'!$A30,'15년일출'!$B$7:$B$827,'15년위원회별'!$C30)</f>
        <v>0</v>
      </c>
    </row>
    <row r="31" spans="1:26" ht="16.5" customHeight="1">
      <c r="A31" t="s">
        <v>97</v>
      </c>
      <c r="B31" s="90"/>
      <c r="C31" s="90" t="s">
        <v>397</v>
      </c>
      <c r="D31" s="91">
        <f>SUMIFS('15년일입'!$G$7:$G$656,'15년일입'!$A$7:$A$656,'15년위원회별'!$A31,'15년일입'!$B$7:$B$656,'15년위원회별'!$C31)</f>
        <v>0</v>
      </c>
      <c r="E31" s="91">
        <f>SUMIFS('15년일입'!$H$7:$H$656,'15년일입'!$A$7:$A$656,'15년위원회별'!$A31,'15년일입'!$B$7:$B$656,'15년위원회별'!$C31)</f>
        <v>0</v>
      </c>
      <c r="F31" s="91">
        <f>SUMIFS('15년일입'!$I$7:$I$656,'15년일입'!$A$7:$A$656,'15년위원회별'!$A31,'15년일입'!$B$7:$B$656,'15년위원회별'!$C31)</f>
        <v>0</v>
      </c>
      <c r="G31" s="91">
        <f>SUMIFS('15년일입'!$J$7:$J$656,'15년일입'!$A$7:$A$656,'15년위원회별'!$A31,'15년일입'!$B$7:$B$656,'15년위원회별'!$C31)</f>
        <v>0</v>
      </c>
      <c r="H31" s="91">
        <f>SUMIFS('15년일입'!$T$7:$T$656,'15년일입'!$A$7:$A$656,'15년위원회별'!$A31,'15년일입'!$B$7:$B$656,'15년위원회별'!$C31)</f>
        <v>0</v>
      </c>
      <c r="I31" s="91">
        <f>SUMIFS('15년일입'!$U$7:$U$656,'15년일입'!$A$7:$A$656,'15년위원회별'!$A31,'15년일입'!$B$7:$B$656,'15년위원회별'!$C31)</f>
        <v>0</v>
      </c>
      <c r="J31" s="91">
        <f>SUMIFS('15년일입'!$K$7:$K$656,'15년일입'!$A$7:$A$656,'15년위원회별'!$A31,'15년일입'!$B$7:$B$656,'15년위원회별'!$C31)</f>
        <v>0</v>
      </c>
      <c r="K31" s="91">
        <f>SUMIFS('15년일입'!$L$7:$L$656,'15년일입'!$A$7:$A$656,'15년위원회별'!$A31,'15년일입'!$B$7:$B$656,'15년위원회별'!$C31)</f>
        <v>0</v>
      </c>
      <c r="L31" s="91">
        <f>SUMIFS('15년일입'!$M$7:$M$656,'15년일입'!$A$7:$A$656,'15년위원회별'!$A31,'15년일입'!$B$7:$B$656,'15년위원회별'!$C31)</f>
        <v>0</v>
      </c>
      <c r="M31" s="91">
        <f>SUMIFS('15년일입'!$Y$7:$Y$656,'15년일입'!$A$7:$A$656,'15년위원회별'!$A31,'15년일입'!$B$7:$B$656,'15년위원회별'!$C31)</f>
        <v>0</v>
      </c>
      <c r="N31" s="91">
        <f>SUMIFS('15년일입'!$Z$7:$Z$656,'15년일입'!$A$7:$A$656,'15년위원회별'!$A31,'15년일입'!$B$7:$B$656,'15년위원회별'!$C31)</f>
        <v>0</v>
      </c>
      <c r="P31" s="91">
        <f>SUMIFS('15년일출'!$G$7:$G$827,'15년일출'!$A$7:$A$827,'15년위원회별'!$A31,'15년일출'!$B$7:$B$827,'15년위원회별'!$C31)</f>
        <v>0</v>
      </c>
      <c r="Q31" s="91">
        <f>SUMIFS('15년일출'!$H$7:$H$827,'15년일출'!$A$7:$A$827,'15년위원회별'!$A31,'15년일출'!$B$7:$B$827,'15년위원회별'!$C31)</f>
        <v>0</v>
      </c>
      <c r="R31" s="91">
        <f>SUMIFS('15년일출'!$I$7:$I$827,'15년일출'!$A$7:$A$827,'15년위원회별'!$A31,'15년일출'!$B$7:$B$827,'15년위원회별'!$C31)</f>
        <v>0</v>
      </c>
      <c r="S31" s="91">
        <f>SUMIFS('15년일출'!$J$7:$J$827,'15년일출'!$A$7:$A$827,'15년위원회별'!$A31,'15년일출'!$B$7:$B$827,'15년위원회별'!$C31)</f>
        <v>0</v>
      </c>
      <c r="T31" s="91">
        <f>SUMIFS('15년일출'!$T$7:$T$827,'15년일출'!$A$7:$A$827,'15년위원회별'!$A31,'15년일출'!$B$7:$B$827,'15년위원회별'!$C31)</f>
        <v>0</v>
      </c>
      <c r="U31" s="91">
        <f>SUMIFS('15년일출'!$U$7:$U$827,'15년일출'!$A$7:$A$827,'15년위원회별'!$A31,'15년일출'!$B$7:$B$827,'15년위원회별'!$C31)</f>
        <v>0</v>
      </c>
      <c r="V31" s="91">
        <f>SUMIFS('15년일출'!$K$7:$K$827,'15년일출'!$A$7:$A$827,'15년위원회별'!$A31,'15년일출'!$B$7:$B$827,'15년위원회별'!$C31)</f>
        <v>0</v>
      </c>
      <c r="W31" s="91">
        <f>SUMIFS('15년일출'!$L$7:$L$827,'15년일출'!$A$7:$A$827,'15년위원회별'!$A31,'15년일출'!$B$7:$B$827,'15년위원회별'!$C31)</f>
        <v>0</v>
      </c>
      <c r="X31" s="91">
        <f>SUMIFS('15년일출'!$M$7:$M$827,'15년일출'!$A$7:$A$827,'15년위원회별'!$A31,'15년일출'!$B$7:$B$827,'15년위원회별'!$C31)</f>
        <v>0</v>
      </c>
      <c r="Y31" s="91">
        <f>SUMIFS('15년일출'!$Y$7:$Y$827,'15년일출'!$A$7:$A$827,'15년위원회별'!$A31,'15년일출'!$B$7:$B$827,'15년위원회별'!$C31)</f>
        <v>0</v>
      </c>
      <c r="Z31" s="91">
        <f>SUMIFS('15년일출'!$Z$7:$Z$827,'15년일출'!$A$7:$A$827,'15년위원회별'!$A31,'15년일출'!$B$7:$B$827,'15년위원회별'!$C31)</f>
        <v>0</v>
      </c>
    </row>
    <row r="32" spans="1:26" ht="16.5" customHeight="1">
      <c r="B32" s="291" t="s">
        <v>11</v>
      </c>
      <c r="C32" s="292"/>
      <c r="D32" s="89">
        <f>SUM(D33:D36)</f>
        <v>0</v>
      </c>
      <c r="E32" s="89">
        <f t="shared" ref="E32:N32" si="16">SUM(E33:E36)</f>
        <v>0</v>
      </c>
      <c r="F32" s="89">
        <f t="shared" si="16"/>
        <v>0</v>
      </c>
      <c r="G32" s="89">
        <f t="shared" si="16"/>
        <v>0</v>
      </c>
      <c r="H32" s="89">
        <f t="shared" si="16"/>
        <v>0</v>
      </c>
      <c r="I32" s="89">
        <f t="shared" si="16"/>
        <v>0</v>
      </c>
      <c r="J32" s="89">
        <f t="shared" si="16"/>
        <v>0</v>
      </c>
      <c r="K32" s="89">
        <f t="shared" si="16"/>
        <v>0</v>
      </c>
      <c r="L32" s="89">
        <f t="shared" si="16"/>
        <v>0</v>
      </c>
      <c r="M32" s="89">
        <f t="shared" si="16"/>
        <v>0</v>
      </c>
      <c r="N32" s="89">
        <f t="shared" si="16"/>
        <v>0</v>
      </c>
      <c r="P32" s="89">
        <f>SUM(P33:P36)</f>
        <v>0</v>
      </c>
      <c r="Q32" s="89">
        <f t="shared" ref="Q32:Z32" si="17">SUM(Q33:Q36)</f>
        <v>0</v>
      </c>
      <c r="R32" s="89">
        <f t="shared" si="17"/>
        <v>0</v>
      </c>
      <c r="S32" s="89">
        <f t="shared" si="17"/>
        <v>0</v>
      </c>
      <c r="T32" s="89">
        <f t="shared" si="17"/>
        <v>0</v>
      </c>
      <c r="U32" s="89">
        <f t="shared" si="17"/>
        <v>0</v>
      </c>
      <c r="V32" s="89">
        <f t="shared" si="17"/>
        <v>0</v>
      </c>
      <c r="W32" s="89">
        <f t="shared" si="17"/>
        <v>0</v>
      </c>
      <c r="X32" s="89">
        <f t="shared" si="17"/>
        <v>0</v>
      </c>
      <c r="Y32" s="89">
        <f t="shared" si="17"/>
        <v>0</v>
      </c>
      <c r="Z32" s="89">
        <f t="shared" si="17"/>
        <v>0</v>
      </c>
    </row>
    <row r="33" spans="1:26" ht="16.5" customHeight="1">
      <c r="A33" t="s">
        <v>540</v>
      </c>
      <c r="B33" s="90"/>
      <c r="C33" s="90" t="s">
        <v>218</v>
      </c>
      <c r="D33" s="91">
        <f>SUMIFS('15년일입'!$G$7:$G$656,'15년일입'!$A$7:$A$656,'15년위원회별'!$A33,'15년일입'!$B$7:$B$656,'15년위원회별'!$C33)</f>
        <v>0</v>
      </c>
      <c r="E33" s="91">
        <f>SUMIFS('15년일입'!$H$7:$H$656,'15년일입'!$A$7:$A$656,'15년위원회별'!$A33,'15년일입'!$B$7:$B$656,'15년위원회별'!$C33)</f>
        <v>0</v>
      </c>
      <c r="F33" s="91">
        <f>SUMIFS('15년일입'!$I$7:$I$656,'15년일입'!$A$7:$A$656,'15년위원회별'!$A33,'15년일입'!$B$7:$B$656,'15년위원회별'!$C33)</f>
        <v>0</v>
      </c>
      <c r="G33" s="91">
        <f>SUMIFS('15년일입'!$J$7:$J$656,'15년일입'!$A$7:$A$656,'15년위원회별'!$A33,'15년일입'!$B$7:$B$656,'15년위원회별'!$C33)</f>
        <v>0</v>
      </c>
      <c r="H33" s="91">
        <f>SUMIFS('15년일입'!$T$7:$T$656,'15년일입'!$A$7:$A$656,'15년위원회별'!$A33,'15년일입'!$B$7:$B$656,'15년위원회별'!$C33)</f>
        <v>0</v>
      </c>
      <c r="I33" s="91">
        <f>SUMIFS('15년일입'!$U$7:$U$656,'15년일입'!$A$7:$A$656,'15년위원회별'!$A33,'15년일입'!$B$7:$B$656,'15년위원회별'!$C33)</f>
        <v>0</v>
      </c>
      <c r="J33" s="91">
        <f>SUMIFS('15년일입'!$K$7:$K$656,'15년일입'!$A$7:$A$656,'15년위원회별'!$A33,'15년일입'!$B$7:$B$656,'15년위원회별'!$C33)</f>
        <v>0</v>
      </c>
      <c r="K33" s="91">
        <f>SUMIFS('15년일입'!$L$7:$L$656,'15년일입'!$A$7:$A$656,'15년위원회별'!$A33,'15년일입'!$B$7:$B$656,'15년위원회별'!$C33)</f>
        <v>0</v>
      </c>
      <c r="L33" s="91">
        <f>SUMIFS('15년일입'!$M$7:$M$656,'15년일입'!$A$7:$A$656,'15년위원회별'!$A33,'15년일입'!$B$7:$B$656,'15년위원회별'!$C33)</f>
        <v>0</v>
      </c>
      <c r="M33" s="91">
        <f>SUMIFS('15년일입'!$Y$7:$Y$656,'15년일입'!$A$7:$A$656,'15년위원회별'!$A33,'15년일입'!$B$7:$B$656,'15년위원회별'!$C33)</f>
        <v>0</v>
      </c>
      <c r="N33" s="91">
        <f>SUMIFS('15년일입'!$Z$7:$Z$656,'15년일입'!$A$7:$A$656,'15년위원회별'!$A33,'15년일입'!$B$7:$B$656,'15년위원회별'!$C33)</f>
        <v>0</v>
      </c>
      <c r="P33" s="91">
        <f>SUMIFS('15년일출'!$G$7:$G$827,'15년일출'!$A$7:$A$827,'15년위원회별'!$A33,'15년일출'!$B$7:$B$827,'15년위원회별'!$C33)</f>
        <v>0</v>
      </c>
      <c r="Q33" s="91">
        <f>SUMIFS('15년일출'!$H$7:$H$827,'15년일출'!$A$7:$A$827,'15년위원회별'!$A33,'15년일출'!$B$7:$B$827,'15년위원회별'!$C33)</f>
        <v>0</v>
      </c>
      <c r="R33" s="91">
        <f>SUMIFS('15년일출'!$I$7:$I$827,'15년일출'!$A$7:$A$827,'15년위원회별'!$A33,'15년일출'!$B$7:$B$827,'15년위원회별'!$C33)</f>
        <v>0</v>
      </c>
      <c r="S33" s="91">
        <f>SUMIFS('15년일출'!$J$7:$J$827,'15년일출'!$A$7:$A$827,'15년위원회별'!$A33,'15년일출'!$B$7:$B$827,'15년위원회별'!$C33)</f>
        <v>0</v>
      </c>
      <c r="T33" s="91">
        <f>SUMIFS('15년일출'!$T$7:$T$827,'15년일출'!$A$7:$A$827,'15년위원회별'!$A33,'15년일출'!$B$7:$B$827,'15년위원회별'!$C33)</f>
        <v>0</v>
      </c>
      <c r="U33" s="91">
        <f>SUMIFS('15년일출'!$U$7:$U$827,'15년일출'!$A$7:$A$827,'15년위원회별'!$A33,'15년일출'!$B$7:$B$827,'15년위원회별'!$C33)</f>
        <v>0</v>
      </c>
      <c r="V33" s="91">
        <f>SUMIFS('15년일출'!$K$7:$K$827,'15년일출'!$A$7:$A$827,'15년위원회별'!$A33,'15년일출'!$B$7:$B$827,'15년위원회별'!$C33)</f>
        <v>0</v>
      </c>
      <c r="W33" s="91">
        <f>SUMIFS('15년일출'!$L$7:$L$827,'15년일출'!$A$7:$A$827,'15년위원회별'!$A33,'15년일출'!$B$7:$B$827,'15년위원회별'!$C33)</f>
        <v>0</v>
      </c>
      <c r="X33" s="91">
        <f>SUMIFS('15년일출'!$M$7:$M$827,'15년일출'!$A$7:$A$827,'15년위원회별'!$A33,'15년일출'!$B$7:$B$827,'15년위원회별'!$C33)</f>
        <v>0</v>
      </c>
      <c r="Y33" s="91">
        <f>SUMIFS('15년일출'!$Y$7:$Y$827,'15년일출'!$A$7:$A$827,'15년위원회별'!$A33,'15년일출'!$B$7:$B$827,'15년위원회별'!$C33)</f>
        <v>0</v>
      </c>
      <c r="Z33" s="91">
        <f>SUMIFS('15년일출'!$Z$7:$Z$827,'15년일출'!$A$7:$A$827,'15년위원회별'!$A33,'15년일출'!$B$7:$B$827,'15년위원회별'!$C33)</f>
        <v>0</v>
      </c>
    </row>
    <row r="34" spans="1:26" ht="16.5" customHeight="1">
      <c r="A34" t="s">
        <v>540</v>
      </c>
      <c r="B34" s="90"/>
      <c r="C34" s="90" t="s">
        <v>370</v>
      </c>
      <c r="D34" s="91">
        <f>SUMIFS('15년일입'!$G$7:$G$656,'15년일입'!$A$7:$A$656,'15년위원회별'!$A34,'15년일입'!$B$7:$B$656,'15년위원회별'!$C34)</f>
        <v>0</v>
      </c>
      <c r="E34" s="91">
        <f>SUMIFS('15년일입'!$H$7:$H$656,'15년일입'!$A$7:$A$656,'15년위원회별'!$A34,'15년일입'!$B$7:$B$656,'15년위원회별'!$C34)</f>
        <v>0</v>
      </c>
      <c r="F34" s="91">
        <f>SUMIFS('15년일입'!$I$7:$I$656,'15년일입'!$A$7:$A$656,'15년위원회별'!$A34,'15년일입'!$B$7:$B$656,'15년위원회별'!$C34)</f>
        <v>0</v>
      </c>
      <c r="G34" s="91">
        <f>SUMIFS('15년일입'!$J$7:$J$656,'15년일입'!$A$7:$A$656,'15년위원회별'!$A34,'15년일입'!$B$7:$B$656,'15년위원회별'!$C34)</f>
        <v>0</v>
      </c>
      <c r="H34" s="91">
        <f>SUMIFS('15년일입'!$T$7:$T$656,'15년일입'!$A$7:$A$656,'15년위원회별'!$A34,'15년일입'!$B$7:$B$656,'15년위원회별'!$C34)</f>
        <v>0</v>
      </c>
      <c r="I34" s="91">
        <f>SUMIFS('15년일입'!$U$7:$U$656,'15년일입'!$A$7:$A$656,'15년위원회별'!$A34,'15년일입'!$B$7:$B$656,'15년위원회별'!$C34)</f>
        <v>0</v>
      </c>
      <c r="J34" s="91">
        <f>SUMIFS('15년일입'!$K$7:$K$656,'15년일입'!$A$7:$A$656,'15년위원회별'!$A34,'15년일입'!$B$7:$B$656,'15년위원회별'!$C34)</f>
        <v>0</v>
      </c>
      <c r="K34" s="91">
        <f>SUMIFS('15년일입'!$L$7:$L$656,'15년일입'!$A$7:$A$656,'15년위원회별'!$A34,'15년일입'!$B$7:$B$656,'15년위원회별'!$C34)</f>
        <v>0</v>
      </c>
      <c r="L34" s="91">
        <f>SUMIFS('15년일입'!$M$7:$M$656,'15년일입'!$A$7:$A$656,'15년위원회별'!$A34,'15년일입'!$B$7:$B$656,'15년위원회별'!$C34)</f>
        <v>0</v>
      </c>
      <c r="M34" s="91">
        <f>SUMIFS('15년일입'!$Y$7:$Y$656,'15년일입'!$A$7:$A$656,'15년위원회별'!$A34,'15년일입'!$B$7:$B$656,'15년위원회별'!$C34)</f>
        <v>0</v>
      </c>
      <c r="N34" s="91">
        <f>SUMIFS('15년일입'!$Z$7:$Z$656,'15년일입'!$A$7:$A$656,'15년위원회별'!$A34,'15년일입'!$B$7:$B$656,'15년위원회별'!$C34)</f>
        <v>0</v>
      </c>
      <c r="P34" s="91">
        <f>SUMIFS('15년일출'!$G$7:$G$827,'15년일출'!$A$7:$A$827,'15년위원회별'!$A34,'15년일출'!$B$7:$B$827,'15년위원회별'!$C34)</f>
        <v>0</v>
      </c>
      <c r="Q34" s="91">
        <f>SUMIFS('15년일출'!$H$7:$H$827,'15년일출'!$A$7:$A$827,'15년위원회별'!$A34,'15년일출'!$B$7:$B$827,'15년위원회별'!$C34)</f>
        <v>0</v>
      </c>
      <c r="R34" s="91">
        <f>SUMIFS('15년일출'!$I$7:$I$827,'15년일출'!$A$7:$A$827,'15년위원회별'!$A34,'15년일출'!$B$7:$B$827,'15년위원회별'!$C34)</f>
        <v>0</v>
      </c>
      <c r="S34" s="91">
        <f>SUMIFS('15년일출'!$J$7:$J$827,'15년일출'!$A$7:$A$827,'15년위원회별'!$A34,'15년일출'!$B$7:$B$827,'15년위원회별'!$C34)</f>
        <v>0</v>
      </c>
      <c r="T34" s="91">
        <f>SUMIFS('15년일출'!$T$7:$T$827,'15년일출'!$A$7:$A$827,'15년위원회별'!$A34,'15년일출'!$B$7:$B$827,'15년위원회별'!$C34)</f>
        <v>0</v>
      </c>
      <c r="U34" s="91">
        <f>SUMIFS('15년일출'!$U$7:$U$827,'15년일출'!$A$7:$A$827,'15년위원회별'!$A34,'15년일출'!$B$7:$B$827,'15년위원회별'!$C34)</f>
        <v>0</v>
      </c>
      <c r="V34" s="91">
        <f>SUMIFS('15년일출'!$K$7:$K$827,'15년일출'!$A$7:$A$827,'15년위원회별'!$A34,'15년일출'!$B$7:$B$827,'15년위원회별'!$C34)</f>
        <v>0</v>
      </c>
      <c r="W34" s="91">
        <f>SUMIFS('15년일출'!$L$7:$L$827,'15년일출'!$A$7:$A$827,'15년위원회별'!$A34,'15년일출'!$B$7:$B$827,'15년위원회별'!$C34)</f>
        <v>0</v>
      </c>
      <c r="X34" s="91">
        <f>SUMIFS('15년일출'!$M$7:$M$827,'15년일출'!$A$7:$A$827,'15년위원회별'!$A34,'15년일출'!$B$7:$B$827,'15년위원회별'!$C34)</f>
        <v>0</v>
      </c>
      <c r="Y34" s="91">
        <f>SUMIFS('15년일출'!$Y$7:$Y$827,'15년일출'!$A$7:$A$827,'15년위원회별'!$A34,'15년일출'!$B$7:$B$827,'15년위원회별'!$C34)</f>
        <v>0</v>
      </c>
      <c r="Z34" s="91">
        <f>SUMIFS('15년일출'!$Z$7:$Z$827,'15년일출'!$A$7:$A$827,'15년위원회별'!$A34,'15년일출'!$B$7:$B$827,'15년위원회별'!$C34)</f>
        <v>0</v>
      </c>
    </row>
    <row r="35" spans="1:26" ht="16.5" customHeight="1">
      <c r="A35" t="s">
        <v>11</v>
      </c>
      <c r="B35" s="90"/>
      <c r="C35" s="90" t="s">
        <v>380</v>
      </c>
      <c r="D35" s="91">
        <f>SUMIFS('15년일입'!$G$7:$G$656,'15년일입'!$A$7:$A$656,'15년위원회별'!$A35,'15년일입'!$B$7:$B$656,'15년위원회별'!$C35)</f>
        <v>0</v>
      </c>
      <c r="E35" s="91">
        <f>SUMIFS('15년일입'!$H$7:$H$656,'15년일입'!$A$7:$A$656,'15년위원회별'!$A35,'15년일입'!$B$7:$B$656,'15년위원회별'!$C35)</f>
        <v>0</v>
      </c>
      <c r="F35" s="91">
        <f>SUMIFS('15년일입'!$I$7:$I$656,'15년일입'!$A$7:$A$656,'15년위원회별'!$A35,'15년일입'!$B$7:$B$656,'15년위원회별'!$C35)</f>
        <v>0</v>
      </c>
      <c r="G35" s="91">
        <f>SUMIFS('15년일입'!$J$7:$J$656,'15년일입'!$A$7:$A$656,'15년위원회별'!$A35,'15년일입'!$B$7:$B$656,'15년위원회별'!$C35)</f>
        <v>0</v>
      </c>
      <c r="H35" s="91">
        <f>SUMIFS('15년일입'!$T$7:$T$656,'15년일입'!$A$7:$A$656,'15년위원회별'!$A35,'15년일입'!$B$7:$B$656,'15년위원회별'!$C35)</f>
        <v>0</v>
      </c>
      <c r="I35" s="91">
        <f>SUMIFS('15년일입'!$U$7:$U$656,'15년일입'!$A$7:$A$656,'15년위원회별'!$A35,'15년일입'!$B$7:$B$656,'15년위원회별'!$C35)</f>
        <v>0</v>
      </c>
      <c r="J35" s="91">
        <f>SUMIFS('15년일입'!$K$7:$K$656,'15년일입'!$A$7:$A$656,'15년위원회별'!$A35,'15년일입'!$B$7:$B$656,'15년위원회별'!$C35)</f>
        <v>0</v>
      </c>
      <c r="K35" s="91">
        <f>SUMIFS('15년일입'!$L$7:$L$656,'15년일입'!$A$7:$A$656,'15년위원회별'!$A35,'15년일입'!$B$7:$B$656,'15년위원회별'!$C35)</f>
        <v>0</v>
      </c>
      <c r="L35" s="91">
        <f>SUMIFS('15년일입'!$M$7:$M$656,'15년일입'!$A$7:$A$656,'15년위원회별'!$A35,'15년일입'!$B$7:$B$656,'15년위원회별'!$C35)</f>
        <v>0</v>
      </c>
      <c r="M35" s="91">
        <f>SUMIFS('15년일입'!$Y$7:$Y$656,'15년일입'!$A$7:$A$656,'15년위원회별'!$A35,'15년일입'!$B$7:$B$656,'15년위원회별'!$C35)</f>
        <v>0</v>
      </c>
      <c r="N35" s="91">
        <f>SUMIFS('15년일입'!$Z$7:$Z$656,'15년일입'!$A$7:$A$656,'15년위원회별'!$A35,'15년일입'!$B$7:$B$656,'15년위원회별'!$C35)</f>
        <v>0</v>
      </c>
      <c r="P35" s="91">
        <f>SUMIFS('15년일출'!$G$7:$G$827,'15년일출'!$A$7:$A$827,'15년위원회별'!$A35,'15년일출'!$B$7:$B$827,'15년위원회별'!$C35)</f>
        <v>0</v>
      </c>
      <c r="Q35" s="91">
        <f>SUMIFS('15년일출'!$H$7:$H$827,'15년일출'!$A$7:$A$827,'15년위원회별'!$A35,'15년일출'!$B$7:$B$827,'15년위원회별'!$C35)</f>
        <v>0</v>
      </c>
      <c r="R35" s="91">
        <f>SUMIFS('15년일출'!$I$7:$I$827,'15년일출'!$A$7:$A$827,'15년위원회별'!$A35,'15년일출'!$B$7:$B$827,'15년위원회별'!$C35)</f>
        <v>0</v>
      </c>
      <c r="S35" s="91">
        <f>SUMIFS('15년일출'!$J$7:$J$827,'15년일출'!$A$7:$A$827,'15년위원회별'!$A35,'15년일출'!$B$7:$B$827,'15년위원회별'!$C35)</f>
        <v>0</v>
      </c>
      <c r="T35" s="91">
        <f>SUMIFS('15년일출'!$T$7:$T$827,'15년일출'!$A$7:$A$827,'15년위원회별'!$A35,'15년일출'!$B$7:$B$827,'15년위원회별'!$C35)</f>
        <v>0</v>
      </c>
      <c r="U35" s="91">
        <f>SUMIFS('15년일출'!$U$7:$U$827,'15년일출'!$A$7:$A$827,'15년위원회별'!$A35,'15년일출'!$B$7:$B$827,'15년위원회별'!$C35)</f>
        <v>0</v>
      </c>
      <c r="V35" s="91">
        <f>SUMIFS('15년일출'!$K$7:$K$827,'15년일출'!$A$7:$A$827,'15년위원회별'!$A35,'15년일출'!$B$7:$B$827,'15년위원회별'!$C35)</f>
        <v>0</v>
      </c>
      <c r="W35" s="91">
        <f>SUMIFS('15년일출'!$L$7:$L$827,'15년일출'!$A$7:$A$827,'15년위원회별'!$A35,'15년일출'!$B$7:$B$827,'15년위원회별'!$C35)</f>
        <v>0</v>
      </c>
      <c r="X35" s="91">
        <f>SUMIFS('15년일출'!$M$7:$M$827,'15년일출'!$A$7:$A$827,'15년위원회별'!$A35,'15년일출'!$B$7:$B$827,'15년위원회별'!$C35)</f>
        <v>0</v>
      </c>
      <c r="Y35" s="91">
        <f>SUMIFS('15년일출'!$Y$7:$Y$827,'15년일출'!$A$7:$A$827,'15년위원회별'!$A35,'15년일출'!$B$7:$B$827,'15년위원회별'!$C35)</f>
        <v>0</v>
      </c>
      <c r="Z35" s="91">
        <f>SUMIFS('15년일출'!$Z$7:$Z$827,'15년일출'!$A$7:$A$827,'15년위원회별'!$A35,'15년일출'!$B$7:$B$827,'15년위원회별'!$C35)</f>
        <v>0</v>
      </c>
    </row>
    <row r="36" spans="1:26" ht="16.5" customHeight="1">
      <c r="A36" t="s">
        <v>540</v>
      </c>
      <c r="B36" s="90"/>
      <c r="C36" s="90" t="s">
        <v>406</v>
      </c>
      <c r="D36" s="91">
        <f>SUMIFS('15년일입'!$G$7:$G$656,'15년일입'!$A$7:$A$656,'15년위원회별'!$A36,'15년일입'!$B$7:$B$656,'15년위원회별'!$C36)</f>
        <v>0</v>
      </c>
      <c r="E36" s="91">
        <f>SUMIFS('15년일입'!$H$7:$H$656,'15년일입'!$A$7:$A$656,'15년위원회별'!$A36,'15년일입'!$B$7:$B$656,'15년위원회별'!$C36)</f>
        <v>0</v>
      </c>
      <c r="F36" s="91">
        <f>SUMIFS('15년일입'!$I$7:$I$656,'15년일입'!$A$7:$A$656,'15년위원회별'!$A36,'15년일입'!$B$7:$B$656,'15년위원회별'!$C36)</f>
        <v>0</v>
      </c>
      <c r="G36" s="91">
        <f>SUMIFS('15년일입'!$J$7:$J$656,'15년일입'!$A$7:$A$656,'15년위원회별'!$A36,'15년일입'!$B$7:$B$656,'15년위원회별'!$C36)</f>
        <v>0</v>
      </c>
      <c r="H36" s="91">
        <f>SUMIFS('15년일입'!$T$7:$T$656,'15년일입'!$A$7:$A$656,'15년위원회별'!$A36,'15년일입'!$B$7:$B$656,'15년위원회별'!$C36)</f>
        <v>0</v>
      </c>
      <c r="I36" s="91">
        <f>SUMIFS('15년일입'!$U$7:$U$656,'15년일입'!$A$7:$A$656,'15년위원회별'!$A36,'15년일입'!$B$7:$B$656,'15년위원회별'!$C36)</f>
        <v>0</v>
      </c>
      <c r="J36" s="91">
        <f>SUMIFS('15년일입'!$K$7:$K$656,'15년일입'!$A$7:$A$656,'15년위원회별'!$A36,'15년일입'!$B$7:$B$656,'15년위원회별'!$C36)</f>
        <v>0</v>
      </c>
      <c r="K36" s="91">
        <f>SUMIFS('15년일입'!$L$7:$L$656,'15년일입'!$A$7:$A$656,'15년위원회별'!$A36,'15년일입'!$B$7:$B$656,'15년위원회별'!$C36)</f>
        <v>0</v>
      </c>
      <c r="L36" s="91">
        <f>SUMIFS('15년일입'!$M$7:$M$656,'15년일입'!$A$7:$A$656,'15년위원회별'!$A36,'15년일입'!$B$7:$B$656,'15년위원회별'!$C36)</f>
        <v>0</v>
      </c>
      <c r="M36" s="91">
        <f>SUMIFS('15년일입'!$Y$7:$Y$656,'15년일입'!$A$7:$A$656,'15년위원회별'!$A36,'15년일입'!$B$7:$B$656,'15년위원회별'!$C36)</f>
        <v>0</v>
      </c>
      <c r="N36" s="91">
        <f>SUMIFS('15년일입'!$Z$7:$Z$656,'15년일입'!$A$7:$A$656,'15년위원회별'!$A36,'15년일입'!$B$7:$B$656,'15년위원회별'!$C36)</f>
        <v>0</v>
      </c>
      <c r="P36" s="91">
        <f>SUMIFS('15년일출'!$G$7:$G$827,'15년일출'!$A$7:$A$827,'15년위원회별'!$A36,'15년일출'!$B$7:$B$827,'15년위원회별'!$C36)</f>
        <v>0</v>
      </c>
      <c r="Q36" s="91">
        <f>SUMIFS('15년일출'!$H$7:$H$827,'15년일출'!$A$7:$A$827,'15년위원회별'!$A36,'15년일출'!$B$7:$B$827,'15년위원회별'!$C36)</f>
        <v>0</v>
      </c>
      <c r="R36" s="91">
        <f>SUMIFS('15년일출'!$I$7:$I$827,'15년일출'!$A$7:$A$827,'15년위원회별'!$A36,'15년일출'!$B$7:$B$827,'15년위원회별'!$C36)</f>
        <v>0</v>
      </c>
      <c r="S36" s="91">
        <f>SUMIFS('15년일출'!$J$7:$J$827,'15년일출'!$A$7:$A$827,'15년위원회별'!$A36,'15년일출'!$B$7:$B$827,'15년위원회별'!$C36)</f>
        <v>0</v>
      </c>
      <c r="T36" s="91">
        <f>SUMIFS('15년일출'!$T$7:$T$827,'15년일출'!$A$7:$A$827,'15년위원회별'!$A36,'15년일출'!$B$7:$B$827,'15년위원회별'!$C36)</f>
        <v>0</v>
      </c>
      <c r="U36" s="91">
        <f>SUMIFS('15년일출'!$U$7:$U$827,'15년일출'!$A$7:$A$827,'15년위원회별'!$A36,'15년일출'!$B$7:$B$827,'15년위원회별'!$C36)</f>
        <v>0</v>
      </c>
      <c r="V36" s="91">
        <f>SUMIFS('15년일출'!$K$7:$K$827,'15년일출'!$A$7:$A$827,'15년위원회별'!$A36,'15년일출'!$B$7:$B$827,'15년위원회별'!$C36)</f>
        <v>0</v>
      </c>
      <c r="W36" s="91">
        <f>SUMIFS('15년일출'!$L$7:$L$827,'15년일출'!$A$7:$A$827,'15년위원회별'!$A36,'15년일출'!$B$7:$B$827,'15년위원회별'!$C36)</f>
        <v>0</v>
      </c>
      <c r="X36" s="91">
        <f>SUMIFS('15년일출'!$M$7:$M$827,'15년일출'!$A$7:$A$827,'15년위원회별'!$A36,'15년일출'!$B$7:$B$827,'15년위원회별'!$C36)</f>
        <v>0</v>
      </c>
      <c r="Y36" s="91">
        <f>SUMIFS('15년일출'!$Y$7:$Y$827,'15년일출'!$A$7:$A$827,'15년위원회별'!$A36,'15년일출'!$B$7:$B$827,'15년위원회별'!$C36)</f>
        <v>0</v>
      </c>
      <c r="Z36" s="91">
        <f>SUMIFS('15년일출'!$Z$7:$Z$827,'15년일출'!$A$7:$A$827,'15년위원회별'!$A36,'15년일출'!$B$7:$B$827,'15년위원회별'!$C36)</f>
        <v>0</v>
      </c>
    </row>
    <row r="37" spans="1:26" ht="16.5" customHeight="1">
      <c r="B37" s="291" t="s">
        <v>12</v>
      </c>
      <c r="C37" s="292"/>
      <c r="D37" s="89">
        <f>SUM(D38:D42)</f>
        <v>0</v>
      </c>
      <c r="E37" s="89">
        <f t="shared" ref="E37:N37" si="18">SUM(E38:E42)</f>
        <v>0</v>
      </c>
      <c r="F37" s="89">
        <f t="shared" si="18"/>
        <v>0</v>
      </c>
      <c r="G37" s="89">
        <f t="shared" si="18"/>
        <v>0</v>
      </c>
      <c r="H37" s="89">
        <f t="shared" si="18"/>
        <v>0</v>
      </c>
      <c r="I37" s="89">
        <f t="shared" si="18"/>
        <v>0</v>
      </c>
      <c r="J37" s="89">
        <f t="shared" si="18"/>
        <v>0</v>
      </c>
      <c r="K37" s="89">
        <f t="shared" si="18"/>
        <v>0</v>
      </c>
      <c r="L37" s="89">
        <f t="shared" si="18"/>
        <v>0</v>
      </c>
      <c r="M37" s="89">
        <f t="shared" si="18"/>
        <v>0</v>
      </c>
      <c r="N37" s="89">
        <f t="shared" si="18"/>
        <v>0</v>
      </c>
      <c r="P37" s="89">
        <f>SUM(P38:P42)</f>
        <v>0</v>
      </c>
      <c r="Q37" s="89">
        <f t="shared" ref="Q37:Z37" si="19">SUM(Q38:Q42)</f>
        <v>0</v>
      </c>
      <c r="R37" s="89">
        <f t="shared" si="19"/>
        <v>0</v>
      </c>
      <c r="S37" s="89">
        <f t="shared" si="19"/>
        <v>0</v>
      </c>
      <c r="T37" s="89">
        <f t="shared" si="19"/>
        <v>0</v>
      </c>
      <c r="U37" s="89">
        <f t="shared" si="19"/>
        <v>0</v>
      </c>
      <c r="V37" s="89">
        <f t="shared" si="19"/>
        <v>0</v>
      </c>
      <c r="W37" s="89">
        <f t="shared" si="19"/>
        <v>0</v>
      </c>
      <c r="X37" s="89">
        <f t="shared" si="19"/>
        <v>0</v>
      </c>
      <c r="Y37" s="89">
        <f t="shared" si="19"/>
        <v>0</v>
      </c>
      <c r="Z37" s="89">
        <f t="shared" si="19"/>
        <v>0</v>
      </c>
    </row>
    <row r="38" spans="1:26" ht="16.5" customHeight="1">
      <c r="A38" t="s">
        <v>541</v>
      </c>
      <c r="B38" s="90"/>
      <c r="C38" s="90" t="s">
        <v>110</v>
      </c>
      <c r="D38" s="91">
        <f>SUMIFS('15년일입'!$G$7:$G$656,'15년일입'!$A$7:$A$656,'15년위원회별'!$A38,'15년일입'!$B$7:$B$656,'15년위원회별'!$C38)</f>
        <v>0</v>
      </c>
      <c r="E38" s="91">
        <f>SUMIFS('15년일입'!$H$7:$H$656,'15년일입'!$A$7:$A$656,'15년위원회별'!$A38,'15년일입'!$B$7:$B$656,'15년위원회별'!$C38)</f>
        <v>0</v>
      </c>
      <c r="F38" s="91">
        <f>SUMIFS('15년일입'!$I$7:$I$656,'15년일입'!$A$7:$A$656,'15년위원회별'!$A38,'15년일입'!$B$7:$B$656,'15년위원회별'!$C38)</f>
        <v>0</v>
      </c>
      <c r="G38" s="91">
        <f>SUMIFS('15년일입'!$J$7:$J$656,'15년일입'!$A$7:$A$656,'15년위원회별'!$A38,'15년일입'!$B$7:$B$656,'15년위원회별'!$C38)</f>
        <v>0</v>
      </c>
      <c r="H38" s="91">
        <f>SUMIFS('15년일입'!$T$7:$T$656,'15년일입'!$A$7:$A$656,'15년위원회별'!$A38,'15년일입'!$B$7:$B$656,'15년위원회별'!$C38)</f>
        <v>0</v>
      </c>
      <c r="I38" s="91">
        <f>SUMIFS('15년일입'!$U$7:$U$656,'15년일입'!$A$7:$A$656,'15년위원회별'!$A38,'15년일입'!$B$7:$B$656,'15년위원회별'!$C38)</f>
        <v>0</v>
      </c>
      <c r="J38" s="91">
        <f>SUMIFS('15년일입'!$K$7:$K$656,'15년일입'!$A$7:$A$656,'15년위원회별'!$A38,'15년일입'!$B$7:$B$656,'15년위원회별'!$C38)</f>
        <v>0</v>
      </c>
      <c r="K38" s="91">
        <f>SUMIFS('15년일입'!$L$7:$L$656,'15년일입'!$A$7:$A$656,'15년위원회별'!$A38,'15년일입'!$B$7:$B$656,'15년위원회별'!$C38)</f>
        <v>0</v>
      </c>
      <c r="L38" s="91">
        <f>SUMIFS('15년일입'!$M$7:$M$656,'15년일입'!$A$7:$A$656,'15년위원회별'!$A38,'15년일입'!$B$7:$B$656,'15년위원회별'!$C38)</f>
        <v>0</v>
      </c>
      <c r="M38" s="91">
        <f>SUMIFS('15년일입'!$Y$7:$Y$656,'15년일입'!$A$7:$A$656,'15년위원회별'!$A38,'15년일입'!$B$7:$B$656,'15년위원회별'!$C38)</f>
        <v>0</v>
      </c>
      <c r="N38" s="91">
        <f>SUMIFS('15년일입'!$Z$7:$Z$656,'15년일입'!$A$7:$A$656,'15년위원회별'!$A38,'15년일입'!$B$7:$B$656,'15년위원회별'!$C38)</f>
        <v>0</v>
      </c>
      <c r="P38" s="91">
        <f>SUMIFS('15년일출'!$G$7:$G$827,'15년일출'!$A$7:$A$827,'15년위원회별'!$A38,'15년일출'!$B$7:$B$827,'15년위원회별'!$C38)</f>
        <v>0</v>
      </c>
      <c r="Q38" s="91">
        <f>SUMIFS('15년일출'!$H$7:$H$827,'15년일출'!$A$7:$A$827,'15년위원회별'!$A38,'15년일출'!$B$7:$B$827,'15년위원회별'!$C38)</f>
        <v>0</v>
      </c>
      <c r="R38" s="91">
        <f>SUMIFS('15년일출'!$I$7:$I$827,'15년일출'!$A$7:$A$827,'15년위원회별'!$A38,'15년일출'!$B$7:$B$827,'15년위원회별'!$C38)</f>
        <v>0</v>
      </c>
      <c r="S38" s="91">
        <f>SUMIFS('15년일출'!$J$7:$J$827,'15년일출'!$A$7:$A$827,'15년위원회별'!$A38,'15년일출'!$B$7:$B$827,'15년위원회별'!$C38)</f>
        <v>0</v>
      </c>
      <c r="T38" s="91">
        <f>SUMIFS('15년일출'!$T$7:$T$827,'15년일출'!$A$7:$A$827,'15년위원회별'!$A38,'15년일출'!$B$7:$B$827,'15년위원회별'!$C38)</f>
        <v>0</v>
      </c>
      <c r="U38" s="91">
        <f>SUMIFS('15년일출'!$U$7:$U$827,'15년일출'!$A$7:$A$827,'15년위원회별'!$A38,'15년일출'!$B$7:$B$827,'15년위원회별'!$C38)</f>
        <v>0</v>
      </c>
      <c r="V38" s="91">
        <f>SUMIFS('15년일출'!$K$7:$K$827,'15년일출'!$A$7:$A$827,'15년위원회별'!$A38,'15년일출'!$B$7:$B$827,'15년위원회별'!$C38)</f>
        <v>0</v>
      </c>
      <c r="W38" s="91">
        <f>SUMIFS('15년일출'!$L$7:$L$827,'15년일출'!$A$7:$A$827,'15년위원회별'!$A38,'15년일출'!$B$7:$B$827,'15년위원회별'!$C38)</f>
        <v>0</v>
      </c>
      <c r="X38" s="91">
        <f>SUMIFS('15년일출'!$M$7:$M$827,'15년일출'!$A$7:$A$827,'15년위원회별'!$A38,'15년일출'!$B$7:$B$827,'15년위원회별'!$C38)</f>
        <v>0</v>
      </c>
      <c r="Y38" s="91">
        <f>SUMIFS('15년일출'!$Y$7:$Y$827,'15년일출'!$A$7:$A$827,'15년위원회별'!$A38,'15년일출'!$B$7:$B$827,'15년위원회별'!$C38)</f>
        <v>0</v>
      </c>
      <c r="Z38" s="91">
        <f>SUMIFS('15년일출'!$Z$7:$Z$827,'15년일출'!$A$7:$A$827,'15년위원회별'!$A38,'15년일출'!$B$7:$B$827,'15년위원회별'!$C38)</f>
        <v>0</v>
      </c>
    </row>
    <row r="39" spans="1:26" ht="16.5" customHeight="1">
      <c r="A39" t="s">
        <v>541</v>
      </c>
      <c r="B39" s="90"/>
      <c r="C39" s="90" t="s">
        <v>114</v>
      </c>
      <c r="D39" s="91">
        <f>SUMIFS('15년일입'!$G$7:$G$656,'15년일입'!$A$7:$A$656,'15년위원회별'!$A39,'15년일입'!$B$7:$B$656,'15년위원회별'!$C39)</f>
        <v>0</v>
      </c>
      <c r="E39" s="91">
        <f>SUMIFS('15년일입'!$H$7:$H$656,'15년일입'!$A$7:$A$656,'15년위원회별'!$A39,'15년일입'!$B$7:$B$656,'15년위원회별'!$C39)</f>
        <v>0</v>
      </c>
      <c r="F39" s="91">
        <f>SUMIFS('15년일입'!$I$7:$I$656,'15년일입'!$A$7:$A$656,'15년위원회별'!$A39,'15년일입'!$B$7:$B$656,'15년위원회별'!$C39)</f>
        <v>0</v>
      </c>
      <c r="G39" s="91">
        <f>SUMIFS('15년일입'!$J$7:$J$656,'15년일입'!$A$7:$A$656,'15년위원회별'!$A39,'15년일입'!$B$7:$B$656,'15년위원회별'!$C39)</f>
        <v>0</v>
      </c>
      <c r="H39" s="91">
        <f>SUMIFS('15년일입'!$T$7:$T$656,'15년일입'!$A$7:$A$656,'15년위원회별'!$A39,'15년일입'!$B$7:$B$656,'15년위원회별'!$C39)</f>
        <v>0</v>
      </c>
      <c r="I39" s="91">
        <f>SUMIFS('15년일입'!$U$7:$U$656,'15년일입'!$A$7:$A$656,'15년위원회별'!$A39,'15년일입'!$B$7:$B$656,'15년위원회별'!$C39)</f>
        <v>0</v>
      </c>
      <c r="J39" s="91">
        <f>SUMIFS('15년일입'!$K$7:$K$656,'15년일입'!$A$7:$A$656,'15년위원회별'!$A39,'15년일입'!$B$7:$B$656,'15년위원회별'!$C39)</f>
        <v>0</v>
      </c>
      <c r="K39" s="91">
        <f>SUMIFS('15년일입'!$L$7:$L$656,'15년일입'!$A$7:$A$656,'15년위원회별'!$A39,'15년일입'!$B$7:$B$656,'15년위원회별'!$C39)</f>
        <v>0</v>
      </c>
      <c r="L39" s="91">
        <f>SUMIFS('15년일입'!$M$7:$M$656,'15년일입'!$A$7:$A$656,'15년위원회별'!$A39,'15년일입'!$B$7:$B$656,'15년위원회별'!$C39)</f>
        <v>0</v>
      </c>
      <c r="M39" s="91">
        <f>SUMIFS('15년일입'!$Y$7:$Y$656,'15년일입'!$A$7:$A$656,'15년위원회별'!$A39,'15년일입'!$B$7:$B$656,'15년위원회별'!$C39)</f>
        <v>0</v>
      </c>
      <c r="N39" s="91">
        <f>SUMIFS('15년일입'!$Z$7:$Z$656,'15년일입'!$A$7:$A$656,'15년위원회별'!$A39,'15년일입'!$B$7:$B$656,'15년위원회별'!$C39)</f>
        <v>0</v>
      </c>
      <c r="P39" s="91">
        <f>SUMIFS('15년일출'!$G$7:$G$827,'15년일출'!$A$7:$A$827,'15년위원회별'!$A39,'15년일출'!$B$7:$B$827,'15년위원회별'!$C39)</f>
        <v>0</v>
      </c>
      <c r="Q39" s="91">
        <f>SUMIFS('15년일출'!$H$7:$H$827,'15년일출'!$A$7:$A$827,'15년위원회별'!$A39,'15년일출'!$B$7:$B$827,'15년위원회별'!$C39)</f>
        <v>0</v>
      </c>
      <c r="R39" s="91">
        <f>SUMIFS('15년일출'!$I$7:$I$827,'15년일출'!$A$7:$A$827,'15년위원회별'!$A39,'15년일출'!$B$7:$B$827,'15년위원회별'!$C39)</f>
        <v>0</v>
      </c>
      <c r="S39" s="91">
        <f>SUMIFS('15년일출'!$J$7:$J$827,'15년일출'!$A$7:$A$827,'15년위원회별'!$A39,'15년일출'!$B$7:$B$827,'15년위원회별'!$C39)</f>
        <v>0</v>
      </c>
      <c r="T39" s="91">
        <f>SUMIFS('15년일출'!$T$7:$T$827,'15년일출'!$A$7:$A$827,'15년위원회별'!$A39,'15년일출'!$B$7:$B$827,'15년위원회별'!$C39)</f>
        <v>0</v>
      </c>
      <c r="U39" s="91">
        <f>SUMIFS('15년일출'!$U$7:$U$827,'15년일출'!$A$7:$A$827,'15년위원회별'!$A39,'15년일출'!$B$7:$B$827,'15년위원회별'!$C39)</f>
        <v>0</v>
      </c>
      <c r="V39" s="91">
        <f>SUMIFS('15년일출'!$K$7:$K$827,'15년일출'!$A$7:$A$827,'15년위원회별'!$A39,'15년일출'!$B$7:$B$827,'15년위원회별'!$C39)</f>
        <v>0</v>
      </c>
      <c r="W39" s="91">
        <f>SUMIFS('15년일출'!$L$7:$L$827,'15년일출'!$A$7:$A$827,'15년위원회별'!$A39,'15년일출'!$B$7:$B$827,'15년위원회별'!$C39)</f>
        <v>0</v>
      </c>
      <c r="X39" s="91">
        <f>SUMIFS('15년일출'!$M$7:$M$827,'15년일출'!$A$7:$A$827,'15년위원회별'!$A39,'15년일출'!$B$7:$B$827,'15년위원회별'!$C39)</f>
        <v>0</v>
      </c>
      <c r="Y39" s="91">
        <f>SUMIFS('15년일출'!$Y$7:$Y$827,'15년일출'!$A$7:$A$827,'15년위원회별'!$A39,'15년일출'!$B$7:$B$827,'15년위원회별'!$C39)</f>
        <v>0</v>
      </c>
      <c r="Z39" s="91">
        <f>SUMIFS('15년일출'!$Z$7:$Z$827,'15년일출'!$A$7:$A$827,'15년위원회별'!$A39,'15년일출'!$B$7:$B$827,'15년위원회별'!$C39)</f>
        <v>0</v>
      </c>
    </row>
    <row r="40" spans="1:26" ht="16.5" customHeight="1">
      <c r="A40" t="s">
        <v>541</v>
      </c>
      <c r="B40" s="90"/>
      <c r="C40" s="90" t="s">
        <v>67</v>
      </c>
      <c r="D40" s="91">
        <f>SUMIFS('15년일입'!$G$7:$G$656,'15년일입'!$A$7:$A$656,'15년위원회별'!$A40,'15년일입'!$B$7:$B$656,'15년위원회별'!$C40)</f>
        <v>0</v>
      </c>
      <c r="E40" s="91">
        <f>SUMIFS('15년일입'!$H$7:$H$656,'15년일입'!$A$7:$A$656,'15년위원회별'!$A40,'15년일입'!$B$7:$B$656,'15년위원회별'!$C40)</f>
        <v>0</v>
      </c>
      <c r="F40" s="91">
        <f>SUMIFS('15년일입'!$I$7:$I$656,'15년일입'!$A$7:$A$656,'15년위원회별'!$A40,'15년일입'!$B$7:$B$656,'15년위원회별'!$C40)</f>
        <v>0</v>
      </c>
      <c r="G40" s="91">
        <f>SUMIFS('15년일입'!$J$7:$J$656,'15년일입'!$A$7:$A$656,'15년위원회별'!$A40,'15년일입'!$B$7:$B$656,'15년위원회별'!$C40)</f>
        <v>0</v>
      </c>
      <c r="H40" s="91">
        <f>SUMIFS('15년일입'!$T$7:$T$656,'15년일입'!$A$7:$A$656,'15년위원회별'!$A40,'15년일입'!$B$7:$B$656,'15년위원회별'!$C40)</f>
        <v>0</v>
      </c>
      <c r="I40" s="91">
        <f>SUMIFS('15년일입'!$U$7:$U$656,'15년일입'!$A$7:$A$656,'15년위원회별'!$A40,'15년일입'!$B$7:$B$656,'15년위원회별'!$C40)</f>
        <v>0</v>
      </c>
      <c r="J40" s="91">
        <f>SUMIFS('15년일입'!$K$7:$K$656,'15년일입'!$A$7:$A$656,'15년위원회별'!$A40,'15년일입'!$B$7:$B$656,'15년위원회별'!$C40)</f>
        <v>0</v>
      </c>
      <c r="K40" s="91">
        <f>SUMIFS('15년일입'!$L$7:$L$656,'15년일입'!$A$7:$A$656,'15년위원회별'!$A40,'15년일입'!$B$7:$B$656,'15년위원회별'!$C40)</f>
        <v>0</v>
      </c>
      <c r="L40" s="91">
        <f>SUMIFS('15년일입'!$M$7:$M$656,'15년일입'!$A$7:$A$656,'15년위원회별'!$A40,'15년일입'!$B$7:$B$656,'15년위원회별'!$C40)</f>
        <v>0</v>
      </c>
      <c r="M40" s="91">
        <f>SUMIFS('15년일입'!$Y$7:$Y$656,'15년일입'!$A$7:$A$656,'15년위원회별'!$A40,'15년일입'!$B$7:$B$656,'15년위원회별'!$C40)</f>
        <v>0</v>
      </c>
      <c r="N40" s="91">
        <f>SUMIFS('15년일입'!$Z$7:$Z$656,'15년일입'!$A$7:$A$656,'15년위원회별'!$A40,'15년일입'!$B$7:$B$656,'15년위원회별'!$C40)</f>
        <v>0</v>
      </c>
      <c r="P40" s="91">
        <f>SUMIFS('15년일출'!$G$7:$G$827,'15년일출'!$A$7:$A$827,'15년위원회별'!$A40,'15년일출'!$B$7:$B$827,'15년위원회별'!$C40)</f>
        <v>0</v>
      </c>
      <c r="Q40" s="91">
        <f>SUMIFS('15년일출'!$H$7:$H$827,'15년일출'!$A$7:$A$827,'15년위원회별'!$A40,'15년일출'!$B$7:$B$827,'15년위원회별'!$C40)</f>
        <v>0</v>
      </c>
      <c r="R40" s="91">
        <f>SUMIFS('15년일출'!$I$7:$I$827,'15년일출'!$A$7:$A$827,'15년위원회별'!$A40,'15년일출'!$B$7:$B$827,'15년위원회별'!$C40)</f>
        <v>0</v>
      </c>
      <c r="S40" s="91">
        <f>SUMIFS('15년일출'!$J$7:$J$827,'15년일출'!$A$7:$A$827,'15년위원회별'!$A40,'15년일출'!$B$7:$B$827,'15년위원회별'!$C40)</f>
        <v>0</v>
      </c>
      <c r="T40" s="91">
        <f>SUMIFS('15년일출'!$T$7:$T$827,'15년일출'!$A$7:$A$827,'15년위원회별'!$A40,'15년일출'!$B$7:$B$827,'15년위원회별'!$C40)</f>
        <v>0</v>
      </c>
      <c r="U40" s="91">
        <f>SUMIFS('15년일출'!$U$7:$U$827,'15년일출'!$A$7:$A$827,'15년위원회별'!$A40,'15년일출'!$B$7:$B$827,'15년위원회별'!$C40)</f>
        <v>0</v>
      </c>
      <c r="V40" s="91">
        <f>SUMIFS('15년일출'!$K$7:$K$827,'15년일출'!$A$7:$A$827,'15년위원회별'!$A40,'15년일출'!$B$7:$B$827,'15년위원회별'!$C40)</f>
        <v>0</v>
      </c>
      <c r="W40" s="91">
        <f>SUMIFS('15년일출'!$L$7:$L$827,'15년일출'!$A$7:$A$827,'15년위원회별'!$A40,'15년일출'!$B$7:$B$827,'15년위원회별'!$C40)</f>
        <v>0</v>
      </c>
      <c r="X40" s="91">
        <f>SUMIFS('15년일출'!$M$7:$M$827,'15년일출'!$A$7:$A$827,'15년위원회별'!$A40,'15년일출'!$B$7:$B$827,'15년위원회별'!$C40)</f>
        <v>0</v>
      </c>
      <c r="Y40" s="91">
        <f>SUMIFS('15년일출'!$Y$7:$Y$827,'15년일출'!$A$7:$A$827,'15년위원회별'!$A40,'15년일출'!$B$7:$B$827,'15년위원회별'!$C40)</f>
        <v>0</v>
      </c>
      <c r="Z40" s="91">
        <f>SUMIFS('15년일출'!$Z$7:$Z$827,'15년일출'!$A$7:$A$827,'15년위원회별'!$A40,'15년일출'!$B$7:$B$827,'15년위원회별'!$C40)</f>
        <v>0</v>
      </c>
    </row>
    <row r="41" spans="1:26" ht="16.5" customHeight="1">
      <c r="A41" t="s">
        <v>541</v>
      </c>
      <c r="B41" s="90"/>
      <c r="C41" s="90" t="s">
        <v>397</v>
      </c>
      <c r="D41" s="91">
        <f>SUMIFS('15년일입'!$G$7:$G$656,'15년일입'!$A$7:$A$656,'15년위원회별'!$A41,'15년일입'!$B$7:$B$656,'15년위원회별'!$C41)</f>
        <v>0</v>
      </c>
      <c r="E41" s="91">
        <f>SUMIFS('15년일입'!$H$7:$H$656,'15년일입'!$A$7:$A$656,'15년위원회별'!$A41,'15년일입'!$B$7:$B$656,'15년위원회별'!$C41)</f>
        <v>0</v>
      </c>
      <c r="F41" s="91">
        <f>SUMIFS('15년일입'!$I$7:$I$656,'15년일입'!$A$7:$A$656,'15년위원회별'!$A41,'15년일입'!$B$7:$B$656,'15년위원회별'!$C41)</f>
        <v>0</v>
      </c>
      <c r="G41" s="91">
        <f>SUMIFS('15년일입'!$J$7:$J$656,'15년일입'!$A$7:$A$656,'15년위원회별'!$A41,'15년일입'!$B$7:$B$656,'15년위원회별'!$C41)</f>
        <v>0</v>
      </c>
      <c r="H41" s="91">
        <f>SUMIFS('15년일입'!$T$7:$T$656,'15년일입'!$A$7:$A$656,'15년위원회별'!$A41,'15년일입'!$B$7:$B$656,'15년위원회별'!$C41)</f>
        <v>0</v>
      </c>
      <c r="I41" s="91">
        <f>SUMIFS('15년일입'!$U$7:$U$656,'15년일입'!$A$7:$A$656,'15년위원회별'!$A41,'15년일입'!$B$7:$B$656,'15년위원회별'!$C41)</f>
        <v>0</v>
      </c>
      <c r="J41" s="91">
        <f>SUMIFS('15년일입'!$K$7:$K$656,'15년일입'!$A$7:$A$656,'15년위원회별'!$A41,'15년일입'!$B$7:$B$656,'15년위원회별'!$C41)</f>
        <v>0</v>
      </c>
      <c r="K41" s="91">
        <f>SUMIFS('15년일입'!$L$7:$L$656,'15년일입'!$A$7:$A$656,'15년위원회별'!$A41,'15년일입'!$B$7:$B$656,'15년위원회별'!$C41)</f>
        <v>0</v>
      </c>
      <c r="L41" s="91">
        <f>SUMIFS('15년일입'!$M$7:$M$656,'15년일입'!$A$7:$A$656,'15년위원회별'!$A41,'15년일입'!$B$7:$B$656,'15년위원회별'!$C41)</f>
        <v>0</v>
      </c>
      <c r="M41" s="91">
        <f>SUMIFS('15년일입'!$Y$7:$Y$656,'15년일입'!$A$7:$A$656,'15년위원회별'!$A41,'15년일입'!$B$7:$B$656,'15년위원회별'!$C41)</f>
        <v>0</v>
      </c>
      <c r="N41" s="91">
        <f>SUMIFS('15년일입'!$Z$7:$Z$656,'15년일입'!$A$7:$A$656,'15년위원회별'!$A41,'15년일입'!$B$7:$B$656,'15년위원회별'!$C41)</f>
        <v>0</v>
      </c>
      <c r="P41" s="91">
        <f>SUMIFS('15년일출'!$G$7:$G$827,'15년일출'!$A$7:$A$827,'15년위원회별'!$A41,'15년일출'!$B$7:$B$827,'15년위원회별'!$C41)</f>
        <v>0</v>
      </c>
      <c r="Q41" s="91">
        <f>SUMIFS('15년일출'!$H$7:$H$827,'15년일출'!$A$7:$A$827,'15년위원회별'!$A41,'15년일출'!$B$7:$B$827,'15년위원회별'!$C41)</f>
        <v>0</v>
      </c>
      <c r="R41" s="91">
        <f>SUMIFS('15년일출'!$I$7:$I$827,'15년일출'!$A$7:$A$827,'15년위원회별'!$A41,'15년일출'!$B$7:$B$827,'15년위원회별'!$C41)</f>
        <v>0</v>
      </c>
      <c r="S41" s="91">
        <f>SUMIFS('15년일출'!$J$7:$J$827,'15년일출'!$A$7:$A$827,'15년위원회별'!$A41,'15년일출'!$B$7:$B$827,'15년위원회별'!$C41)</f>
        <v>0</v>
      </c>
      <c r="T41" s="91">
        <f>SUMIFS('15년일출'!$T$7:$T$827,'15년일출'!$A$7:$A$827,'15년위원회별'!$A41,'15년일출'!$B$7:$B$827,'15년위원회별'!$C41)</f>
        <v>0</v>
      </c>
      <c r="U41" s="91">
        <f>SUMIFS('15년일출'!$U$7:$U$827,'15년일출'!$A$7:$A$827,'15년위원회별'!$A41,'15년일출'!$B$7:$B$827,'15년위원회별'!$C41)</f>
        <v>0</v>
      </c>
      <c r="V41" s="91">
        <f>SUMIFS('15년일출'!$K$7:$K$827,'15년일출'!$A$7:$A$827,'15년위원회별'!$A41,'15년일출'!$B$7:$B$827,'15년위원회별'!$C41)</f>
        <v>0</v>
      </c>
      <c r="W41" s="91">
        <f>SUMIFS('15년일출'!$L$7:$L$827,'15년일출'!$A$7:$A$827,'15년위원회별'!$A41,'15년일출'!$B$7:$B$827,'15년위원회별'!$C41)</f>
        <v>0</v>
      </c>
      <c r="X41" s="91">
        <f>SUMIFS('15년일출'!$M$7:$M$827,'15년일출'!$A$7:$A$827,'15년위원회별'!$A41,'15년일출'!$B$7:$B$827,'15년위원회별'!$C41)</f>
        <v>0</v>
      </c>
      <c r="Y41" s="91">
        <f>SUMIFS('15년일출'!$Y$7:$Y$827,'15년일출'!$A$7:$A$827,'15년위원회별'!$A41,'15년일출'!$B$7:$B$827,'15년위원회별'!$C41)</f>
        <v>0</v>
      </c>
      <c r="Z41" s="91">
        <f>SUMIFS('15년일출'!$Z$7:$Z$827,'15년일출'!$A$7:$A$827,'15년위원회별'!$A41,'15년일출'!$B$7:$B$827,'15년위원회별'!$C41)</f>
        <v>0</v>
      </c>
    </row>
    <row r="42" spans="1:26" ht="16.5" customHeight="1">
      <c r="A42" t="s">
        <v>541</v>
      </c>
      <c r="B42" s="90"/>
      <c r="C42" s="90" t="s">
        <v>404</v>
      </c>
      <c r="D42" s="91">
        <f>SUMIFS('15년일입'!$G$7:$G$656,'15년일입'!$A$7:$A$656,'15년위원회별'!$A42,'15년일입'!$B$7:$B$656,'15년위원회별'!$C42)</f>
        <v>0</v>
      </c>
      <c r="E42" s="91">
        <f>SUMIFS('15년일입'!$H$7:$H$656,'15년일입'!$A$7:$A$656,'15년위원회별'!$A42,'15년일입'!$B$7:$B$656,'15년위원회별'!$C42)</f>
        <v>0</v>
      </c>
      <c r="F42" s="91">
        <f>SUMIFS('15년일입'!$I$7:$I$656,'15년일입'!$A$7:$A$656,'15년위원회별'!$A42,'15년일입'!$B$7:$B$656,'15년위원회별'!$C42)</f>
        <v>0</v>
      </c>
      <c r="G42" s="91">
        <f>SUMIFS('15년일입'!$J$7:$J$656,'15년일입'!$A$7:$A$656,'15년위원회별'!$A42,'15년일입'!$B$7:$B$656,'15년위원회별'!$C42)</f>
        <v>0</v>
      </c>
      <c r="H42" s="91">
        <f>SUMIFS('15년일입'!$T$7:$T$656,'15년일입'!$A$7:$A$656,'15년위원회별'!$A42,'15년일입'!$B$7:$B$656,'15년위원회별'!$C42)</f>
        <v>0</v>
      </c>
      <c r="I42" s="91">
        <f>SUMIFS('15년일입'!$U$7:$U$656,'15년일입'!$A$7:$A$656,'15년위원회별'!$A42,'15년일입'!$B$7:$B$656,'15년위원회별'!$C42)</f>
        <v>0</v>
      </c>
      <c r="J42" s="91">
        <f>SUMIFS('15년일입'!$K$7:$K$656,'15년일입'!$A$7:$A$656,'15년위원회별'!$A42,'15년일입'!$B$7:$B$656,'15년위원회별'!$C42)</f>
        <v>0</v>
      </c>
      <c r="K42" s="91">
        <f>SUMIFS('15년일입'!$L$7:$L$656,'15년일입'!$A$7:$A$656,'15년위원회별'!$A42,'15년일입'!$B$7:$B$656,'15년위원회별'!$C42)</f>
        <v>0</v>
      </c>
      <c r="L42" s="91">
        <f>SUMIFS('15년일입'!$M$7:$M$656,'15년일입'!$A$7:$A$656,'15년위원회별'!$A42,'15년일입'!$B$7:$B$656,'15년위원회별'!$C42)</f>
        <v>0</v>
      </c>
      <c r="M42" s="91">
        <f>SUMIFS('15년일입'!$Y$7:$Y$656,'15년일입'!$A$7:$A$656,'15년위원회별'!$A42,'15년일입'!$B$7:$B$656,'15년위원회별'!$C42)</f>
        <v>0</v>
      </c>
      <c r="N42" s="91">
        <f>SUMIFS('15년일입'!$Z$7:$Z$656,'15년일입'!$A$7:$A$656,'15년위원회별'!$A42,'15년일입'!$B$7:$B$656,'15년위원회별'!$C42)</f>
        <v>0</v>
      </c>
      <c r="P42" s="91">
        <f>SUMIFS('15년일출'!$G$7:$G$827,'15년일출'!$A$7:$A$827,'15년위원회별'!$A42,'15년일출'!$B$7:$B$827,'15년위원회별'!$C42)</f>
        <v>0</v>
      </c>
      <c r="Q42" s="91">
        <f>SUMIFS('15년일출'!$H$7:$H$827,'15년일출'!$A$7:$A$827,'15년위원회별'!$A42,'15년일출'!$B$7:$B$827,'15년위원회별'!$C42)</f>
        <v>0</v>
      </c>
      <c r="R42" s="91">
        <f>SUMIFS('15년일출'!$I$7:$I$827,'15년일출'!$A$7:$A$827,'15년위원회별'!$A42,'15년일출'!$B$7:$B$827,'15년위원회별'!$C42)</f>
        <v>0</v>
      </c>
      <c r="S42" s="91">
        <f>SUMIFS('15년일출'!$J$7:$J$827,'15년일출'!$A$7:$A$827,'15년위원회별'!$A42,'15년일출'!$B$7:$B$827,'15년위원회별'!$C42)</f>
        <v>0</v>
      </c>
      <c r="T42" s="91">
        <f>SUMIFS('15년일출'!$T$7:$T$827,'15년일출'!$A$7:$A$827,'15년위원회별'!$A42,'15년일출'!$B$7:$B$827,'15년위원회별'!$C42)</f>
        <v>0</v>
      </c>
      <c r="U42" s="91">
        <f>SUMIFS('15년일출'!$U$7:$U$827,'15년일출'!$A$7:$A$827,'15년위원회별'!$A42,'15년일출'!$B$7:$B$827,'15년위원회별'!$C42)</f>
        <v>0</v>
      </c>
      <c r="V42" s="91">
        <f>SUMIFS('15년일출'!$K$7:$K$827,'15년일출'!$A$7:$A$827,'15년위원회별'!$A42,'15년일출'!$B$7:$B$827,'15년위원회별'!$C42)</f>
        <v>0</v>
      </c>
      <c r="W42" s="91">
        <f>SUMIFS('15년일출'!$L$7:$L$827,'15년일출'!$A$7:$A$827,'15년위원회별'!$A42,'15년일출'!$B$7:$B$827,'15년위원회별'!$C42)</f>
        <v>0</v>
      </c>
      <c r="X42" s="91">
        <f>SUMIFS('15년일출'!$M$7:$M$827,'15년일출'!$A$7:$A$827,'15년위원회별'!$A42,'15년일출'!$B$7:$B$827,'15년위원회별'!$C42)</f>
        <v>0</v>
      </c>
      <c r="Y42" s="91">
        <f>SUMIFS('15년일출'!$Y$7:$Y$827,'15년일출'!$A$7:$A$827,'15년위원회별'!$A42,'15년일출'!$B$7:$B$827,'15년위원회별'!$C42)</f>
        <v>0</v>
      </c>
      <c r="Z42" s="91">
        <f>SUMIFS('15년일출'!$Z$7:$Z$827,'15년일출'!$A$7:$A$827,'15년위원회별'!$A42,'15년일출'!$B$7:$B$827,'15년위원회별'!$C42)</f>
        <v>0</v>
      </c>
    </row>
    <row r="43" spans="1:26" ht="16.5" customHeight="1">
      <c r="B43" s="291" t="s">
        <v>435</v>
      </c>
      <c r="C43" s="292"/>
      <c r="D43" s="89">
        <f>SUM(D44:D46)</f>
        <v>0</v>
      </c>
      <c r="E43" s="89">
        <f t="shared" ref="E43:N43" si="20">SUM(E44:E46)</f>
        <v>0</v>
      </c>
      <c r="F43" s="89">
        <f t="shared" si="20"/>
        <v>0</v>
      </c>
      <c r="G43" s="89">
        <f t="shared" si="20"/>
        <v>0</v>
      </c>
      <c r="H43" s="89">
        <f t="shared" si="20"/>
        <v>0</v>
      </c>
      <c r="I43" s="89">
        <f t="shared" si="20"/>
        <v>0</v>
      </c>
      <c r="J43" s="89">
        <f t="shared" si="20"/>
        <v>0</v>
      </c>
      <c r="K43" s="89">
        <f t="shared" si="20"/>
        <v>0</v>
      </c>
      <c r="L43" s="89">
        <f t="shared" si="20"/>
        <v>0</v>
      </c>
      <c r="M43" s="89">
        <f t="shared" si="20"/>
        <v>0</v>
      </c>
      <c r="N43" s="89">
        <f t="shared" si="20"/>
        <v>0</v>
      </c>
      <c r="P43" s="89">
        <f>SUM(P44:P46)</f>
        <v>0</v>
      </c>
      <c r="Q43" s="89">
        <f t="shared" ref="Q43:Z43" si="21">SUM(Q44:Q46)</f>
        <v>0</v>
      </c>
      <c r="R43" s="89">
        <f t="shared" si="21"/>
        <v>0</v>
      </c>
      <c r="S43" s="89">
        <f t="shared" si="21"/>
        <v>0</v>
      </c>
      <c r="T43" s="89">
        <f t="shared" si="21"/>
        <v>0</v>
      </c>
      <c r="U43" s="89">
        <f t="shared" si="21"/>
        <v>0</v>
      </c>
      <c r="V43" s="89">
        <f t="shared" si="21"/>
        <v>0</v>
      </c>
      <c r="W43" s="89">
        <f t="shared" si="21"/>
        <v>0</v>
      </c>
      <c r="X43" s="89">
        <f t="shared" si="21"/>
        <v>0</v>
      </c>
      <c r="Y43" s="89">
        <f t="shared" si="21"/>
        <v>0</v>
      </c>
      <c r="Z43" s="89">
        <f t="shared" si="21"/>
        <v>0</v>
      </c>
    </row>
    <row r="44" spans="1:26" ht="16.5" customHeight="1">
      <c r="A44" t="s">
        <v>542</v>
      </c>
      <c r="B44" s="90"/>
      <c r="C44" s="90" t="s">
        <v>189</v>
      </c>
      <c r="D44" s="91">
        <f>SUMIFS('15년일입'!$G$7:$G$656,'15년일입'!$A$7:$A$656,'15년위원회별'!$A44,'15년일입'!$B$7:$B$656,'15년위원회별'!$C44)</f>
        <v>0</v>
      </c>
      <c r="E44" s="91">
        <f>SUMIFS('15년일입'!$H$7:$H$656,'15년일입'!$A$7:$A$656,'15년위원회별'!$A44,'15년일입'!$B$7:$B$656,'15년위원회별'!$C44)</f>
        <v>0</v>
      </c>
      <c r="F44" s="91">
        <f>SUMIFS('15년일입'!$I$7:$I$656,'15년일입'!$A$7:$A$656,'15년위원회별'!$A44,'15년일입'!$B$7:$B$656,'15년위원회별'!$C44)</f>
        <v>0</v>
      </c>
      <c r="G44" s="91">
        <f>SUMIFS('15년일입'!$J$7:$J$656,'15년일입'!$A$7:$A$656,'15년위원회별'!$A44,'15년일입'!$B$7:$B$656,'15년위원회별'!$C44)</f>
        <v>0</v>
      </c>
      <c r="H44" s="91">
        <f>SUMIFS('15년일입'!$T$7:$T$656,'15년일입'!$A$7:$A$656,'15년위원회별'!$A44,'15년일입'!$B$7:$B$656,'15년위원회별'!$C44)</f>
        <v>0</v>
      </c>
      <c r="I44" s="91">
        <f>SUMIFS('15년일입'!$U$7:$U$656,'15년일입'!$A$7:$A$656,'15년위원회별'!$A44,'15년일입'!$B$7:$B$656,'15년위원회별'!$C44)</f>
        <v>0</v>
      </c>
      <c r="J44" s="91">
        <f>SUMIFS('15년일입'!$K$7:$K$656,'15년일입'!$A$7:$A$656,'15년위원회별'!$A44,'15년일입'!$B$7:$B$656,'15년위원회별'!$C44)</f>
        <v>0</v>
      </c>
      <c r="K44" s="91">
        <f>SUMIFS('15년일입'!$L$7:$L$656,'15년일입'!$A$7:$A$656,'15년위원회별'!$A44,'15년일입'!$B$7:$B$656,'15년위원회별'!$C44)</f>
        <v>0</v>
      </c>
      <c r="L44" s="91">
        <f>SUMIFS('15년일입'!$M$7:$M$656,'15년일입'!$A$7:$A$656,'15년위원회별'!$A44,'15년일입'!$B$7:$B$656,'15년위원회별'!$C44)</f>
        <v>0</v>
      </c>
      <c r="M44" s="91">
        <f>SUMIFS('15년일입'!$Y$7:$Y$656,'15년일입'!$A$7:$A$656,'15년위원회별'!$A44,'15년일입'!$B$7:$B$656,'15년위원회별'!$C44)</f>
        <v>0</v>
      </c>
      <c r="N44" s="91">
        <f>SUMIFS('15년일입'!$Z$7:$Z$656,'15년일입'!$A$7:$A$656,'15년위원회별'!$A44,'15년일입'!$B$7:$B$656,'15년위원회별'!$C44)</f>
        <v>0</v>
      </c>
      <c r="P44" s="91">
        <f>SUMIFS('15년일출'!$G$7:$G$827,'15년일출'!$A$7:$A$827,'15년위원회별'!$A44,'15년일출'!$B$7:$B$827,'15년위원회별'!$C44)</f>
        <v>0</v>
      </c>
      <c r="Q44" s="91">
        <f>SUMIFS('15년일출'!$H$7:$H$827,'15년일출'!$A$7:$A$827,'15년위원회별'!$A44,'15년일출'!$B$7:$B$827,'15년위원회별'!$C44)</f>
        <v>0</v>
      </c>
      <c r="R44" s="91">
        <f>SUMIFS('15년일출'!$I$7:$I$827,'15년일출'!$A$7:$A$827,'15년위원회별'!$A44,'15년일출'!$B$7:$B$827,'15년위원회별'!$C44)</f>
        <v>0</v>
      </c>
      <c r="S44" s="91">
        <f>SUMIFS('15년일출'!$J$7:$J$827,'15년일출'!$A$7:$A$827,'15년위원회별'!$A44,'15년일출'!$B$7:$B$827,'15년위원회별'!$C44)</f>
        <v>0</v>
      </c>
      <c r="T44" s="91">
        <f>SUMIFS('15년일출'!$T$7:$T$827,'15년일출'!$A$7:$A$827,'15년위원회별'!$A44,'15년일출'!$B$7:$B$827,'15년위원회별'!$C44)</f>
        <v>0</v>
      </c>
      <c r="U44" s="91">
        <f>SUMIFS('15년일출'!$U$7:$U$827,'15년일출'!$A$7:$A$827,'15년위원회별'!$A44,'15년일출'!$B$7:$B$827,'15년위원회별'!$C44)</f>
        <v>0</v>
      </c>
      <c r="V44" s="91">
        <f>SUMIFS('15년일출'!$K$7:$K$827,'15년일출'!$A$7:$A$827,'15년위원회별'!$A44,'15년일출'!$B$7:$B$827,'15년위원회별'!$C44)</f>
        <v>0</v>
      </c>
      <c r="W44" s="91">
        <f>SUMIFS('15년일출'!$L$7:$L$827,'15년일출'!$A$7:$A$827,'15년위원회별'!$A44,'15년일출'!$B$7:$B$827,'15년위원회별'!$C44)</f>
        <v>0</v>
      </c>
      <c r="X44" s="91">
        <f>SUMIFS('15년일출'!$M$7:$M$827,'15년일출'!$A$7:$A$827,'15년위원회별'!$A44,'15년일출'!$B$7:$B$827,'15년위원회별'!$C44)</f>
        <v>0</v>
      </c>
      <c r="Y44" s="91">
        <f>SUMIFS('15년일출'!$Y$7:$Y$827,'15년일출'!$A$7:$A$827,'15년위원회별'!$A44,'15년일출'!$B$7:$B$827,'15년위원회별'!$C44)</f>
        <v>0</v>
      </c>
      <c r="Z44" s="91">
        <f>SUMIFS('15년일출'!$Z$7:$Z$827,'15년일출'!$A$7:$A$827,'15년위원회별'!$A44,'15년일출'!$B$7:$B$827,'15년위원회별'!$C44)</f>
        <v>0</v>
      </c>
    </row>
    <row r="45" spans="1:26" ht="16.5" customHeight="1">
      <c r="A45" t="s">
        <v>542</v>
      </c>
      <c r="B45" s="90"/>
      <c r="C45" s="90" t="s">
        <v>115</v>
      </c>
      <c r="D45" s="91">
        <f>SUMIFS('15년일입'!$G$7:$G$656,'15년일입'!$A$7:$A$656,'15년위원회별'!$A45,'15년일입'!$B$7:$B$656,'15년위원회별'!$C45)</f>
        <v>0</v>
      </c>
      <c r="E45" s="91">
        <f>SUMIFS('15년일입'!$H$7:$H$656,'15년일입'!$A$7:$A$656,'15년위원회별'!$A45,'15년일입'!$B$7:$B$656,'15년위원회별'!$C45)</f>
        <v>0</v>
      </c>
      <c r="F45" s="91">
        <f>SUMIFS('15년일입'!$I$7:$I$656,'15년일입'!$A$7:$A$656,'15년위원회별'!$A45,'15년일입'!$B$7:$B$656,'15년위원회별'!$C45)</f>
        <v>0</v>
      </c>
      <c r="G45" s="91">
        <f>SUMIFS('15년일입'!$J$7:$J$656,'15년일입'!$A$7:$A$656,'15년위원회별'!$A45,'15년일입'!$B$7:$B$656,'15년위원회별'!$C45)</f>
        <v>0</v>
      </c>
      <c r="H45" s="91">
        <f>SUMIFS('15년일입'!$T$7:$T$656,'15년일입'!$A$7:$A$656,'15년위원회별'!$A45,'15년일입'!$B$7:$B$656,'15년위원회별'!$C45)</f>
        <v>0</v>
      </c>
      <c r="I45" s="91">
        <f>SUMIFS('15년일입'!$U$7:$U$656,'15년일입'!$A$7:$A$656,'15년위원회별'!$A45,'15년일입'!$B$7:$B$656,'15년위원회별'!$C45)</f>
        <v>0</v>
      </c>
      <c r="J45" s="91">
        <f>SUMIFS('15년일입'!$K$7:$K$656,'15년일입'!$A$7:$A$656,'15년위원회별'!$A45,'15년일입'!$B$7:$B$656,'15년위원회별'!$C45)</f>
        <v>0</v>
      </c>
      <c r="K45" s="91">
        <f>SUMIFS('15년일입'!$L$7:$L$656,'15년일입'!$A$7:$A$656,'15년위원회별'!$A45,'15년일입'!$B$7:$B$656,'15년위원회별'!$C45)</f>
        <v>0</v>
      </c>
      <c r="L45" s="91">
        <f>SUMIFS('15년일입'!$M$7:$M$656,'15년일입'!$A$7:$A$656,'15년위원회별'!$A45,'15년일입'!$B$7:$B$656,'15년위원회별'!$C45)</f>
        <v>0</v>
      </c>
      <c r="M45" s="91">
        <f>SUMIFS('15년일입'!$Y$7:$Y$656,'15년일입'!$A$7:$A$656,'15년위원회별'!$A45,'15년일입'!$B$7:$B$656,'15년위원회별'!$C45)</f>
        <v>0</v>
      </c>
      <c r="N45" s="91">
        <f>SUMIFS('15년일입'!$Z$7:$Z$656,'15년일입'!$A$7:$A$656,'15년위원회별'!$A45,'15년일입'!$B$7:$B$656,'15년위원회별'!$C45)</f>
        <v>0</v>
      </c>
      <c r="P45" s="91">
        <f>SUMIFS('15년일출'!$G$7:$G$827,'15년일출'!$A$7:$A$827,'15년위원회별'!$A45,'15년일출'!$B$7:$B$827,'15년위원회별'!$C45)</f>
        <v>0</v>
      </c>
      <c r="Q45" s="91">
        <f>SUMIFS('15년일출'!$H$7:$H$827,'15년일출'!$A$7:$A$827,'15년위원회별'!$A45,'15년일출'!$B$7:$B$827,'15년위원회별'!$C45)</f>
        <v>0</v>
      </c>
      <c r="R45" s="91">
        <f>SUMIFS('15년일출'!$I$7:$I$827,'15년일출'!$A$7:$A$827,'15년위원회별'!$A45,'15년일출'!$B$7:$B$827,'15년위원회별'!$C45)</f>
        <v>0</v>
      </c>
      <c r="S45" s="91">
        <f>SUMIFS('15년일출'!$J$7:$J$827,'15년일출'!$A$7:$A$827,'15년위원회별'!$A45,'15년일출'!$B$7:$B$827,'15년위원회별'!$C45)</f>
        <v>0</v>
      </c>
      <c r="T45" s="91">
        <f>SUMIFS('15년일출'!$T$7:$T$827,'15년일출'!$A$7:$A$827,'15년위원회별'!$A45,'15년일출'!$B$7:$B$827,'15년위원회별'!$C45)</f>
        <v>0</v>
      </c>
      <c r="U45" s="91">
        <f>SUMIFS('15년일출'!$U$7:$U$827,'15년일출'!$A$7:$A$827,'15년위원회별'!$A45,'15년일출'!$B$7:$B$827,'15년위원회별'!$C45)</f>
        <v>0</v>
      </c>
      <c r="V45" s="91">
        <f>SUMIFS('15년일출'!$K$7:$K$827,'15년일출'!$A$7:$A$827,'15년위원회별'!$A45,'15년일출'!$B$7:$B$827,'15년위원회별'!$C45)</f>
        <v>0</v>
      </c>
      <c r="W45" s="91">
        <f>SUMIFS('15년일출'!$L$7:$L$827,'15년일출'!$A$7:$A$827,'15년위원회별'!$A45,'15년일출'!$B$7:$B$827,'15년위원회별'!$C45)</f>
        <v>0</v>
      </c>
      <c r="X45" s="91">
        <f>SUMIFS('15년일출'!$M$7:$M$827,'15년일출'!$A$7:$A$827,'15년위원회별'!$A45,'15년일출'!$B$7:$B$827,'15년위원회별'!$C45)</f>
        <v>0</v>
      </c>
      <c r="Y45" s="91">
        <f>SUMIFS('15년일출'!$Y$7:$Y$827,'15년일출'!$A$7:$A$827,'15년위원회별'!$A45,'15년일출'!$B$7:$B$827,'15년위원회별'!$C45)</f>
        <v>0</v>
      </c>
      <c r="Z45" s="91">
        <f>SUMIFS('15년일출'!$Z$7:$Z$827,'15년일출'!$A$7:$A$827,'15년위원회별'!$A45,'15년일출'!$B$7:$B$827,'15년위원회별'!$C45)</f>
        <v>0</v>
      </c>
    </row>
    <row r="46" spans="1:26" ht="16.5" customHeight="1">
      <c r="A46" t="s">
        <v>542</v>
      </c>
      <c r="B46" s="94"/>
      <c r="C46" s="94" t="s">
        <v>70</v>
      </c>
      <c r="D46" s="100">
        <f>SUMIFS('15년일입'!$G$7:$G$656,'15년일입'!$A$7:$A$656,'15년위원회별'!$A46,'15년일입'!$B$7:$B$656,'15년위원회별'!$C46)</f>
        <v>0</v>
      </c>
      <c r="E46" s="100">
        <f>SUMIFS('15년일입'!$H$7:$H$656,'15년일입'!$A$7:$A$656,'15년위원회별'!$A46,'15년일입'!$B$7:$B$656,'15년위원회별'!$C46)</f>
        <v>0</v>
      </c>
      <c r="F46" s="100">
        <f>SUMIFS('15년일입'!$I$7:$I$656,'15년일입'!$A$7:$A$656,'15년위원회별'!$A46,'15년일입'!$B$7:$B$656,'15년위원회별'!$C46)</f>
        <v>0</v>
      </c>
      <c r="G46" s="100">
        <f>SUMIFS('15년일입'!$J$7:$J$656,'15년일입'!$A$7:$A$656,'15년위원회별'!$A46,'15년일입'!$B$7:$B$656,'15년위원회별'!$C46)</f>
        <v>0</v>
      </c>
      <c r="H46" s="100">
        <f>SUMIFS('15년일입'!$T$7:$T$656,'15년일입'!$A$7:$A$656,'15년위원회별'!$A46,'15년일입'!$B$7:$B$656,'15년위원회별'!$C46)</f>
        <v>0</v>
      </c>
      <c r="I46" s="100">
        <f>SUMIFS('15년일입'!$U$7:$U$656,'15년일입'!$A$7:$A$656,'15년위원회별'!$A46,'15년일입'!$B$7:$B$656,'15년위원회별'!$C46)</f>
        <v>0</v>
      </c>
      <c r="J46" s="100">
        <f>SUMIFS('15년일입'!$K$7:$K$656,'15년일입'!$A$7:$A$656,'15년위원회별'!$A46,'15년일입'!$B$7:$B$656,'15년위원회별'!$C46)</f>
        <v>0</v>
      </c>
      <c r="K46" s="100">
        <f>SUMIFS('15년일입'!$L$7:$L$656,'15년일입'!$A$7:$A$656,'15년위원회별'!$A46,'15년일입'!$B$7:$B$656,'15년위원회별'!$C46)</f>
        <v>0</v>
      </c>
      <c r="L46" s="100">
        <f>SUMIFS('15년일입'!$M$7:$M$656,'15년일입'!$A$7:$A$656,'15년위원회별'!$A46,'15년일입'!$B$7:$B$656,'15년위원회별'!$C46)</f>
        <v>0</v>
      </c>
      <c r="M46" s="100">
        <f>SUMIFS('15년일입'!$Y$7:$Y$656,'15년일입'!$A$7:$A$656,'15년위원회별'!$A46,'15년일입'!$B$7:$B$656,'15년위원회별'!$C46)</f>
        <v>0</v>
      </c>
      <c r="N46" s="100">
        <f>SUMIFS('15년일입'!$Z$7:$Z$656,'15년일입'!$A$7:$A$656,'15년위원회별'!$A46,'15년일입'!$B$7:$B$656,'15년위원회별'!$C46)</f>
        <v>0</v>
      </c>
      <c r="P46" s="100">
        <f>SUMIFS('15년일출'!$G$7:$G$827,'15년일출'!$A$7:$A$827,'15년위원회별'!$A46,'15년일출'!$B$7:$B$827,'15년위원회별'!$C46)</f>
        <v>0</v>
      </c>
      <c r="Q46" s="100">
        <f>SUMIFS('15년일출'!$H$7:$H$827,'15년일출'!$A$7:$A$827,'15년위원회별'!$A46,'15년일출'!$B$7:$B$827,'15년위원회별'!$C46)</f>
        <v>0</v>
      </c>
      <c r="R46" s="100">
        <f>SUMIFS('15년일출'!$I$7:$I$827,'15년일출'!$A$7:$A$827,'15년위원회별'!$A46,'15년일출'!$B$7:$B$827,'15년위원회별'!$C46)</f>
        <v>0</v>
      </c>
      <c r="S46" s="100">
        <f>SUMIFS('15년일출'!$J$7:$J$827,'15년일출'!$A$7:$A$827,'15년위원회별'!$A46,'15년일출'!$B$7:$B$827,'15년위원회별'!$C46)</f>
        <v>0</v>
      </c>
      <c r="T46" s="100">
        <f>SUMIFS('15년일출'!$T$7:$T$827,'15년일출'!$A$7:$A$827,'15년위원회별'!$A46,'15년일출'!$B$7:$B$827,'15년위원회별'!$C46)</f>
        <v>0</v>
      </c>
      <c r="U46" s="100">
        <f>SUMIFS('15년일출'!$U$7:$U$827,'15년일출'!$A$7:$A$827,'15년위원회별'!$A46,'15년일출'!$B$7:$B$827,'15년위원회별'!$C46)</f>
        <v>0</v>
      </c>
      <c r="V46" s="100">
        <f>SUMIFS('15년일출'!$K$7:$K$827,'15년일출'!$A$7:$A$827,'15년위원회별'!$A46,'15년일출'!$B$7:$B$827,'15년위원회별'!$C46)</f>
        <v>0</v>
      </c>
      <c r="W46" s="100">
        <f>SUMIFS('15년일출'!$L$7:$L$827,'15년일출'!$A$7:$A$827,'15년위원회별'!$A46,'15년일출'!$B$7:$B$827,'15년위원회별'!$C46)</f>
        <v>0</v>
      </c>
      <c r="X46" s="100">
        <f>SUMIFS('15년일출'!$M$7:$M$827,'15년일출'!$A$7:$A$827,'15년위원회별'!$A46,'15년일출'!$B$7:$B$827,'15년위원회별'!$C46)</f>
        <v>0</v>
      </c>
      <c r="Y46" s="100">
        <f>SUMIFS('15년일출'!$Y$7:$Y$827,'15년일출'!$A$7:$A$827,'15년위원회별'!$A46,'15년일출'!$B$7:$B$827,'15년위원회별'!$C46)</f>
        <v>0</v>
      </c>
      <c r="Z46" s="100">
        <f>SUMIFS('15년일출'!$Z$7:$Z$827,'15년일출'!$A$7:$A$827,'15년위원회별'!$A46,'15년일출'!$B$7:$B$827,'15년위원회별'!$C46)</f>
        <v>0</v>
      </c>
    </row>
  </sheetData>
  <mergeCells count="29">
    <mergeCell ref="B1:Z1"/>
    <mergeCell ref="B3:C5"/>
    <mergeCell ref="D3:N3"/>
    <mergeCell ref="P3:Z3"/>
    <mergeCell ref="D4:D5"/>
    <mergeCell ref="E4:F4"/>
    <mergeCell ref="G4:G5"/>
    <mergeCell ref="H4:I4"/>
    <mergeCell ref="X4:X5"/>
    <mergeCell ref="Y4:Z4"/>
    <mergeCell ref="J4:K4"/>
    <mergeCell ref="L4:L5"/>
    <mergeCell ref="M4:N4"/>
    <mergeCell ref="P4:P5"/>
    <mergeCell ref="T4:U4"/>
    <mergeCell ref="V4:W4"/>
    <mergeCell ref="B22:C22"/>
    <mergeCell ref="Q4:R4"/>
    <mergeCell ref="S4:S5"/>
    <mergeCell ref="B15:C15"/>
    <mergeCell ref="B17:C17"/>
    <mergeCell ref="B6:C6"/>
    <mergeCell ref="B7:C7"/>
    <mergeCell ref="B11:C11"/>
    <mergeCell ref="B24:C24"/>
    <mergeCell ref="B28:C28"/>
    <mergeCell ref="B32:C32"/>
    <mergeCell ref="B37:C37"/>
    <mergeCell ref="B43:C43"/>
  </mergeCells>
  <phoneticPr fontId="2" type="noConversion"/>
  <pageMargins left="0.5" right="0.28000000000000003" top="0.4" bottom="0.41" header="0.3" footer="0.3"/>
  <pageSetup paperSize="9" scale="67" fitToWidth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36"/>
  <sheetViews>
    <sheetView showGridLines="0" zoomScale="90" zoomScaleNormal="90" zoomScaleSheetLayoutView="80" workbookViewId="0">
      <pane xSplit="3" ySplit="6" topLeftCell="D13" activePane="bottomRight" state="frozen"/>
      <selection activeCell="B1" sqref="B1:H1"/>
      <selection pane="topRight" activeCell="B1" sqref="B1:H1"/>
      <selection pane="bottomLeft" activeCell="B1" sqref="B1:H1"/>
      <selection pane="bottomRight" activeCell="F13" sqref="F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24" t="s">
        <v>566</v>
      </c>
      <c r="B1" s="324"/>
      <c r="C1" s="324"/>
      <c r="D1" s="324"/>
      <c r="E1" s="324"/>
      <c r="F1" s="324"/>
      <c r="G1" s="325"/>
      <c r="H1" s="324"/>
      <c r="I1" s="324"/>
      <c r="J1" s="324"/>
      <c r="K1" s="324"/>
      <c r="L1" s="324"/>
      <c r="M1" s="324"/>
      <c r="N1" s="324"/>
      <c r="O1" s="324"/>
    </row>
    <row r="2" spans="1:29" ht="20.25">
      <c r="A2" s="12" t="s">
        <v>7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COUNTA(H7:H34)</f>
        <v>11</v>
      </c>
      <c r="I3" s="67">
        <f>COUNTA(I7:I34)</f>
        <v>17</v>
      </c>
      <c r="J3" s="68"/>
      <c r="K3" s="67">
        <f>COUNTA(K7:K34)</f>
        <v>0</v>
      </c>
      <c r="L3" s="67">
        <f>COUNTA(L7:L34)</f>
        <v>0</v>
      </c>
      <c r="M3" s="25"/>
      <c r="N3" s="30"/>
      <c r="O3" s="62" t="s">
        <v>9</v>
      </c>
      <c r="T3" s="27" t="str">
        <f>IF(T6='15년일출'!$T$6,"OK","@@")</f>
        <v>@@</v>
      </c>
      <c r="U3" s="38">
        <f>SUM(T6:U6)</f>
        <v>22892686</v>
      </c>
      <c r="V3" s="27" t="str">
        <f>IF(COUNTIF(V6:V927,"@@")&gt;0,"@@","OK")</f>
        <v>OK</v>
      </c>
      <c r="Y3" s="27" t="str">
        <f>IF(Y6='2추일출'!$AA$6,"OK","@@")</f>
        <v>OK</v>
      </c>
      <c r="Z3" s="38">
        <f>SUM(Y6:Z6)</f>
        <v>0</v>
      </c>
      <c r="AA3" s="27" t="str">
        <f>IF(COUNTIF(AA6:AA927,"@@")&gt;0,"@@","OK")</f>
        <v>OK</v>
      </c>
      <c r="AC3" s="63"/>
    </row>
    <row r="4" spans="1:29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556</v>
      </c>
      <c r="G4" s="329" t="s">
        <v>580</v>
      </c>
      <c r="H4" s="295" t="s">
        <v>581</v>
      </c>
      <c r="I4" s="296"/>
      <c r="J4" s="297" t="s">
        <v>582</v>
      </c>
      <c r="K4" s="315" t="s">
        <v>583</v>
      </c>
      <c r="L4" s="314"/>
      <c r="M4" s="312" t="s">
        <v>584</v>
      </c>
      <c r="N4" s="318" t="s">
        <v>144</v>
      </c>
      <c r="O4" s="319" t="s">
        <v>134</v>
      </c>
      <c r="Q4" s="316" t="s">
        <v>554</v>
      </c>
      <c r="S4" s="320" t="s">
        <v>6</v>
      </c>
      <c r="T4" s="311" t="s">
        <v>8</v>
      </c>
      <c r="U4" s="296"/>
      <c r="V4" s="296"/>
      <c r="X4" s="322" t="s">
        <v>6</v>
      </c>
      <c r="Y4" s="314" t="s">
        <v>79</v>
      </c>
      <c r="Z4" s="314"/>
      <c r="AA4" s="314"/>
      <c r="AC4" s="316" t="s">
        <v>145</v>
      </c>
    </row>
    <row r="5" spans="1:29" ht="18" customHeight="1">
      <c r="A5" s="327"/>
      <c r="B5" s="327"/>
      <c r="C5" s="327"/>
      <c r="D5" s="327"/>
      <c r="E5" s="329"/>
      <c r="F5" s="327"/>
      <c r="G5" s="319"/>
      <c r="H5" s="99" t="s">
        <v>0</v>
      </c>
      <c r="I5" s="99" t="s">
        <v>1</v>
      </c>
      <c r="J5" s="298"/>
      <c r="K5" s="65" t="s">
        <v>0</v>
      </c>
      <c r="L5" s="65" t="s">
        <v>1</v>
      </c>
      <c r="M5" s="313"/>
      <c r="N5" s="318"/>
      <c r="O5" s="319"/>
      <c r="Q5" s="317"/>
      <c r="S5" s="321"/>
      <c r="T5" s="99" t="s">
        <v>3</v>
      </c>
      <c r="U5" s="99" t="s">
        <v>2</v>
      </c>
      <c r="V5" s="99" t="s">
        <v>77</v>
      </c>
      <c r="X5" s="323"/>
      <c r="Y5" s="65" t="s">
        <v>3</v>
      </c>
      <c r="Z5" s="65" t="s">
        <v>2</v>
      </c>
      <c r="AA5" s="65" t="s">
        <v>77</v>
      </c>
      <c r="AC5" s="317"/>
    </row>
    <row r="6" spans="1:29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4" t="s">
        <v>586</v>
      </c>
      <c r="G6" s="19">
        <f t="shared" ref="G6:M6" si="0">SUBTOTAL(9,G7:G839)</f>
        <v>48768016</v>
      </c>
      <c r="H6" s="19">
        <f t="shared" si="0"/>
        <v>-1939060</v>
      </c>
      <c r="I6" s="19">
        <f t="shared" si="0"/>
        <v>24831746</v>
      </c>
      <c r="J6" s="19">
        <f t="shared" si="0"/>
        <v>71660702</v>
      </c>
      <c r="K6" s="19">
        <f t="shared" si="0"/>
        <v>0</v>
      </c>
      <c r="L6" s="19">
        <f t="shared" si="0"/>
        <v>0</v>
      </c>
      <c r="M6" s="19">
        <f t="shared" si="0"/>
        <v>48768016</v>
      </c>
      <c r="N6" s="37"/>
      <c r="O6" s="28"/>
      <c r="Q6" s="39"/>
      <c r="S6" s="23"/>
      <c r="T6" s="19">
        <f>SUBTOTAL(9,T7:T839)</f>
        <v>19909686</v>
      </c>
      <c r="U6" s="19">
        <f>SUBTOTAL(9,U7:U839)</f>
        <v>2983000</v>
      </c>
      <c r="V6" s="29" t="str">
        <f>IF((H6+I6)=(T6+U6),"OK","검토")</f>
        <v>OK</v>
      </c>
      <c r="X6" s="53"/>
      <c r="Y6" s="19">
        <f>SUBTOTAL(9,Y7:Y839)</f>
        <v>0</v>
      </c>
      <c r="Z6" s="19">
        <f>SUBTOTAL(9,Z7:Z839)</f>
        <v>0</v>
      </c>
      <c r="AA6" s="29" t="str">
        <f>IF((K6+L6)=(Y6+Z6),"OK","검토")</f>
        <v>OK</v>
      </c>
      <c r="AC6" s="37"/>
    </row>
    <row r="7" spans="1:29" ht="31.5" customHeight="1">
      <c r="A7" s="69" t="str">
        <f>IFERROR(VLOOKUP('15년일입'!$C7,구분표!$A$2:$C$1001,2,FALSE),"")</f>
        <v>농정해양위원회</v>
      </c>
      <c r="B7" s="69" t="str">
        <f>IFERROR(VLOOKUP('15년일입'!$C7,구분표!$A$2:$C$1001,3,FALSE),"")</f>
        <v>농정해양국</v>
      </c>
      <c r="C7" s="181" t="s">
        <v>605</v>
      </c>
      <c r="D7" s="182"/>
      <c r="E7" s="182">
        <v>501</v>
      </c>
      <c r="F7" s="181" t="s">
        <v>669</v>
      </c>
      <c r="G7" s="183">
        <v>150000</v>
      </c>
      <c r="H7" s="183">
        <v>-25000</v>
      </c>
      <c r="I7" s="183"/>
      <c r="J7" s="70">
        <f>SUM(G7+H7+I7)</f>
        <v>125000</v>
      </c>
      <c r="K7" s="183"/>
      <c r="L7" s="183"/>
      <c r="M7" s="70">
        <f>SUM(G7+K7+L7)</f>
        <v>150000</v>
      </c>
      <c r="N7" s="71" t="str">
        <f>IF(H7-K7&lt;0,"동의필요","-")</f>
        <v>동의필요</v>
      </c>
      <c r="O7" s="198" t="s">
        <v>607</v>
      </c>
      <c r="P7" s="72"/>
      <c r="Q7" s="202"/>
      <c r="R7" s="72"/>
      <c r="S7" s="75" t="s">
        <v>589</v>
      </c>
      <c r="T7" s="183">
        <f t="shared" ref="T7:T34" si="1">IF($S7&lt;&gt;"도비",IF($Q7="국도비","직접입력",SUM($H7:$I7)),)</f>
        <v>-25000</v>
      </c>
      <c r="U7" s="183">
        <f>IF($S7="도비",SUM($H7:$I7),IF($Q7="국도비","직접입력",SUM($H7:$I7)-$T7))</f>
        <v>0</v>
      </c>
      <c r="V7" s="74" t="str">
        <f t="shared" ref="V7:V34" si="2">IF($Q7="국도비","ok",IF(($H7+$I7)=($T7+$U7),"ok","검토"))</f>
        <v>ok</v>
      </c>
      <c r="W7" s="72"/>
      <c r="X7" s="73" t="str">
        <f>$S7</f>
        <v>국비</v>
      </c>
      <c r="Y7" s="186">
        <f t="shared" ref="Y7:Y34" si="3">IF($X7&lt;&gt;"도비",IF($Q7="국도비","직접입력",SUM($K7:$L7)),)</f>
        <v>0</v>
      </c>
      <c r="Z7" s="186">
        <f t="shared" ref="Z7:Z34" si="4">IF($X7="도비",SUM($K7:$L7),IF($Q7="국도비","직접입력",SUM($K7:$L7)-$Y7))</f>
        <v>0</v>
      </c>
      <c r="AA7" s="74" t="str">
        <f>IF($Q7="국도비","ok",IF(($K7+$L7)=($Y7+$Z7),"ok","검토"))</f>
        <v>ok</v>
      </c>
      <c r="AB7" s="72"/>
      <c r="AC7" s="76" t="str">
        <f t="array" ref="AC7">IFERROR(IF($C7="","",INDEX(구분표!$I$2:$I$1001,MATCH(1,(구분표!$B$2:$B$1001='15년일입'!$A7)*(구분표!$C$2:$C$1001='15년일입'!$B7)*(구분표!$A$2:$A$1001='15년일입'!$C7),0))),"@@")</f>
        <v>1601</v>
      </c>
    </row>
    <row r="8" spans="1:29" ht="31.5" customHeight="1">
      <c r="A8" s="77" t="str">
        <f>IFERROR(VLOOKUP('15년일입'!$C8,구분표!$A$2:$C$1001,2,FALSE),"")</f>
        <v>농정해양위원회</v>
      </c>
      <c r="B8" s="77" t="str">
        <f>IFERROR(VLOOKUP('15년일입'!$C8,구분표!$A$2:$C$1001,3,FALSE),"")</f>
        <v>농정해양국</v>
      </c>
      <c r="C8" s="184" t="s">
        <v>598</v>
      </c>
      <c r="D8" s="185"/>
      <c r="E8" s="185">
        <v>501</v>
      </c>
      <c r="F8" s="184" t="s">
        <v>683</v>
      </c>
      <c r="G8" s="186">
        <v>3096</v>
      </c>
      <c r="H8" s="186">
        <v>-63</v>
      </c>
      <c r="I8" s="186"/>
      <c r="J8" s="78">
        <f t="shared" ref="J8" si="5">SUM(G8+H8+I8)</f>
        <v>3033</v>
      </c>
      <c r="K8" s="186"/>
      <c r="L8" s="186"/>
      <c r="M8" s="78">
        <f t="shared" ref="M8" si="6">SUM(G8+K8+L8)</f>
        <v>3096</v>
      </c>
      <c r="N8" s="79" t="str">
        <f t="shared" ref="N8" si="7">IF(H8-K8&lt;0,"동의필요","-")</f>
        <v>동의필요</v>
      </c>
      <c r="O8" s="199" t="s">
        <v>682</v>
      </c>
      <c r="P8" s="80"/>
      <c r="Q8" s="203"/>
      <c r="R8" s="80"/>
      <c r="S8" s="83" t="s">
        <v>588</v>
      </c>
      <c r="T8" s="186">
        <f t="shared" si="1"/>
        <v>-63</v>
      </c>
      <c r="U8" s="186">
        <f t="shared" ref="U8:U34" si="8">IF($S8="도비",SUM($H8:$I8),IF($Q8="국도비","직접입력",SUM($H8:$I8)-$T8))</f>
        <v>0</v>
      </c>
      <c r="V8" s="82" t="str">
        <f t="shared" si="2"/>
        <v>ok</v>
      </c>
      <c r="W8" s="80"/>
      <c r="X8" s="81" t="str">
        <f t="shared" ref="X8:X34" si="9">$S8</f>
        <v>국비</v>
      </c>
      <c r="Y8" s="186">
        <f t="shared" si="3"/>
        <v>0</v>
      </c>
      <c r="Z8" s="186">
        <f t="shared" si="4"/>
        <v>0</v>
      </c>
      <c r="AA8" s="82" t="str">
        <f t="shared" ref="AA8:AA34" si="10">IF($Q8="국도비","ok",IF(($K8+$L8)=($Y8+$Z8),"ok","검토"))</f>
        <v>ok</v>
      </c>
      <c r="AB8" s="80"/>
      <c r="AC8" s="84" t="str">
        <f t="array" ref="AC8">IFERROR(IF($C8="","",INDEX(구분표!$I$2:$I$1001,MATCH(1,(구분표!$B$2:$B$1001='15년일입'!$A8)*(구분표!$C$2:$C$1001='15년일입'!$B8)*(구분표!$A$2:$A$1001='15년일입'!$C8),0))),"@@")</f>
        <v>1601</v>
      </c>
    </row>
    <row r="9" spans="1:29" ht="31.5" customHeight="1">
      <c r="A9" s="77" t="str">
        <f>IFERROR(VLOOKUP('15년일입'!$C9,구분표!$A$2:$C$1001,2,FALSE),"")</f>
        <v>농정해양위원회</v>
      </c>
      <c r="B9" s="77" t="str">
        <f>IFERROR(VLOOKUP('15년일입'!$C9,구분표!$A$2:$C$1001,3,FALSE),"")</f>
        <v>농정해양국</v>
      </c>
      <c r="C9" s="184" t="s">
        <v>609</v>
      </c>
      <c r="D9" s="185"/>
      <c r="E9" s="185" t="s">
        <v>680</v>
      </c>
      <c r="F9" s="184" t="s">
        <v>606</v>
      </c>
      <c r="G9" s="186"/>
      <c r="H9" s="186"/>
      <c r="I9" s="186">
        <v>18332</v>
      </c>
      <c r="J9" s="78">
        <f>SUM(G9+H9+I9)</f>
        <v>18332</v>
      </c>
      <c r="K9" s="186"/>
      <c r="L9" s="186"/>
      <c r="M9" s="78">
        <f>SUM(G9+K9+L9)</f>
        <v>0</v>
      </c>
      <c r="N9" s="79" t="str">
        <f>IF(H9-K9&lt;0,"동의필요","-")</f>
        <v>-</v>
      </c>
      <c r="O9" s="198" t="s">
        <v>608</v>
      </c>
      <c r="P9" s="80"/>
      <c r="Q9" s="203"/>
      <c r="R9" s="80"/>
      <c r="S9" s="83" t="s">
        <v>588</v>
      </c>
      <c r="T9" s="186">
        <f>IF($S9&lt;&gt;"도비",IF($Q9="국도비","직접입력",SUM($H9:$I9)),)</f>
        <v>18332</v>
      </c>
      <c r="U9" s="186"/>
      <c r="V9" s="82" t="str">
        <f>IF($Q9="국도비","ok",IF(($H9+$I9)=($T9+$U9),"ok","검토"))</f>
        <v>ok</v>
      </c>
      <c r="W9" s="80"/>
      <c r="X9" s="81" t="str">
        <f>$S9</f>
        <v>국비</v>
      </c>
      <c r="Y9" s="186">
        <f>IF($X9&lt;&gt;"도비",IF($Q9="국도비","직접입력",SUM($K9:$L9)),)</f>
        <v>0</v>
      </c>
      <c r="Z9" s="186">
        <f>IF($X9="도비",SUM($K9:$L9),IF($Q9="국도비","직접입력",SUM($K9:$L9)-$Y9))</f>
        <v>0</v>
      </c>
      <c r="AA9" s="82" t="str">
        <f>IF($Q9="국도비","ok",IF(($K9+$L9)=($Y9+$Z9),"ok","검토"))</f>
        <v>ok</v>
      </c>
      <c r="AB9" s="80"/>
      <c r="AC9" s="84" t="str">
        <f t="array" ref="AC9">IFERROR(IF($C9="","",INDEX(구분표!$I$2:$I$1001,MATCH(1,(구분표!$B$2:$B$1001='15년일입'!$A9)*(구분표!$C$2:$C$1001='15년일입'!$B9)*(구분표!$A$2:$A$1001='15년일입'!$C9),0))),"@@")</f>
        <v>1601</v>
      </c>
    </row>
    <row r="10" spans="1:29" ht="31.5" customHeight="1">
      <c r="A10" s="77" t="str">
        <f>IFERROR(VLOOKUP('15년일입'!$C10,구분표!$A$2:$C$1001,2,FALSE),"")</f>
        <v>농정해양위원회</v>
      </c>
      <c r="B10" s="77" t="str">
        <f>IFERROR(VLOOKUP('15년일입'!$C10,구분표!$A$2:$C$1001,3,FALSE),"")</f>
        <v>농정해양국</v>
      </c>
      <c r="C10" s="184" t="s">
        <v>610</v>
      </c>
      <c r="D10" s="185"/>
      <c r="E10" s="185">
        <v>502</v>
      </c>
      <c r="F10" s="184" t="s">
        <v>616</v>
      </c>
      <c r="G10" s="186">
        <v>327030</v>
      </c>
      <c r="H10" s="186">
        <v>-32176</v>
      </c>
      <c r="I10" s="186"/>
      <c r="J10" s="78">
        <f t="shared" ref="J10:J34" si="11">SUM(G10+H10+I10)</f>
        <v>294854</v>
      </c>
      <c r="K10" s="186"/>
      <c r="L10" s="186"/>
      <c r="M10" s="78">
        <f t="shared" ref="M10:M34" si="12">SUM(G10+K10+L10)</f>
        <v>327030</v>
      </c>
      <c r="N10" s="79" t="str">
        <f t="shared" ref="N10:N34" si="13">IF(H10-K10&lt;0,"동의필요","-")</f>
        <v>동의필요</v>
      </c>
      <c r="O10" s="199" t="s">
        <v>611</v>
      </c>
      <c r="P10" s="80"/>
      <c r="Q10" s="203"/>
      <c r="R10" s="80"/>
      <c r="S10" s="83" t="s">
        <v>588</v>
      </c>
      <c r="T10" s="186">
        <f t="shared" si="1"/>
        <v>-32176</v>
      </c>
      <c r="U10" s="186">
        <f t="shared" si="8"/>
        <v>0</v>
      </c>
      <c r="V10" s="82" t="str">
        <f t="shared" si="2"/>
        <v>ok</v>
      </c>
      <c r="W10" s="80"/>
      <c r="X10" s="81" t="str">
        <f t="shared" si="9"/>
        <v>국비</v>
      </c>
      <c r="Y10" s="186">
        <f t="shared" si="3"/>
        <v>0</v>
      </c>
      <c r="Z10" s="186">
        <f t="shared" si="4"/>
        <v>0</v>
      </c>
      <c r="AA10" s="82" t="str">
        <f t="shared" si="10"/>
        <v>ok</v>
      </c>
      <c r="AB10" s="80"/>
      <c r="AC10" s="84" t="str">
        <f t="array" ref="AC10">IFERROR(IF($C10="","",INDEX(구분표!$I$2:$I$1001,MATCH(1,(구분표!$B$2:$B$1001='15년일입'!$A10)*(구분표!$C$2:$C$1001='15년일입'!$B10)*(구분표!$A$2:$A$1001='15년일입'!$C10),0))),"@@")</f>
        <v>1603</v>
      </c>
    </row>
    <row r="11" spans="1:29" ht="31.5" customHeight="1">
      <c r="A11" s="77" t="str">
        <f>IFERROR(VLOOKUP('15년일입'!$C11,구분표!$A$2:$C$1001,2,FALSE),"")</f>
        <v>농정해양위원회</v>
      </c>
      <c r="B11" s="77" t="str">
        <f>IFERROR(VLOOKUP('15년일입'!$C11,구분표!$A$2:$C$1001,3,FALSE),"")</f>
        <v>농정해양국</v>
      </c>
      <c r="C11" s="184" t="s">
        <v>610</v>
      </c>
      <c r="D11" s="185"/>
      <c r="E11" s="185" t="s">
        <v>680</v>
      </c>
      <c r="F11" s="184" t="s">
        <v>617</v>
      </c>
      <c r="G11" s="186"/>
      <c r="H11" s="186"/>
      <c r="I11" s="186">
        <v>156000</v>
      </c>
      <c r="J11" s="78">
        <f t="shared" si="11"/>
        <v>156000</v>
      </c>
      <c r="K11" s="186"/>
      <c r="L11" s="186"/>
      <c r="M11" s="78">
        <f t="shared" si="12"/>
        <v>0</v>
      </c>
      <c r="N11" s="79" t="str">
        <f t="shared" si="13"/>
        <v>-</v>
      </c>
      <c r="O11" s="199" t="s">
        <v>612</v>
      </c>
      <c r="P11" s="80"/>
      <c r="Q11" s="203"/>
      <c r="R11" s="80"/>
      <c r="S11" s="83" t="s">
        <v>588</v>
      </c>
      <c r="T11" s="186">
        <f t="shared" si="1"/>
        <v>156000</v>
      </c>
      <c r="U11" s="186">
        <f t="shared" si="8"/>
        <v>0</v>
      </c>
      <c r="V11" s="82" t="str">
        <f t="shared" si="2"/>
        <v>ok</v>
      </c>
      <c r="W11" s="80"/>
      <c r="X11" s="81" t="str">
        <f t="shared" si="9"/>
        <v>국비</v>
      </c>
      <c r="Y11" s="186">
        <f t="shared" si="3"/>
        <v>0</v>
      </c>
      <c r="Z11" s="186">
        <f t="shared" si="4"/>
        <v>0</v>
      </c>
      <c r="AA11" s="82" t="str">
        <f t="shared" si="10"/>
        <v>ok</v>
      </c>
      <c r="AB11" s="80"/>
      <c r="AC11" s="84" t="str">
        <f t="array" ref="AC11">IFERROR(IF($C11="","",INDEX(구분표!$I$2:$I$1001,MATCH(1,(구분표!$B$2:$B$1001='15년일입'!$A11)*(구분표!$C$2:$C$1001='15년일입'!$B11)*(구분표!$A$2:$A$1001='15년일입'!$C11),0))),"@@")</f>
        <v>1603</v>
      </c>
    </row>
    <row r="12" spans="1:29" ht="31.5" customHeight="1">
      <c r="A12" s="77" t="str">
        <f>IFERROR(VLOOKUP('15년일입'!$C12,구분표!$A$2:$C$1001,2,FALSE),"")</f>
        <v>농정해양위원회</v>
      </c>
      <c r="B12" s="77" t="str">
        <f>IFERROR(VLOOKUP('15년일입'!$C12,구분표!$A$2:$C$1001,3,FALSE),"")</f>
        <v>농정해양국</v>
      </c>
      <c r="C12" s="184" t="s">
        <v>592</v>
      </c>
      <c r="D12" s="185"/>
      <c r="E12" s="185">
        <v>502</v>
      </c>
      <c r="F12" s="184" t="s">
        <v>686</v>
      </c>
      <c r="G12" s="186">
        <v>276000</v>
      </c>
      <c r="H12" s="186"/>
      <c r="I12" s="186">
        <v>230000</v>
      </c>
      <c r="J12" s="78">
        <f t="shared" si="11"/>
        <v>506000</v>
      </c>
      <c r="K12" s="186"/>
      <c r="L12" s="186"/>
      <c r="M12" s="78">
        <f t="shared" si="12"/>
        <v>276000</v>
      </c>
      <c r="N12" s="79" t="str">
        <f t="shared" si="13"/>
        <v>-</v>
      </c>
      <c r="O12" s="199" t="s">
        <v>671</v>
      </c>
      <c r="P12" s="80"/>
      <c r="Q12" s="203"/>
      <c r="R12" s="80"/>
      <c r="S12" s="83" t="s">
        <v>588</v>
      </c>
      <c r="T12" s="186">
        <f>IF($S12&lt;&gt;"도비",IF($Q12="국도비","직접입력",SUM($H12:$I12)),)</f>
        <v>230000</v>
      </c>
      <c r="U12" s="186">
        <f>IF($S12="도비",SUM($H12:$I12),IF($Q12="국도비","직접입력",SUM($H12:$I12)-$T12))</f>
        <v>0</v>
      </c>
      <c r="V12" s="82" t="str">
        <f>IF($Q12="국도비","ok",IF(($H12+$I12)=($T12+$U12),"ok","검토"))</f>
        <v>ok</v>
      </c>
      <c r="W12" s="80"/>
      <c r="X12" s="81" t="str">
        <f>$S12</f>
        <v>국비</v>
      </c>
      <c r="Y12" s="186">
        <f>IF($X12&lt;&gt;"도비",IF($Q12="국도비","직접입력",SUM($K12:$L12)),)</f>
        <v>0</v>
      </c>
      <c r="Z12" s="186">
        <f>IF($X12="도비",SUM($K12:$L12),IF($Q12="국도비","직접입력",SUM($K12:$L12)-$Y12))</f>
        <v>0</v>
      </c>
      <c r="AA12" s="82" t="str">
        <f>IF($Q12="국도비","ok",IF(($K12+$L12)=($Y12+$Z12),"ok","검토"))</f>
        <v>ok</v>
      </c>
      <c r="AB12" s="80"/>
      <c r="AC12" s="84" t="str">
        <f t="array" ref="AC12">IFERROR(IF($C12="","",INDEX(구분표!$I$2:$I$1001,MATCH(1,(구분표!$B$2:$B$1001='15년일입'!$A12)*(구분표!$C$2:$C$1001='15년일입'!$B12)*(구분표!$A$2:$A$1001='15년일입'!$C12),0))),"@@")</f>
        <v>1604</v>
      </c>
    </row>
    <row r="13" spans="1:29" ht="31.5" customHeight="1">
      <c r="A13" s="77" t="str">
        <f>IFERROR(VLOOKUP('15년일입'!$C13,구분표!$A$2:$C$1001,2,FALSE),"")</f>
        <v>농정해양위원회</v>
      </c>
      <c r="B13" s="77" t="str">
        <f>IFERROR(VLOOKUP('15년일입'!$C13,구분표!$A$2:$C$1001,3,FALSE),"")</f>
        <v>농정해양국</v>
      </c>
      <c r="C13" s="184" t="s">
        <v>613</v>
      </c>
      <c r="D13" s="185"/>
      <c r="E13" s="185">
        <v>503</v>
      </c>
      <c r="F13" s="184" t="s">
        <v>614</v>
      </c>
      <c r="G13" s="186">
        <v>3709471</v>
      </c>
      <c r="H13" s="186">
        <v>-1158291</v>
      </c>
      <c r="I13" s="186"/>
      <c r="J13" s="78">
        <f t="shared" si="11"/>
        <v>2551180</v>
      </c>
      <c r="K13" s="186"/>
      <c r="L13" s="186"/>
      <c r="M13" s="78">
        <f t="shared" si="12"/>
        <v>3709471</v>
      </c>
      <c r="N13" s="79" t="str">
        <f t="shared" si="13"/>
        <v>동의필요</v>
      </c>
      <c r="O13" s="199" t="s">
        <v>615</v>
      </c>
      <c r="P13" s="80"/>
      <c r="Q13" s="203"/>
      <c r="R13" s="80"/>
      <c r="S13" s="83" t="s">
        <v>588</v>
      </c>
      <c r="T13" s="186">
        <f t="shared" si="1"/>
        <v>-1158291</v>
      </c>
      <c r="U13" s="186">
        <f t="shared" si="8"/>
        <v>0</v>
      </c>
      <c r="V13" s="82" t="str">
        <f t="shared" si="2"/>
        <v>ok</v>
      </c>
      <c r="W13" s="80"/>
      <c r="X13" s="81" t="str">
        <f t="shared" si="9"/>
        <v>국비</v>
      </c>
      <c r="Y13" s="186">
        <f t="shared" si="3"/>
        <v>0</v>
      </c>
      <c r="Z13" s="186">
        <f t="shared" si="4"/>
        <v>0</v>
      </c>
      <c r="AA13" s="82" t="str">
        <f t="shared" si="10"/>
        <v>ok</v>
      </c>
      <c r="AB13" s="80"/>
      <c r="AC13" s="84" t="str">
        <f t="array" ref="AC13">IFERROR(IF($C13="","",INDEX(구분표!$I$2:$I$1001,MATCH(1,(구분표!$B$2:$B$1001='15년일입'!$A13)*(구분표!$C$2:$C$1001='15년일입'!$B13)*(구분표!$A$2:$A$1001='15년일입'!$C13),0))),"@@")</f>
        <v>1604</v>
      </c>
    </row>
    <row r="14" spans="1:29" ht="31.5" customHeight="1">
      <c r="A14" s="77" t="str">
        <f>IFERROR(VLOOKUP('15년일입'!$C14,구분표!$A$2:$C$1001,2,FALSE),"")</f>
        <v>농정해양위원회</v>
      </c>
      <c r="B14" s="77" t="str">
        <f>IFERROR(VLOOKUP('15년일입'!$C14,구분표!$A$2:$C$1001,3,FALSE),"")</f>
        <v>농정해양국</v>
      </c>
      <c r="C14" s="184" t="s">
        <v>613</v>
      </c>
      <c r="D14" s="185"/>
      <c r="E14" s="185">
        <v>503</v>
      </c>
      <c r="F14" s="184" t="s">
        <v>668</v>
      </c>
      <c r="G14" s="186">
        <v>3265684</v>
      </c>
      <c r="H14" s="186"/>
      <c r="I14" s="186">
        <v>841316</v>
      </c>
      <c r="J14" s="78">
        <f t="shared" si="11"/>
        <v>4107000</v>
      </c>
      <c r="K14" s="186"/>
      <c r="L14" s="186"/>
      <c r="M14" s="78">
        <f t="shared" si="12"/>
        <v>3265684</v>
      </c>
      <c r="N14" s="79" t="str">
        <f t="shared" si="13"/>
        <v>-</v>
      </c>
      <c r="O14" s="199" t="s">
        <v>672</v>
      </c>
      <c r="P14" s="80"/>
      <c r="Q14" s="203"/>
      <c r="R14" s="80"/>
      <c r="S14" s="83" t="s">
        <v>666</v>
      </c>
      <c r="T14" s="186">
        <f t="shared" si="1"/>
        <v>841316</v>
      </c>
      <c r="U14" s="186">
        <f t="shared" si="8"/>
        <v>0</v>
      </c>
      <c r="V14" s="82" t="str">
        <f t="shared" si="2"/>
        <v>ok</v>
      </c>
      <c r="W14" s="80"/>
      <c r="X14" s="81" t="str">
        <f t="shared" si="9"/>
        <v>기금</v>
      </c>
      <c r="Y14" s="186">
        <f t="shared" si="3"/>
        <v>0</v>
      </c>
      <c r="Z14" s="186">
        <f t="shared" si="4"/>
        <v>0</v>
      </c>
      <c r="AA14" s="82" t="str">
        <f t="shared" si="10"/>
        <v>ok</v>
      </c>
      <c r="AB14" s="80"/>
      <c r="AC14" s="84" t="str">
        <f t="array" ref="AC14">IFERROR(IF($C14="","",INDEX(구분표!$I$2:$I$1001,MATCH(1,(구분표!$B$2:$B$1001='15년일입'!$A14)*(구분표!$C$2:$C$1001='15년일입'!$B14)*(구분표!$A$2:$A$1001='15년일입'!$C14),0))),"@@")</f>
        <v>1604</v>
      </c>
    </row>
    <row r="15" spans="1:29" ht="31.5" customHeight="1">
      <c r="A15" s="86" t="str">
        <f>IFERROR(VLOOKUP('15년일입'!$C15,구분표!$A$2:$C$1001,2,FALSE),"")</f>
        <v>농정해양위원회</v>
      </c>
      <c r="B15" s="77" t="str">
        <f>IFERROR(VLOOKUP('15년일입'!$C15,구분표!$A$2:$C$1001,3,FALSE),"")</f>
        <v>농정해양국</v>
      </c>
      <c r="C15" s="184" t="s">
        <v>613</v>
      </c>
      <c r="D15" s="185"/>
      <c r="E15" s="185">
        <v>503</v>
      </c>
      <c r="F15" s="184" t="s">
        <v>618</v>
      </c>
      <c r="G15" s="186">
        <v>519000</v>
      </c>
      <c r="H15" s="186">
        <v>-273600</v>
      </c>
      <c r="I15" s="186"/>
      <c r="J15" s="78">
        <f t="shared" si="11"/>
        <v>245400</v>
      </c>
      <c r="K15" s="186"/>
      <c r="L15" s="186"/>
      <c r="M15" s="78">
        <f t="shared" si="12"/>
        <v>519000</v>
      </c>
      <c r="N15" s="79" t="str">
        <f t="shared" si="13"/>
        <v>동의필요</v>
      </c>
      <c r="O15" s="199" t="s">
        <v>619</v>
      </c>
      <c r="P15" s="80"/>
      <c r="Q15" s="203"/>
      <c r="R15" s="80"/>
      <c r="S15" s="83" t="s">
        <v>667</v>
      </c>
      <c r="T15" s="186">
        <f t="shared" si="1"/>
        <v>-273600</v>
      </c>
      <c r="U15" s="186">
        <f t="shared" si="8"/>
        <v>0</v>
      </c>
      <c r="V15" s="82" t="str">
        <f t="shared" si="2"/>
        <v>ok</v>
      </c>
      <c r="W15" s="80"/>
      <c r="X15" s="81" t="str">
        <f t="shared" si="9"/>
        <v>광특</v>
      </c>
      <c r="Y15" s="186">
        <f t="shared" si="3"/>
        <v>0</v>
      </c>
      <c r="Z15" s="186">
        <f t="shared" si="4"/>
        <v>0</v>
      </c>
      <c r="AA15" s="82" t="str">
        <f t="shared" si="10"/>
        <v>ok</v>
      </c>
      <c r="AB15" s="80"/>
      <c r="AC15" s="84" t="str">
        <f t="array" ref="AC15">IFERROR(IF($C15="","",INDEX(구분표!$I$2:$I$1001,MATCH(1,(구분표!$B$2:$B$1001='15년일입'!$A15)*(구분표!$C$2:$C$1001='15년일입'!$B15)*(구분표!$A$2:$A$1001='15년일입'!$C15),0))),"@@")</f>
        <v>1604</v>
      </c>
    </row>
    <row r="16" spans="1:29" ht="31.5" customHeight="1">
      <c r="A16" s="87" t="str">
        <f>IFERROR(VLOOKUP('15년일입'!$C16,구분표!$A$2:$C$1001,2,FALSE),"")</f>
        <v>농정해양위원회</v>
      </c>
      <c r="B16" s="87" t="str">
        <f>IFERROR(VLOOKUP('15년일입'!$C16,구분표!$A$2:$C$1001,3,FALSE),"")</f>
        <v>농정해양국</v>
      </c>
      <c r="C16" s="188" t="s">
        <v>613</v>
      </c>
      <c r="D16" s="185"/>
      <c r="E16" s="187">
        <v>503</v>
      </c>
      <c r="F16" s="188" t="s">
        <v>620</v>
      </c>
      <c r="G16" s="186">
        <v>962650</v>
      </c>
      <c r="H16" s="186">
        <v>-312650</v>
      </c>
      <c r="I16" s="186"/>
      <c r="J16" s="78">
        <f t="shared" si="11"/>
        <v>650000</v>
      </c>
      <c r="K16" s="186"/>
      <c r="L16" s="186"/>
      <c r="M16" s="78">
        <f t="shared" si="12"/>
        <v>962650</v>
      </c>
      <c r="N16" s="79" t="str">
        <f t="shared" si="13"/>
        <v>동의필요</v>
      </c>
      <c r="O16" s="199" t="s">
        <v>621</v>
      </c>
      <c r="P16" s="80"/>
      <c r="Q16" s="203"/>
      <c r="R16" s="80"/>
      <c r="S16" s="83" t="s">
        <v>666</v>
      </c>
      <c r="T16" s="186">
        <f t="shared" si="1"/>
        <v>-312650</v>
      </c>
      <c r="U16" s="186">
        <f t="shared" si="8"/>
        <v>0</v>
      </c>
      <c r="V16" s="82" t="str">
        <f t="shared" si="2"/>
        <v>ok</v>
      </c>
      <c r="W16" s="80"/>
      <c r="X16" s="81" t="str">
        <f t="shared" si="9"/>
        <v>기금</v>
      </c>
      <c r="Y16" s="186">
        <f t="shared" si="3"/>
        <v>0</v>
      </c>
      <c r="Z16" s="186">
        <f t="shared" si="4"/>
        <v>0</v>
      </c>
      <c r="AA16" s="82" t="str">
        <f t="shared" si="10"/>
        <v>ok</v>
      </c>
      <c r="AB16" s="80"/>
      <c r="AC16" s="84" t="str">
        <f t="array" ref="AC16">IFERROR(IF($C16="","",INDEX(구분표!$I$2:$I$1001,MATCH(1,(구분표!$B$2:$B$1001='15년일입'!$A16)*(구분표!$C$2:$C$1001='15년일입'!$B16)*(구분표!$A$2:$A$1001='15년일입'!$C16),0))),"@@")</f>
        <v>1604</v>
      </c>
    </row>
    <row r="17" spans="1:29" ht="31.5" customHeight="1">
      <c r="A17" s="77" t="str">
        <f>IFERROR(VLOOKUP('15년일입'!$C17,구분표!$A$2:$C$1001,2,FALSE),"")</f>
        <v>농정해양위원회</v>
      </c>
      <c r="B17" s="77" t="str">
        <f>IFERROR(VLOOKUP('15년일입'!$C17,구분표!$A$2:$C$1001,3,FALSE),"")</f>
        <v>농정해양국</v>
      </c>
      <c r="C17" s="184" t="s">
        <v>622</v>
      </c>
      <c r="D17" s="185"/>
      <c r="E17" s="185">
        <v>504</v>
      </c>
      <c r="F17" s="184" t="s">
        <v>623</v>
      </c>
      <c r="G17" s="186">
        <v>705700</v>
      </c>
      <c r="H17" s="186"/>
      <c r="I17" s="186">
        <v>50000</v>
      </c>
      <c r="J17" s="78">
        <f t="shared" si="11"/>
        <v>755700</v>
      </c>
      <c r="K17" s="186"/>
      <c r="L17" s="186"/>
      <c r="M17" s="78">
        <f t="shared" si="12"/>
        <v>705700</v>
      </c>
      <c r="N17" s="79" t="str">
        <f t="shared" si="13"/>
        <v>-</v>
      </c>
      <c r="O17" s="199" t="s">
        <v>624</v>
      </c>
      <c r="P17" s="80"/>
      <c r="Q17" s="203"/>
      <c r="R17" s="80"/>
      <c r="S17" s="83" t="s">
        <v>588</v>
      </c>
      <c r="T17" s="186">
        <f t="shared" si="1"/>
        <v>50000</v>
      </c>
      <c r="U17" s="186">
        <f t="shared" si="8"/>
        <v>0</v>
      </c>
      <c r="V17" s="82" t="str">
        <f t="shared" si="2"/>
        <v>ok</v>
      </c>
      <c r="W17" s="80"/>
      <c r="X17" s="81" t="str">
        <f t="shared" si="9"/>
        <v>국비</v>
      </c>
      <c r="Y17" s="186">
        <f t="shared" si="3"/>
        <v>0</v>
      </c>
      <c r="Z17" s="186">
        <f t="shared" si="4"/>
        <v>0</v>
      </c>
      <c r="AA17" s="82" t="str">
        <f t="shared" si="10"/>
        <v>ok</v>
      </c>
      <c r="AB17" s="80"/>
      <c r="AC17" s="84" t="str">
        <f t="array" ref="AC17">IFERROR(IF($C17="","",INDEX(구분표!$I$2:$I$1001,MATCH(1,(구분표!$B$2:$B$1001='15년일입'!$A17)*(구분표!$C$2:$C$1001='15년일입'!$B17)*(구분표!$A$2:$A$1001='15년일입'!$C17),0))),"@@")</f>
        <v>1605</v>
      </c>
    </row>
    <row r="18" spans="1:29" ht="31.5" customHeight="1">
      <c r="A18" s="77" t="str">
        <f>IFERROR(VLOOKUP('15년일입'!$C18,구분표!$A$2:$C$1001,2,FALSE),"")</f>
        <v>농정해양위원회</v>
      </c>
      <c r="B18" s="77" t="str">
        <f>IFERROR(VLOOKUP('15년일입'!$C18,구분표!$A$2:$C$1001,3,FALSE),"")</f>
        <v>농정해양국</v>
      </c>
      <c r="C18" s="184" t="s">
        <v>622</v>
      </c>
      <c r="D18" s="185"/>
      <c r="E18" s="185">
        <v>504</v>
      </c>
      <c r="F18" s="184" t="s">
        <v>625</v>
      </c>
      <c r="G18" s="186">
        <v>50000</v>
      </c>
      <c r="H18" s="186">
        <v>-50000</v>
      </c>
      <c r="I18" s="186"/>
      <c r="J18" s="78">
        <f t="shared" si="11"/>
        <v>0</v>
      </c>
      <c r="K18" s="186"/>
      <c r="L18" s="186"/>
      <c r="M18" s="78">
        <f t="shared" si="12"/>
        <v>50000</v>
      </c>
      <c r="N18" s="79" t="str">
        <f t="shared" si="13"/>
        <v>동의필요</v>
      </c>
      <c r="O18" s="199" t="s">
        <v>626</v>
      </c>
      <c r="P18" s="80"/>
      <c r="Q18" s="203"/>
      <c r="R18" s="80"/>
      <c r="S18" s="83" t="s">
        <v>588</v>
      </c>
      <c r="T18" s="186">
        <f t="shared" si="1"/>
        <v>-50000</v>
      </c>
      <c r="U18" s="186">
        <f t="shared" si="8"/>
        <v>0</v>
      </c>
      <c r="V18" s="82" t="str">
        <f t="shared" si="2"/>
        <v>ok</v>
      </c>
      <c r="W18" s="80"/>
      <c r="X18" s="81" t="str">
        <f t="shared" si="9"/>
        <v>국비</v>
      </c>
      <c r="Y18" s="186">
        <f t="shared" si="3"/>
        <v>0</v>
      </c>
      <c r="Z18" s="186">
        <f t="shared" si="4"/>
        <v>0</v>
      </c>
      <c r="AA18" s="82" t="str">
        <f t="shared" si="10"/>
        <v>ok</v>
      </c>
      <c r="AB18" s="80"/>
      <c r="AC18" s="84" t="str">
        <f t="array" ref="AC18">IFERROR(IF($C18="","",INDEX(구분표!$I$2:$I$1001,MATCH(1,(구분표!$B$2:$B$1001='15년일입'!$A18)*(구분표!$C$2:$C$1001='15년일입'!$B18)*(구분표!$A$2:$A$1001='15년일입'!$C18),0))),"@@")</f>
        <v>1605</v>
      </c>
    </row>
    <row r="19" spans="1:29" ht="31.5" customHeight="1">
      <c r="A19" s="77" t="str">
        <f>IFERROR(VLOOKUP('15년일입'!$C19,구분표!$A$2:$C$1001,2,FALSE),"")</f>
        <v>농정해양위원회</v>
      </c>
      <c r="B19" s="77" t="str">
        <f>IFERROR(VLOOKUP('15년일입'!$C19,구분표!$A$2:$C$1001,3,FALSE),"")</f>
        <v>축산산림국</v>
      </c>
      <c r="C19" s="184" t="s">
        <v>627</v>
      </c>
      <c r="D19" s="185"/>
      <c r="E19" s="185">
        <v>564</v>
      </c>
      <c r="F19" s="184" t="s">
        <v>628</v>
      </c>
      <c r="G19" s="190">
        <v>4600000</v>
      </c>
      <c r="H19" s="190"/>
      <c r="I19" s="190">
        <v>19400000</v>
      </c>
      <c r="J19" s="78">
        <f t="shared" si="11"/>
        <v>24000000</v>
      </c>
      <c r="K19" s="186"/>
      <c r="L19" s="186"/>
      <c r="M19" s="78">
        <f t="shared" si="12"/>
        <v>4600000</v>
      </c>
      <c r="N19" s="79" t="str">
        <f t="shared" si="13"/>
        <v>-</v>
      </c>
      <c r="O19" s="200" t="s">
        <v>688</v>
      </c>
      <c r="P19" s="80"/>
      <c r="Q19" s="203"/>
      <c r="R19" s="80"/>
      <c r="S19" s="83" t="s">
        <v>588</v>
      </c>
      <c r="T19" s="186">
        <f t="shared" si="1"/>
        <v>19400000</v>
      </c>
      <c r="U19" s="186">
        <f t="shared" si="8"/>
        <v>0</v>
      </c>
      <c r="V19" s="82" t="str">
        <f t="shared" si="2"/>
        <v>ok</v>
      </c>
      <c r="W19" s="80"/>
      <c r="X19" s="81" t="str">
        <f t="shared" si="9"/>
        <v>국비</v>
      </c>
      <c r="Y19" s="186">
        <f t="shared" si="3"/>
        <v>0</v>
      </c>
      <c r="Z19" s="186">
        <f t="shared" si="4"/>
        <v>0</v>
      </c>
      <c r="AA19" s="82" t="str">
        <f t="shared" si="10"/>
        <v>ok</v>
      </c>
      <c r="AB19" s="80"/>
      <c r="AC19" s="84" t="str">
        <f t="array" ref="AC19">IFERROR(IF($C19="","",INDEX(구분표!$I$2:$I$1001,MATCH(1,(구분표!$B$2:$B$1001='15년일입'!$A19)*(구분표!$C$2:$C$1001='15년일입'!$B19)*(구분표!$A$2:$A$1001='15년일입'!$C19),0))),"@@")</f>
        <v>1702</v>
      </c>
    </row>
    <row r="20" spans="1:29" ht="31.5" customHeight="1">
      <c r="A20" s="87" t="str">
        <f>IFERROR(VLOOKUP('15년일입'!$C20,구분표!$A$2:$C$1001,2,FALSE),"")</f>
        <v>농정해양위원회</v>
      </c>
      <c r="B20" s="87" t="str">
        <f>IFERROR(VLOOKUP('15년일입'!$C20,구분표!$A$2:$C$1001,3,FALSE),"")</f>
        <v>축산산림국</v>
      </c>
      <c r="C20" s="188" t="s">
        <v>627</v>
      </c>
      <c r="D20" s="185"/>
      <c r="E20" s="185">
        <v>564</v>
      </c>
      <c r="F20" s="188" t="s">
        <v>629</v>
      </c>
      <c r="G20" s="190">
        <v>12219914</v>
      </c>
      <c r="H20" s="190"/>
      <c r="I20" s="190">
        <v>433705</v>
      </c>
      <c r="J20" s="78">
        <f t="shared" si="11"/>
        <v>12653619</v>
      </c>
      <c r="K20" s="186"/>
      <c r="L20" s="186"/>
      <c r="M20" s="78">
        <f t="shared" si="12"/>
        <v>12219914</v>
      </c>
      <c r="N20" s="79" t="str">
        <f t="shared" si="13"/>
        <v>-</v>
      </c>
      <c r="O20" s="200" t="s">
        <v>688</v>
      </c>
      <c r="P20" s="80"/>
      <c r="Q20" s="203"/>
      <c r="R20" s="80"/>
      <c r="S20" s="83" t="s">
        <v>588</v>
      </c>
      <c r="T20" s="186">
        <f t="shared" si="1"/>
        <v>433705</v>
      </c>
      <c r="U20" s="186">
        <f t="shared" si="8"/>
        <v>0</v>
      </c>
      <c r="V20" s="82" t="str">
        <f t="shared" si="2"/>
        <v>ok</v>
      </c>
      <c r="W20" s="80"/>
      <c r="X20" s="81" t="str">
        <f t="shared" si="9"/>
        <v>국비</v>
      </c>
      <c r="Y20" s="186">
        <f t="shared" si="3"/>
        <v>0</v>
      </c>
      <c r="Z20" s="186">
        <f t="shared" si="4"/>
        <v>0</v>
      </c>
      <c r="AA20" s="82" t="str">
        <f t="shared" si="10"/>
        <v>ok</v>
      </c>
      <c r="AB20" s="80"/>
      <c r="AC20" s="84" t="str">
        <f t="array" ref="AC20">IFERROR(IF($C20="","",INDEX(구분표!$I$2:$I$1001,MATCH(1,(구분표!$B$2:$B$1001='15년일입'!$A20)*(구분표!$C$2:$C$1001='15년일입'!$B20)*(구분표!$A$2:$A$1001='15년일입'!$C20),0))),"@@")</f>
        <v>1702</v>
      </c>
    </row>
    <row r="21" spans="1:29" ht="31.5" customHeight="1">
      <c r="A21" s="87" t="str">
        <f>IFERROR(VLOOKUP('15년일입'!$C21,구분표!$A$2:$C$1001,2,FALSE),"")</f>
        <v>농정해양위원회</v>
      </c>
      <c r="B21" s="87" t="str">
        <f>IFERROR(VLOOKUP('15년일입'!$C21,구분표!$A$2:$C$1001,3,FALSE),"")</f>
        <v>축산산림국</v>
      </c>
      <c r="C21" s="188" t="s">
        <v>627</v>
      </c>
      <c r="D21" s="185"/>
      <c r="E21" s="185">
        <v>564</v>
      </c>
      <c r="F21" s="188" t="s">
        <v>630</v>
      </c>
      <c r="G21" s="190">
        <v>119750</v>
      </c>
      <c r="H21" s="190">
        <v>-41450</v>
      </c>
      <c r="I21" s="190"/>
      <c r="J21" s="78">
        <f t="shared" si="11"/>
        <v>78300</v>
      </c>
      <c r="K21" s="186"/>
      <c r="L21" s="186"/>
      <c r="M21" s="78">
        <f t="shared" si="12"/>
        <v>119750</v>
      </c>
      <c r="N21" s="79" t="str">
        <f t="shared" si="13"/>
        <v>동의필요</v>
      </c>
      <c r="O21" s="200" t="s">
        <v>689</v>
      </c>
      <c r="P21" s="80"/>
      <c r="Q21" s="203"/>
      <c r="R21" s="80"/>
      <c r="S21" s="83" t="s">
        <v>588</v>
      </c>
      <c r="T21" s="186">
        <f t="shared" si="1"/>
        <v>-41450</v>
      </c>
      <c r="U21" s="186">
        <f t="shared" si="8"/>
        <v>0</v>
      </c>
      <c r="V21" s="82" t="str">
        <f t="shared" si="2"/>
        <v>ok</v>
      </c>
      <c r="W21" s="80"/>
      <c r="X21" s="81" t="str">
        <f t="shared" si="9"/>
        <v>국비</v>
      </c>
      <c r="Y21" s="186">
        <f t="shared" si="3"/>
        <v>0</v>
      </c>
      <c r="Z21" s="186">
        <f t="shared" si="4"/>
        <v>0</v>
      </c>
      <c r="AA21" s="82" t="str">
        <f t="shared" si="10"/>
        <v>ok</v>
      </c>
      <c r="AB21" s="80"/>
      <c r="AC21" s="84" t="str">
        <f t="array" ref="AC21">IFERROR(IF($C21="","",INDEX(구분표!$I$2:$I$1001,MATCH(1,(구분표!$B$2:$B$1001='15년일입'!$A21)*(구분표!$C$2:$C$1001='15년일입'!$B21)*(구분표!$A$2:$A$1001='15년일입'!$C21),0))),"@@")</f>
        <v>1702</v>
      </c>
    </row>
    <row r="22" spans="1:29" ht="31.5" customHeight="1">
      <c r="A22" s="87" t="str">
        <f>IFERROR(VLOOKUP('15년일입'!$C22,구분표!$A$2:$C$1001,2,FALSE),"")</f>
        <v>농정해양위원회</v>
      </c>
      <c r="B22" s="87" t="str">
        <f>IFERROR(VLOOKUP('15년일입'!$C22,구분표!$A$2:$C$1001,3,FALSE),"")</f>
        <v>축산산림국</v>
      </c>
      <c r="C22" s="188" t="s">
        <v>627</v>
      </c>
      <c r="D22" s="185"/>
      <c r="E22" s="185">
        <v>564</v>
      </c>
      <c r="F22" s="188" t="s">
        <v>631</v>
      </c>
      <c r="G22" s="190">
        <v>733000</v>
      </c>
      <c r="H22" s="190"/>
      <c r="I22" s="190">
        <v>29300</v>
      </c>
      <c r="J22" s="78">
        <f t="shared" si="11"/>
        <v>762300</v>
      </c>
      <c r="K22" s="186"/>
      <c r="L22" s="186"/>
      <c r="M22" s="78">
        <f t="shared" si="12"/>
        <v>733000</v>
      </c>
      <c r="N22" s="79" t="str">
        <f t="shared" si="13"/>
        <v>-</v>
      </c>
      <c r="O22" s="200" t="s">
        <v>688</v>
      </c>
      <c r="P22" s="80"/>
      <c r="Q22" s="203"/>
      <c r="R22" s="80"/>
      <c r="S22" s="83" t="s">
        <v>666</v>
      </c>
      <c r="T22" s="186">
        <f t="shared" si="1"/>
        <v>29300</v>
      </c>
      <c r="U22" s="186">
        <f t="shared" si="8"/>
        <v>0</v>
      </c>
      <c r="V22" s="82" t="str">
        <f t="shared" si="2"/>
        <v>ok</v>
      </c>
      <c r="W22" s="80"/>
      <c r="X22" s="81" t="str">
        <f t="shared" si="9"/>
        <v>기금</v>
      </c>
      <c r="Y22" s="186">
        <f t="shared" si="3"/>
        <v>0</v>
      </c>
      <c r="Z22" s="186">
        <f t="shared" si="4"/>
        <v>0</v>
      </c>
      <c r="AA22" s="82" t="str">
        <f t="shared" si="10"/>
        <v>ok</v>
      </c>
      <c r="AB22" s="80"/>
      <c r="AC22" s="84" t="str">
        <f t="array" ref="AC22">IFERROR(IF($C22="","",INDEX(구분표!$I$2:$I$1001,MATCH(1,(구분표!$B$2:$B$1001='15년일입'!$A22)*(구분표!$C$2:$C$1001='15년일입'!$B22)*(구분표!$A$2:$A$1001='15년일입'!$C22),0))),"@@")</f>
        <v>1702</v>
      </c>
    </row>
    <row r="23" spans="1:29" ht="31.5" customHeight="1">
      <c r="A23" s="87" t="str">
        <f>IFERROR(VLOOKUP('15년일입'!$C23,구분표!$A$2:$C$1001,2,FALSE),"")</f>
        <v>농정해양위원회</v>
      </c>
      <c r="B23" s="87" t="str">
        <f>IFERROR(VLOOKUP('15년일입'!$C23,구분표!$A$2:$C$1001,3,FALSE),"")</f>
        <v>축산산림국</v>
      </c>
      <c r="C23" s="188" t="s">
        <v>627</v>
      </c>
      <c r="D23" s="187"/>
      <c r="E23" s="187">
        <v>564</v>
      </c>
      <c r="F23" s="188" t="s">
        <v>632</v>
      </c>
      <c r="G23" s="190">
        <v>590901</v>
      </c>
      <c r="H23" s="190"/>
      <c r="I23" s="190">
        <v>32813</v>
      </c>
      <c r="J23" s="78">
        <f t="shared" si="11"/>
        <v>623714</v>
      </c>
      <c r="K23" s="186"/>
      <c r="L23" s="186"/>
      <c r="M23" s="78">
        <f t="shared" si="12"/>
        <v>590901</v>
      </c>
      <c r="N23" s="79" t="str">
        <f t="shared" si="13"/>
        <v>-</v>
      </c>
      <c r="O23" s="200" t="s">
        <v>688</v>
      </c>
      <c r="P23" s="80"/>
      <c r="Q23" s="203"/>
      <c r="R23" s="80"/>
      <c r="S23" s="83" t="s">
        <v>666</v>
      </c>
      <c r="T23" s="186">
        <f t="shared" si="1"/>
        <v>32813</v>
      </c>
      <c r="U23" s="186">
        <f t="shared" si="8"/>
        <v>0</v>
      </c>
      <c r="V23" s="82" t="str">
        <f t="shared" si="2"/>
        <v>ok</v>
      </c>
      <c r="W23" s="80"/>
      <c r="X23" s="81" t="str">
        <f t="shared" si="9"/>
        <v>기금</v>
      </c>
      <c r="Y23" s="186">
        <f t="shared" si="3"/>
        <v>0</v>
      </c>
      <c r="Z23" s="186">
        <f t="shared" si="4"/>
        <v>0</v>
      </c>
      <c r="AA23" s="82" t="str">
        <f t="shared" si="10"/>
        <v>ok</v>
      </c>
      <c r="AB23" s="80"/>
      <c r="AC23" s="84" t="str">
        <f t="array" ref="AC23">IFERROR(IF($C23="","",INDEX(구분표!$I$2:$I$1001,MATCH(1,(구분표!$B$2:$B$1001='15년일입'!$A23)*(구분표!$C$2:$C$1001='15년일입'!$B23)*(구분표!$A$2:$A$1001='15년일입'!$C23),0))),"@@")</f>
        <v>1702</v>
      </c>
    </row>
    <row r="24" spans="1:29" ht="31.5" customHeight="1">
      <c r="A24" s="87" t="str">
        <f>IFERROR(VLOOKUP('15년일입'!$C24,구분표!$A$2:$C$1001,2,FALSE),"")</f>
        <v>농정해양위원회</v>
      </c>
      <c r="B24" s="87" t="str">
        <f>IFERROR(VLOOKUP('15년일입'!$C24,구분표!$A$2:$C$1001,3,FALSE),"")</f>
        <v>축산산림국</v>
      </c>
      <c r="C24" s="188" t="s">
        <v>627</v>
      </c>
      <c r="D24" s="187"/>
      <c r="E24" s="187">
        <v>564</v>
      </c>
      <c r="F24" s="188" t="s">
        <v>747</v>
      </c>
      <c r="G24" s="190">
        <v>738000</v>
      </c>
      <c r="H24" s="190"/>
      <c r="I24" s="190">
        <v>303600</v>
      </c>
      <c r="J24" s="78">
        <f t="shared" si="11"/>
        <v>1041600</v>
      </c>
      <c r="K24" s="186"/>
      <c r="L24" s="186"/>
      <c r="M24" s="78">
        <f t="shared" si="12"/>
        <v>738000</v>
      </c>
      <c r="N24" s="79" t="str">
        <f t="shared" si="13"/>
        <v>-</v>
      </c>
      <c r="O24" s="200" t="s">
        <v>690</v>
      </c>
      <c r="P24" s="80"/>
      <c r="Q24" s="203"/>
      <c r="R24" s="80"/>
      <c r="S24" s="83" t="s">
        <v>666</v>
      </c>
      <c r="T24" s="186">
        <f t="shared" si="1"/>
        <v>303600</v>
      </c>
      <c r="U24" s="186">
        <f t="shared" si="8"/>
        <v>0</v>
      </c>
      <c r="V24" s="82" t="str">
        <f t="shared" si="2"/>
        <v>ok</v>
      </c>
      <c r="W24" s="80"/>
      <c r="X24" s="81" t="str">
        <f t="shared" si="9"/>
        <v>기금</v>
      </c>
      <c r="Y24" s="186">
        <f t="shared" si="3"/>
        <v>0</v>
      </c>
      <c r="Z24" s="186">
        <f t="shared" si="4"/>
        <v>0</v>
      </c>
      <c r="AA24" s="82" t="str">
        <f t="shared" si="10"/>
        <v>ok</v>
      </c>
      <c r="AB24" s="80"/>
      <c r="AC24" s="84" t="str">
        <f t="array" ref="AC24">IFERROR(IF($C24="","",INDEX(구분표!$I$2:$I$1001,MATCH(1,(구분표!$B$2:$B$1001='15년일입'!$A24)*(구분표!$C$2:$C$1001='15년일입'!$B24)*(구분표!$A$2:$A$1001='15년일입'!$C24),0))),"@@")</f>
        <v>1702</v>
      </c>
    </row>
    <row r="25" spans="1:29" ht="31.5" customHeight="1">
      <c r="A25" s="87" t="str">
        <f>IFERROR(VLOOKUP('15년일입'!$C25,구분표!$A$2:$C$1001,2,FALSE),"")</f>
        <v>농정해양위원회</v>
      </c>
      <c r="B25" s="87" t="str">
        <f>IFERROR(VLOOKUP('15년일입'!$C25,구분표!$A$2:$C$1001,3,FALSE),"")</f>
        <v>축산산림국</v>
      </c>
      <c r="C25" s="188" t="s">
        <v>627</v>
      </c>
      <c r="D25" s="187"/>
      <c r="E25" s="187">
        <v>564</v>
      </c>
      <c r="F25" s="188" t="s">
        <v>633</v>
      </c>
      <c r="G25" s="190">
        <v>320000</v>
      </c>
      <c r="H25" s="229">
        <v>-38400</v>
      </c>
      <c r="I25" s="229"/>
      <c r="J25" s="78">
        <f t="shared" si="11"/>
        <v>281600</v>
      </c>
      <c r="K25" s="186"/>
      <c r="L25" s="186"/>
      <c r="M25" s="78">
        <f t="shared" si="12"/>
        <v>320000</v>
      </c>
      <c r="N25" s="79" t="str">
        <f t="shared" si="13"/>
        <v>동의필요</v>
      </c>
      <c r="O25" s="200" t="s">
        <v>688</v>
      </c>
      <c r="P25" s="80"/>
      <c r="Q25" s="203"/>
      <c r="R25" s="80"/>
      <c r="S25" s="83" t="s">
        <v>666</v>
      </c>
      <c r="T25" s="186">
        <f t="shared" si="1"/>
        <v>-38400</v>
      </c>
      <c r="U25" s="186">
        <f t="shared" si="8"/>
        <v>0</v>
      </c>
      <c r="V25" s="82" t="str">
        <f t="shared" si="2"/>
        <v>ok</v>
      </c>
      <c r="W25" s="80"/>
      <c r="X25" s="81" t="str">
        <f t="shared" si="9"/>
        <v>기금</v>
      </c>
      <c r="Y25" s="186">
        <f t="shared" si="3"/>
        <v>0</v>
      </c>
      <c r="Z25" s="186">
        <f t="shared" si="4"/>
        <v>0</v>
      </c>
      <c r="AA25" s="82" t="str">
        <f t="shared" si="10"/>
        <v>ok</v>
      </c>
      <c r="AB25" s="80"/>
      <c r="AC25" s="84" t="str">
        <f t="array" ref="AC25">IFERROR(IF($C25="","",INDEX(구분표!$I$2:$I$1001,MATCH(1,(구분표!$B$2:$B$1001='15년일입'!$A25)*(구분표!$C$2:$C$1001='15년일입'!$B25)*(구분표!$A$2:$A$1001='15년일입'!$C25),0))),"@@")</f>
        <v>1702</v>
      </c>
    </row>
    <row r="26" spans="1:29" ht="31.5" customHeight="1">
      <c r="A26" s="87" t="str">
        <f>IFERROR(VLOOKUP('15년일입'!$C26,구분표!$A$2:$C$1001,2,FALSE),"")</f>
        <v>농정해양위원회</v>
      </c>
      <c r="B26" s="87" t="str">
        <f>IFERROR(VLOOKUP('15년일입'!$C26,구분표!$A$2:$C$1001,3,FALSE),"")</f>
        <v>축산산림국</v>
      </c>
      <c r="C26" s="188" t="s">
        <v>634</v>
      </c>
      <c r="D26" s="185"/>
      <c r="E26" s="185">
        <v>565</v>
      </c>
      <c r="F26" s="188" t="s">
        <v>635</v>
      </c>
      <c r="G26" s="186">
        <v>74375</v>
      </c>
      <c r="H26" s="186">
        <v>-252</v>
      </c>
      <c r="I26" s="186"/>
      <c r="J26" s="78">
        <f t="shared" si="11"/>
        <v>74123</v>
      </c>
      <c r="K26" s="186"/>
      <c r="L26" s="186"/>
      <c r="M26" s="78">
        <f t="shared" si="12"/>
        <v>74375</v>
      </c>
      <c r="N26" s="79" t="str">
        <f t="shared" si="13"/>
        <v>동의필요</v>
      </c>
      <c r="O26" s="200" t="s">
        <v>691</v>
      </c>
      <c r="P26" s="80"/>
      <c r="Q26" s="203"/>
      <c r="R26" s="80"/>
      <c r="S26" s="83" t="s">
        <v>588</v>
      </c>
      <c r="T26" s="186">
        <f t="shared" si="1"/>
        <v>-252</v>
      </c>
      <c r="U26" s="186">
        <f t="shared" si="8"/>
        <v>0</v>
      </c>
      <c r="V26" s="82" t="str">
        <f t="shared" si="2"/>
        <v>ok</v>
      </c>
      <c r="W26" s="80"/>
      <c r="X26" s="81" t="str">
        <f t="shared" si="9"/>
        <v>국비</v>
      </c>
      <c r="Y26" s="186">
        <f t="shared" si="3"/>
        <v>0</v>
      </c>
      <c r="Z26" s="186">
        <f t="shared" si="4"/>
        <v>0</v>
      </c>
      <c r="AA26" s="82" t="str">
        <f t="shared" si="10"/>
        <v>ok</v>
      </c>
      <c r="AB26" s="80"/>
      <c r="AC26" s="84" t="str">
        <f t="array" ref="AC26">IFERROR(IF($C26="","",INDEX(구분표!$I$2:$I$1001,MATCH(1,(구분표!$B$2:$B$1001='15년일입'!$A26)*(구분표!$C$2:$C$1001='15년일입'!$B26)*(구분표!$A$2:$A$1001='15년일입'!$C26),0))),"@@")</f>
        <v>1703</v>
      </c>
    </row>
    <row r="27" spans="1:29" ht="31.5" customHeight="1">
      <c r="A27" s="87" t="str">
        <f>IFERROR(VLOOKUP('15년일입'!$C27,구분표!$A$2:$C$1001,2,FALSE),"")</f>
        <v>농정해양위원회</v>
      </c>
      <c r="B27" s="87" t="str">
        <f>IFERROR(VLOOKUP('15년일입'!$C27,구분표!$A$2:$C$1001,3,FALSE),"")</f>
        <v>축산산림국</v>
      </c>
      <c r="C27" s="188" t="s">
        <v>634</v>
      </c>
      <c r="D27" s="185"/>
      <c r="E27" s="185">
        <v>565</v>
      </c>
      <c r="F27" s="188" t="s">
        <v>636</v>
      </c>
      <c r="G27" s="186">
        <v>6298083</v>
      </c>
      <c r="H27" s="186"/>
      <c r="I27" s="186">
        <v>8680</v>
      </c>
      <c r="J27" s="78">
        <f t="shared" si="11"/>
        <v>6306763</v>
      </c>
      <c r="K27" s="186"/>
      <c r="L27" s="186"/>
      <c r="M27" s="78">
        <f t="shared" si="12"/>
        <v>6298083</v>
      </c>
      <c r="N27" s="79" t="str">
        <f t="shared" si="13"/>
        <v>-</v>
      </c>
      <c r="O27" s="200" t="s">
        <v>692</v>
      </c>
      <c r="P27" s="80"/>
      <c r="Q27" s="203"/>
      <c r="R27" s="80"/>
      <c r="S27" s="83" t="s">
        <v>588</v>
      </c>
      <c r="T27" s="186">
        <f t="shared" si="1"/>
        <v>8680</v>
      </c>
      <c r="U27" s="186">
        <f t="shared" si="8"/>
        <v>0</v>
      </c>
      <c r="V27" s="82" t="str">
        <f t="shared" si="2"/>
        <v>ok</v>
      </c>
      <c r="W27" s="80"/>
      <c r="X27" s="81" t="str">
        <f t="shared" si="9"/>
        <v>국비</v>
      </c>
      <c r="Y27" s="186">
        <f t="shared" si="3"/>
        <v>0</v>
      </c>
      <c r="Z27" s="186">
        <f t="shared" si="4"/>
        <v>0</v>
      </c>
      <c r="AA27" s="82" t="str">
        <f t="shared" si="10"/>
        <v>ok</v>
      </c>
      <c r="AB27" s="80"/>
      <c r="AC27" s="84" t="str">
        <f t="array" ref="AC27">IFERROR(IF($C27="","",INDEX(구분표!$I$2:$I$1001,MATCH(1,(구분표!$B$2:$B$1001='15년일입'!$A27)*(구분표!$C$2:$C$1001='15년일입'!$B27)*(구분표!$A$2:$A$1001='15년일입'!$C27),0))),"@@")</f>
        <v>1703</v>
      </c>
    </row>
    <row r="28" spans="1:29" ht="31.5" customHeight="1">
      <c r="A28" s="87" t="str">
        <f>IFERROR(VLOOKUP('15년일입'!$C28,구분표!$A$2:$C$1001,2,FALSE),"")</f>
        <v>농정해양위원회</v>
      </c>
      <c r="B28" s="87" t="str">
        <f>IFERROR(VLOOKUP('15년일입'!$C28,구분표!$A$2:$C$1001,3,FALSE),"")</f>
        <v>축산산림국</v>
      </c>
      <c r="C28" s="188" t="s">
        <v>634</v>
      </c>
      <c r="D28" s="185"/>
      <c r="E28" s="185">
        <v>565</v>
      </c>
      <c r="F28" s="188" t="s">
        <v>637</v>
      </c>
      <c r="G28" s="186">
        <v>741362</v>
      </c>
      <c r="H28" s="186">
        <v>-7178</v>
      </c>
      <c r="I28" s="186"/>
      <c r="J28" s="78">
        <f t="shared" si="11"/>
        <v>734184</v>
      </c>
      <c r="K28" s="186"/>
      <c r="L28" s="186"/>
      <c r="M28" s="78">
        <f t="shared" si="12"/>
        <v>741362</v>
      </c>
      <c r="N28" s="79" t="str">
        <f t="shared" si="13"/>
        <v>동의필요</v>
      </c>
      <c r="O28" s="200" t="s">
        <v>693</v>
      </c>
      <c r="P28" s="80"/>
      <c r="Q28" s="203"/>
      <c r="R28" s="80"/>
      <c r="S28" s="83" t="s">
        <v>588</v>
      </c>
      <c r="T28" s="186">
        <f t="shared" si="1"/>
        <v>-7178</v>
      </c>
      <c r="U28" s="186">
        <f t="shared" si="8"/>
        <v>0</v>
      </c>
      <c r="V28" s="82" t="str">
        <f t="shared" si="2"/>
        <v>ok</v>
      </c>
      <c r="W28" s="80"/>
      <c r="X28" s="81" t="str">
        <f t="shared" si="9"/>
        <v>국비</v>
      </c>
      <c r="Y28" s="186">
        <f t="shared" si="3"/>
        <v>0</v>
      </c>
      <c r="Z28" s="186">
        <f t="shared" si="4"/>
        <v>0</v>
      </c>
      <c r="AA28" s="82" t="str">
        <f t="shared" si="10"/>
        <v>ok</v>
      </c>
      <c r="AB28" s="80"/>
      <c r="AC28" s="84" t="str">
        <f t="array" ref="AC28">IFERROR(IF($C28="","",INDEX(구분표!$I$2:$I$1001,MATCH(1,(구분표!$B$2:$B$1001='15년일입'!$A28)*(구분표!$C$2:$C$1001='15년일입'!$B28)*(구분표!$A$2:$A$1001='15년일입'!$C28),0))),"@@")</f>
        <v>1703</v>
      </c>
    </row>
    <row r="29" spans="1:29" ht="31.5" customHeight="1">
      <c r="A29" s="87" t="str">
        <f>IFERROR(VLOOKUP('15년일입'!$C29,구분표!$A$2:$C$1001,2,FALSE),"")</f>
        <v>농정해양위원회</v>
      </c>
      <c r="B29" s="87" t="str">
        <f>IFERROR(VLOOKUP('15년일입'!$C29,구분표!$A$2:$C$1001,3,FALSE),"")</f>
        <v>농업기술원</v>
      </c>
      <c r="C29" s="188" t="s">
        <v>724</v>
      </c>
      <c r="D29" s="187"/>
      <c r="E29" s="187">
        <v>642</v>
      </c>
      <c r="F29" s="188" t="s">
        <v>952</v>
      </c>
      <c r="G29" s="186">
        <v>1154810</v>
      </c>
      <c r="H29" s="186"/>
      <c r="I29" s="186">
        <v>5000</v>
      </c>
      <c r="J29" s="78">
        <f t="shared" si="11"/>
        <v>1159810</v>
      </c>
      <c r="K29" s="186"/>
      <c r="L29" s="186"/>
      <c r="M29" s="78">
        <f t="shared" si="12"/>
        <v>1154810</v>
      </c>
      <c r="N29" s="79" t="str">
        <f t="shared" si="13"/>
        <v>-</v>
      </c>
      <c r="O29" s="200" t="s">
        <v>793</v>
      </c>
      <c r="P29" s="80"/>
      <c r="Q29" s="203"/>
      <c r="R29" s="80"/>
      <c r="S29" s="83" t="s">
        <v>588</v>
      </c>
      <c r="T29" s="186">
        <f t="shared" si="1"/>
        <v>5000</v>
      </c>
      <c r="U29" s="186">
        <f t="shared" si="8"/>
        <v>0</v>
      </c>
      <c r="V29" s="82" t="str">
        <f t="shared" si="2"/>
        <v>ok</v>
      </c>
      <c r="W29" s="80"/>
      <c r="X29" s="81" t="str">
        <f t="shared" si="9"/>
        <v>국비</v>
      </c>
      <c r="Y29" s="186">
        <f t="shared" si="3"/>
        <v>0</v>
      </c>
      <c r="Z29" s="186">
        <f t="shared" si="4"/>
        <v>0</v>
      </c>
      <c r="AA29" s="82" t="str">
        <f t="shared" si="10"/>
        <v>ok</v>
      </c>
      <c r="AB29" s="80"/>
      <c r="AC29" s="84" t="str">
        <f t="array" ref="AC29">IFERROR(IF($C29="","",INDEX(구분표!$I$2:$I$1001,MATCH(1,(구분표!$B$2:$B$1001='15년일입'!$A29)*(구분표!$C$2:$C$1001='15년일입'!$B29)*(구분표!$A$2:$A$1001='15년일입'!$C29),0))),"@@")</f>
        <v>1807</v>
      </c>
    </row>
    <row r="30" spans="1:29" ht="31.5" customHeight="1">
      <c r="A30" s="87" t="str">
        <f>IFERROR(VLOOKUP('15년일입'!$C30,구분표!$A$2:$C$1001,2,FALSE),"")</f>
        <v>농정해양위원회</v>
      </c>
      <c r="B30" s="87" t="str">
        <f>IFERROR(VLOOKUP('15년일입'!$C30,구분표!$A$2:$C$1001,3,FALSE),"")</f>
        <v>농업기술원</v>
      </c>
      <c r="C30" s="188" t="s">
        <v>725</v>
      </c>
      <c r="D30" s="187"/>
      <c r="E30" s="187">
        <v>642</v>
      </c>
      <c r="F30" s="188" t="s">
        <v>726</v>
      </c>
      <c r="G30" s="186">
        <v>660050</v>
      </c>
      <c r="H30" s="186"/>
      <c r="I30" s="186">
        <v>90000</v>
      </c>
      <c r="J30" s="78">
        <f t="shared" si="11"/>
        <v>750050</v>
      </c>
      <c r="K30" s="186"/>
      <c r="L30" s="186"/>
      <c r="M30" s="78">
        <f t="shared" si="12"/>
        <v>660050</v>
      </c>
      <c r="N30" s="79" t="str">
        <f t="shared" si="13"/>
        <v>-</v>
      </c>
      <c r="O30" s="200" t="s">
        <v>793</v>
      </c>
      <c r="P30" s="80"/>
      <c r="Q30" s="203"/>
      <c r="R30" s="80"/>
      <c r="S30" s="83" t="s">
        <v>588</v>
      </c>
      <c r="T30" s="186">
        <f t="shared" si="1"/>
        <v>90000</v>
      </c>
      <c r="U30" s="186">
        <f t="shared" si="8"/>
        <v>0</v>
      </c>
      <c r="V30" s="82" t="str">
        <f t="shared" si="2"/>
        <v>ok</v>
      </c>
      <c r="W30" s="80"/>
      <c r="X30" s="81" t="str">
        <f t="shared" si="9"/>
        <v>국비</v>
      </c>
      <c r="Y30" s="186">
        <f t="shared" si="3"/>
        <v>0</v>
      </c>
      <c r="Z30" s="186">
        <f t="shared" si="4"/>
        <v>0</v>
      </c>
      <c r="AA30" s="82" t="str">
        <f t="shared" si="10"/>
        <v>ok</v>
      </c>
      <c r="AB30" s="80"/>
      <c r="AC30" s="84" t="str">
        <f t="array" ref="AC30">IFERROR(IF($C30="","",INDEX(구분표!$I$2:$I$1001,MATCH(1,(구분표!$B$2:$B$1001='15년일입'!$A30)*(구분표!$C$2:$C$1001='15년일입'!$B30)*(구분표!$A$2:$A$1001='15년일입'!$C30),0))),"@@")</f>
        <v>1806</v>
      </c>
    </row>
    <row r="31" spans="1:29" ht="31.5" customHeight="1">
      <c r="A31" s="87" t="str">
        <f>IFERROR(VLOOKUP('15년일입'!$C31,구분표!$A$2:$C$1001,2,FALSE),"")</f>
        <v>농정해양위원회</v>
      </c>
      <c r="B31" s="87" t="str">
        <f>IFERROR(VLOOKUP('15년일입'!$C31,구분표!$A$2:$C$1001,3,FALSE),"")</f>
        <v>농업기술원</v>
      </c>
      <c r="C31" s="188" t="s">
        <v>724</v>
      </c>
      <c r="D31" s="187"/>
      <c r="E31" s="187">
        <v>642</v>
      </c>
      <c r="F31" s="188" t="s">
        <v>727</v>
      </c>
      <c r="G31" s="186">
        <v>1351000</v>
      </c>
      <c r="H31" s="186"/>
      <c r="I31" s="186">
        <v>250000</v>
      </c>
      <c r="J31" s="78">
        <f t="shared" si="11"/>
        <v>1601000</v>
      </c>
      <c r="K31" s="186"/>
      <c r="L31" s="186"/>
      <c r="M31" s="78">
        <f t="shared" si="12"/>
        <v>1351000</v>
      </c>
      <c r="N31" s="79" t="str">
        <f t="shared" si="13"/>
        <v>-</v>
      </c>
      <c r="O31" s="200" t="s">
        <v>794</v>
      </c>
      <c r="P31" s="80"/>
      <c r="Q31" s="203"/>
      <c r="R31" s="80"/>
      <c r="S31" s="83" t="s">
        <v>588</v>
      </c>
      <c r="T31" s="186">
        <f t="shared" si="1"/>
        <v>250000</v>
      </c>
      <c r="U31" s="186">
        <f t="shared" si="8"/>
        <v>0</v>
      </c>
      <c r="V31" s="82" t="str">
        <f t="shared" si="2"/>
        <v>ok</v>
      </c>
      <c r="W31" s="80"/>
      <c r="X31" s="81" t="str">
        <f t="shared" si="9"/>
        <v>국비</v>
      </c>
      <c r="Y31" s="186">
        <f t="shared" si="3"/>
        <v>0</v>
      </c>
      <c r="Z31" s="186">
        <f t="shared" si="4"/>
        <v>0</v>
      </c>
      <c r="AA31" s="82" t="str">
        <f t="shared" si="10"/>
        <v>ok</v>
      </c>
      <c r="AB31" s="80"/>
      <c r="AC31" s="84" t="str">
        <f t="array" ref="AC31">IFERROR(IF($C31="","",INDEX(구분표!$I$2:$I$1001,MATCH(1,(구분표!$B$2:$B$1001='15년일입'!$A31)*(구분표!$C$2:$C$1001='15년일입'!$B31)*(구분표!$A$2:$A$1001='15년일입'!$C31),0))),"@@")</f>
        <v>1807</v>
      </c>
    </row>
    <row r="32" spans="1:29" ht="31.5" customHeight="1">
      <c r="A32" s="87" t="str">
        <f>IFERROR(VLOOKUP('15년일입'!$C32,구분표!$A$2:$C$1001,2,FALSE),"")</f>
        <v>농정해양위원회</v>
      </c>
      <c r="B32" s="87" t="str">
        <f>IFERROR(VLOOKUP('15년일입'!$C32,구분표!$A$2:$C$1001,3,FALSE),"")</f>
        <v>축산산림국</v>
      </c>
      <c r="C32" s="184" t="s">
        <v>800</v>
      </c>
      <c r="D32" s="185"/>
      <c r="E32" s="185">
        <v>566</v>
      </c>
      <c r="F32" s="184" t="s">
        <v>801</v>
      </c>
      <c r="G32" s="186">
        <v>2261440</v>
      </c>
      <c r="H32" s="186"/>
      <c r="I32" s="186">
        <v>701000</v>
      </c>
      <c r="J32" s="78">
        <f t="shared" si="11"/>
        <v>2962440</v>
      </c>
      <c r="K32" s="186"/>
      <c r="L32" s="186"/>
      <c r="M32" s="78">
        <f t="shared" si="12"/>
        <v>2261440</v>
      </c>
      <c r="N32" s="79" t="str">
        <f t="shared" si="13"/>
        <v>-</v>
      </c>
      <c r="O32" s="200"/>
      <c r="P32" s="80"/>
      <c r="Q32" s="203"/>
      <c r="R32" s="80"/>
      <c r="S32" s="83" t="s">
        <v>1007</v>
      </c>
      <c r="T32" s="186">
        <f t="shared" si="1"/>
        <v>0</v>
      </c>
      <c r="U32" s="186">
        <f t="shared" si="8"/>
        <v>701000</v>
      </c>
      <c r="V32" s="82" t="str">
        <f t="shared" si="2"/>
        <v>ok</v>
      </c>
      <c r="W32" s="80"/>
      <c r="X32" s="81" t="str">
        <f t="shared" si="9"/>
        <v>도비</v>
      </c>
      <c r="Y32" s="186">
        <f t="shared" si="3"/>
        <v>0</v>
      </c>
      <c r="Z32" s="186">
        <f t="shared" si="4"/>
        <v>0</v>
      </c>
      <c r="AA32" s="82" t="str">
        <f t="shared" si="10"/>
        <v>ok</v>
      </c>
      <c r="AB32" s="80"/>
      <c r="AC32" s="84" t="str">
        <f t="array" ref="AC32">IFERROR(IF($C32="","",INDEX(구분표!$I$2:$I$1001,MATCH(1,(구분표!$B$2:$B$1001='15년일입'!$A32)*(구분표!$C$2:$C$1001='15년일입'!$B32)*(구분표!$A$2:$A$1001='15년일입'!$C32),0))),"@@")</f>
        <v>1704</v>
      </c>
    </row>
    <row r="33" spans="1:29" ht="31.5" customHeight="1">
      <c r="A33" s="87" t="str">
        <f>IFERROR(VLOOKUP('15년일입'!$C33,구분표!$A$2:$C$1001,2,FALSE),"")</f>
        <v>농정해양위원회</v>
      </c>
      <c r="B33" s="87" t="str">
        <f>IFERROR(VLOOKUP('15년일입'!$C33,구분표!$A$2:$C$1001,3,FALSE),"")</f>
        <v>축산산림국</v>
      </c>
      <c r="C33" s="216" t="s">
        <v>802</v>
      </c>
      <c r="D33" s="217"/>
      <c r="E33" s="217">
        <v>567</v>
      </c>
      <c r="F33" s="232" t="s">
        <v>801</v>
      </c>
      <c r="G33" s="218">
        <v>936700</v>
      </c>
      <c r="H33" s="218"/>
      <c r="I33" s="218">
        <v>282000</v>
      </c>
      <c r="J33" s="78">
        <f t="shared" si="11"/>
        <v>1218700</v>
      </c>
      <c r="K33" s="186"/>
      <c r="L33" s="186"/>
      <c r="M33" s="78">
        <f t="shared" si="12"/>
        <v>936700</v>
      </c>
      <c r="N33" s="79" t="str">
        <f t="shared" si="13"/>
        <v>-</v>
      </c>
      <c r="O33" s="200"/>
      <c r="P33" s="80"/>
      <c r="Q33" s="203"/>
      <c r="R33" s="80"/>
      <c r="S33" s="83" t="s">
        <v>1007</v>
      </c>
      <c r="T33" s="186">
        <f t="shared" si="1"/>
        <v>0</v>
      </c>
      <c r="U33" s="186">
        <f t="shared" si="8"/>
        <v>282000</v>
      </c>
      <c r="V33" s="82" t="str">
        <f t="shared" si="2"/>
        <v>ok</v>
      </c>
      <c r="W33" s="80"/>
      <c r="X33" s="81" t="str">
        <f t="shared" si="9"/>
        <v>도비</v>
      </c>
      <c r="Y33" s="186">
        <f t="shared" si="3"/>
        <v>0</v>
      </c>
      <c r="Z33" s="186">
        <f t="shared" si="4"/>
        <v>0</v>
      </c>
      <c r="AA33" s="82" t="str">
        <f t="shared" si="10"/>
        <v>ok</v>
      </c>
      <c r="AB33" s="80"/>
      <c r="AC33" s="84" t="str">
        <f t="array" ref="AC33">IFERROR(IF($C33="","",INDEX(구분표!$I$2:$I$1001,MATCH(1,(구분표!$B$2:$B$1001='15년일입'!$A33)*(구분표!$C$2:$C$1001='15년일입'!$B33)*(구분표!$A$2:$A$1001='15년일입'!$C33),0))),"@@")</f>
        <v>1705</v>
      </c>
    </row>
    <row r="34" spans="1:29" ht="31.5" customHeight="1">
      <c r="A34" s="87" t="str">
        <f>IFERROR(VLOOKUP('15년일입'!$C34,구분표!$A$2:$C$1001,2,FALSE),"")</f>
        <v>농정해양위원회</v>
      </c>
      <c r="B34" s="87" t="str">
        <f>IFERROR(VLOOKUP('15년일입'!$C34,구분표!$A$2:$C$1001,3,FALSE),"")</f>
        <v>농정해양국</v>
      </c>
      <c r="C34" s="216" t="s">
        <v>803</v>
      </c>
      <c r="D34" s="217"/>
      <c r="E34" s="217">
        <v>501</v>
      </c>
      <c r="F34" s="232" t="s">
        <v>804</v>
      </c>
      <c r="G34" s="218">
        <v>6000000</v>
      </c>
      <c r="H34" s="218"/>
      <c r="I34" s="218">
        <v>2000000</v>
      </c>
      <c r="J34" s="78">
        <f t="shared" si="11"/>
        <v>8000000</v>
      </c>
      <c r="K34" s="186"/>
      <c r="L34" s="186"/>
      <c r="M34" s="78">
        <f t="shared" si="12"/>
        <v>6000000</v>
      </c>
      <c r="N34" s="79" t="str">
        <f t="shared" si="13"/>
        <v>-</v>
      </c>
      <c r="O34" s="199"/>
      <c r="P34" s="80"/>
      <c r="Q34" s="203"/>
      <c r="R34" s="80"/>
      <c r="S34" s="83" t="s">
        <v>1007</v>
      </c>
      <c r="T34" s="186">
        <f t="shared" si="1"/>
        <v>0</v>
      </c>
      <c r="U34" s="186">
        <f t="shared" si="8"/>
        <v>2000000</v>
      </c>
      <c r="V34" s="82" t="str">
        <f t="shared" si="2"/>
        <v>ok</v>
      </c>
      <c r="W34" s="80"/>
      <c r="X34" s="81" t="str">
        <f t="shared" si="9"/>
        <v>도비</v>
      </c>
      <c r="Y34" s="186">
        <f t="shared" si="3"/>
        <v>0</v>
      </c>
      <c r="Z34" s="186">
        <f t="shared" si="4"/>
        <v>0</v>
      </c>
      <c r="AA34" s="82" t="str">
        <f t="shared" si="10"/>
        <v>ok</v>
      </c>
      <c r="AB34" s="80"/>
      <c r="AC34" s="84" t="str">
        <f t="array" ref="AC34">IFERROR(IF($C34="","",INDEX(구분표!$I$2:$I$1001,MATCH(1,(구분표!$B$2:$B$1001='15년일입'!$A34)*(구분표!$C$2:$C$1001='15년일입'!$B34)*(구분표!$A$2:$A$1001='15년일입'!$C34),0))),"@@")</f>
        <v>1601</v>
      </c>
    </row>
    <row r="35" spans="1:29" ht="24" customHeight="1"/>
    <row r="36" spans="1:29" ht="24" customHeight="1"/>
  </sheetData>
  <sheetProtection formatCells="0" formatColumns="0" formatRows="0" autoFilter="0"/>
  <autoFilter ref="A6:AD34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 Q9:Q11 Q13:Q656">
    <cfRule type="containsText" dxfId="40" priority="17" operator="containsText" text="국도비">
      <formula>NOT(ISERROR(SEARCH("국도비",Q7)))</formula>
    </cfRule>
  </conditionalFormatting>
  <conditionalFormatting sqref="G7 G13:G18 G9:G11 G35:G656">
    <cfRule type="expression" dxfId="39" priority="16">
      <formula>($D7="본예산")</formula>
    </cfRule>
  </conditionalFormatting>
  <conditionalFormatting sqref="R7:U7 R9:U11 Y7:AA7 Y9:AA11 R13:U656 Y13:AA656">
    <cfRule type="containsText" dxfId="38" priority="15" operator="containsText" text="직접입력">
      <formula>NOT(ISERROR(SEARCH("직접입력",R7)))</formula>
    </cfRule>
  </conditionalFormatting>
  <conditionalFormatting sqref="Q8">
    <cfRule type="containsText" dxfId="37" priority="11" operator="containsText" text="국도비">
      <formula>NOT(ISERROR(SEARCH("국도비",Q8)))</formula>
    </cfRule>
  </conditionalFormatting>
  <conditionalFormatting sqref="G8">
    <cfRule type="expression" dxfId="36" priority="10">
      <formula>($D8="본예산")</formula>
    </cfRule>
  </conditionalFormatting>
  <conditionalFormatting sqref="Y8:AA8 R8:U8">
    <cfRule type="containsText" dxfId="35" priority="9" operator="containsText" text="직접입력">
      <formula>NOT(ISERROR(SEARCH("직접입력",R8)))</formula>
    </cfRule>
  </conditionalFormatting>
  <conditionalFormatting sqref="G12">
    <cfRule type="expression" dxfId="34" priority="8">
      <formula>($D12="본예산")</formula>
    </cfRule>
  </conditionalFormatting>
  <conditionalFormatting sqref="Q12">
    <cfRule type="containsText" dxfId="33" priority="7" operator="containsText" text="국도비">
      <formula>NOT(ISERROR(SEARCH("국도비",Q12)))</formula>
    </cfRule>
  </conditionalFormatting>
  <conditionalFormatting sqref="Y12:AA12 R12:U12">
    <cfRule type="containsText" dxfId="32" priority="6" operator="containsText" text="직접입력">
      <formula>NOT(ISERROR(SEARCH("직접입력",R12)))</formula>
    </cfRule>
  </conditionalFormatting>
  <conditionalFormatting sqref="G26:G28">
    <cfRule type="expression" dxfId="31" priority="5">
      <formula>($D26="본예산")</formula>
    </cfRule>
  </conditionalFormatting>
  <conditionalFormatting sqref="G19:G25">
    <cfRule type="expression" dxfId="30" priority="4">
      <formula>($D19="본예산")</formula>
    </cfRule>
  </conditionalFormatting>
  <conditionalFormatting sqref="G29:G31">
    <cfRule type="expression" dxfId="29" priority="3">
      <formula>($D29="본예산")</formula>
    </cfRule>
  </conditionalFormatting>
  <conditionalFormatting sqref="G32 G34">
    <cfRule type="expression" dxfId="28" priority="2">
      <formula>($C32="본예산")</formula>
    </cfRule>
  </conditionalFormatting>
  <conditionalFormatting sqref="G33">
    <cfRule type="expression" dxfId="27" priority="1">
      <formula>($C33="본예산")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구분표!$K$2:$K$7</xm:f>
          </x14:formula1>
          <xm:sqref>S7:S34</xm:sqref>
        </x14:dataValidation>
        <x14:dataValidation type="list" allowBlank="1" showInputMessage="1" showErrorMessage="1">
          <x14:formula1>
            <xm:f>구분표!$N$2:$N$3</xm:f>
          </x14:formula1>
          <xm:sqref>D7:D28</xm:sqref>
        </x14:dataValidation>
        <x14:dataValidation type="list" allowBlank="1" showInputMessage="1" showErrorMessage="1">
          <x14:formula1>
            <xm:f>[1]구분표!#REF!</xm:f>
          </x14:formula1>
          <xm:sqref>D29:D31</xm:sqref>
        </x14:dataValidation>
        <x14:dataValidation type="list" allowBlank="1" showInputMessage="1" showErrorMessage="1">
          <x14:formula1>
            <xm:f>[2]구분표!#REF!</xm:f>
          </x14:formula1>
          <xm:sqref>D32:D34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C207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D13" sqref="D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0" width="11.625" style="38" customWidth="1"/>
    <col min="11" max="13" width="11.625" style="38" hidden="1" customWidth="1"/>
    <col min="14" max="14" width="8.375" style="11" hidden="1" customWidth="1"/>
    <col min="15" max="15" width="23.625" style="38" customWidth="1"/>
    <col min="16" max="16" width="3" style="38" customWidth="1"/>
    <col min="17" max="17" width="6.125" style="11" customWidth="1"/>
    <col min="18" max="18" width="3" style="38" customWidth="1"/>
    <col min="19" max="19" width="6.125" style="25" customWidth="1"/>
    <col min="20" max="20" width="11.625" style="38" customWidth="1"/>
    <col min="21" max="21" width="11.125" style="38" customWidth="1"/>
    <col min="22" max="22" width="6" style="11" customWidth="1"/>
    <col min="23" max="23" width="3" style="38" customWidth="1"/>
    <col min="24" max="24" width="6.125" style="52" customWidth="1"/>
    <col min="25" max="25" width="11.625" style="38" customWidth="1"/>
    <col min="26" max="26" width="11.125" style="38" customWidth="1"/>
    <col min="27" max="27" width="6" style="11" customWidth="1"/>
    <col min="28" max="28" width="3" style="38" customWidth="1"/>
    <col min="29" max="29" width="11.625" style="38" customWidth="1"/>
    <col min="30" max="30" width="17.375" style="38" customWidth="1"/>
    <col min="31" max="16384" width="8.75" style="38"/>
  </cols>
  <sheetData>
    <row r="1" spans="1:29" ht="32.25" customHeight="1">
      <c r="A1" s="324" t="s">
        <v>567</v>
      </c>
      <c r="B1" s="324"/>
      <c r="C1" s="324"/>
      <c r="D1" s="324"/>
      <c r="E1" s="324"/>
      <c r="F1" s="324"/>
      <c r="G1" s="325"/>
      <c r="H1" s="324"/>
      <c r="I1" s="324"/>
      <c r="J1" s="324"/>
      <c r="K1" s="324"/>
      <c r="L1" s="324"/>
      <c r="M1" s="324"/>
      <c r="N1" s="324"/>
      <c r="O1" s="324"/>
    </row>
    <row r="2" spans="1:29" ht="20.25">
      <c r="A2" s="12" t="s">
        <v>59</v>
      </c>
      <c r="B2" s="12"/>
      <c r="C2" s="12"/>
      <c r="D2" s="59"/>
      <c r="E2" s="59"/>
      <c r="F2" s="12"/>
      <c r="K2" s="26"/>
      <c r="L2" s="26"/>
      <c r="T2" s="26" t="s">
        <v>72</v>
      </c>
      <c r="U2" s="27"/>
      <c r="Y2" s="26" t="s">
        <v>72</v>
      </c>
      <c r="Z2" s="27"/>
    </row>
    <row r="3" spans="1:29" ht="20.25">
      <c r="H3" s="67">
        <f>COUNTA(H7:H205)</f>
        <v>30</v>
      </c>
      <c r="I3" s="67">
        <f>COUNTA(I7:I205)</f>
        <v>169</v>
      </c>
      <c r="J3" s="68"/>
      <c r="K3" s="67">
        <f>COUNTA(K7:K205)</f>
        <v>0</v>
      </c>
      <c r="L3" s="67">
        <f>COUNTA(L7:L205)</f>
        <v>0</v>
      </c>
      <c r="M3" s="25"/>
      <c r="N3" s="30"/>
      <c r="O3" s="62" t="s">
        <v>9</v>
      </c>
      <c r="T3" s="27" t="str">
        <f>IF(T6='15년일입'!$T$6,"OK","@@")</f>
        <v>@@</v>
      </c>
      <c r="U3" s="38">
        <f>SUM(T6:U6)</f>
        <v>51988678</v>
      </c>
      <c r="V3" s="27" t="str">
        <f>IF(COUNTIF(V6:V1098,"@@")&gt;0,"@@","OK")</f>
        <v>OK</v>
      </c>
      <c r="Y3" s="27" t="str">
        <f>IF(Y6='2추일입'!$AA$6,"OK","@@")</f>
        <v>OK</v>
      </c>
      <c r="Z3" s="38">
        <f>SUM(Y6:Z6)</f>
        <v>0</v>
      </c>
      <c r="AA3" s="27" t="str">
        <f>IF(COUNTIF(AA6:AA1098,"@@")&gt;0,"@@","OK")</f>
        <v>OK</v>
      </c>
      <c r="AC3" s="63"/>
    </row>
    <row r="4" spans="1:29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143</v>
      </c>
      <c r="G4" s="329" t="s">
        <v>580</v>
      </c>
      <c r="H4" s="295" t="s">
        <v>581</v>
      </c>
      <c r="I4" s="296"/>
      <c r="J4" s="297" t="s">
        <v>582</v>
      </c>
      <c r="K4" s="315" t="s">
        <v>583</v>
      </c>
      <c r="L4" s="314"/>
      <c r="M4" s="312" t="s">
        <v>584</v>
      </c>
      <c r="N4" s="318" t="s">
        <v>144</v>
      </c>
      <c r="O4" s="319" t="s">
        <v>134</v>
      </c>
      <c r="Q4" s="316" t="s">
        <v>554</v>
      </c>
      <c r="S4" s="320" t="s">
        <v>6</v>
      </c>
      <c r="T4" s="311" t="s">
        <v>8</v>
      </c>
      <c r="U4" s="296"/>
      <c r="V4" s="296"/>
      <c r="X4" s="322" t="s">
        <v>6</v>
      </c>
      <c r="Y4" s="314" t="s">
        <v>79</v>
      </c>
      <c r="Z4" s="314"/>
      <c r="AA4" s="314"/>
      <c r="AC4" s="316" t="s">
        <v>145</v>
      </c>
    </row>
    <row r="5" spans="1:29" ht="18" customHeight="1">
      <c r="A5" s="327"/>
      <c r="B5" s="327"/>
      <c r="C5" s="327"/>
      <c r="D5" s="327"/>
      <c r="E5" s="329"/>
      <c r="F5" s="327"/>
      <c r="G5" s="319"/>
      <c r="H5" s="99" t="s">
        <v>0</v>
      </c>
      <c r="I5" s="99" t="s">
        <v>1</v>
      </c>
      <c r="J5" s="298"/>
      <c r="K5" s="65" t="s">
        <v>0</v>
      </c>
      <c r="L5" s="65" t="s">
        <v>1</v>
      </c>
      <c r="M5" s="313"/>
      <c r="N5" s="318"/>
      <c r="O5" s="319"/>
      <c r="Q5" s="317"/>
      <c r="S5" s="321"/>
      <c r="T5" s="99" t="s">
        <v>3</v>
      </c>
      <c r="U5" s="99" t="s">
        <v>2</v>
      </c>
      <c r="V5" s="99" t="s">
        <v>77</v>
      </c>
      <c r="X5" s="323"/>
      <c r="Y5" s="65" t="s">
        <v>3</v>
      </c>
      <c r="Z5" s="65" t="s">
        <v>2</v>
      </c>
      <c r="AA5" s="65" t="s">
        <v>77</v>
      </c>
      <c r="AC5" s="317"/>
    </row>
    <row r="6" spans="1:29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80" t="s">
        <v>587</v>
      </c>
      <c r="G6" s="19">
        <f t="shared" ref="G6:M6" si="0">SUBTOTAL(9,G7:G1010)</f>
        <v>54119912</v>
      </c>
      <c r="H6" s="19">
        <f t="shared" si="0"/>
        <v>-5660736</v>
      </c>
      <c r="I6" s="19">
        <f t="shared" si="0"/>
        <v>57649414</v>
      </c>
      <c r="J6" s="19">
        <f t="shared" si="0"/>
        <v>106108590</v>
      </c>
      <c r="K6" s="19">
        <f t="shared" si="0"/>
        <v>0</v>
      </c>
      <c r="L6" s="19">
        <f t="shared" si="0"/>
        <v>0</v>
      </c>
      <c r="M6" s="19">
        <f t="shared" si="0"/>
        <v>53642368</v>
      </c>
      <c r="N6" s="37"/>
      <c r="O6" s="28"/>
      <c r="Q6" s="39"/>
      <c r="S6" s="215" t="s">
        <v>590</v>
      </c>
      <c r="T6" s="19">
        <f>SUBTOTAL(9,T7:T1010)</f>
        <v>20215398</v>
      </c>
      <c r="U6" s="19">
        <f>SUBTOTAL(9,U7:U1010)</f>
        <v>31773280</v>
      </c>
      <c r="V6" s="29" t="str">
        <f>IF((H6+I6)=(T6+U6),"OK","검토")</f>
        <v>OK</v>
      </c>
      <c r="X6" s="53"/>
      <c r="Y6" s="19">
        <f>SUBTOTAL(9,Y7:Y1010)</f>
        <v>0</v>
      </c>
      <c r="Z6" s="19">
        <f>SUBTOTAL(9,Z7:Z1010)</f>
        <v>0</v>
      </c>
      <c r="AA6" s="29" t="str">
        <f>IF((K6+L6)=(Y6+Z6),"OK","검토")</f>
        <v>OK</v>
      </c>
      <c r="AC6" s="29" t="str">
        <f>IF(COUNTIF(AC7:AC827,"@@")&gt;0,"@@","OK")</f>
        <v>OK</v>
      </c>
    </row>
    <row r="7" spans="1:29" ht="31.5" customHeight="1">
      <c r="A7" s="77" t="str">
        <f>IFERROR(VLOOKUP('15년일출'!$C7,구분표!$A$2:$C$1001,2,FALSE),"")</f>
        <v>농정해양위원회</v>
      </c>
      <c r="B7" s="77" t="str">
        <f>IFERROR(VLOOKUP('15년일출'!$C7,구분표!$A$2:$C$1001,3,FALSE),"")</f>
        <v>농정해양국</v>
      </c>
      <c r="C7" s="184" t="s">
        <v>638</v>
      </c>
      <c r="D7" s="185"/>
      <c r="E7" s="185">
        <v>508</v>
      </c>
      <c r="F7" s="184" t="s">
        <v>639</v>
      </c>
      <c r="G7" s="186">
        <v>150000</v>
      </c>
      <c r="H7" s="186">
        <v>-25000</v>
      </c>
      <c r="I7" s="186"/>
      <c r="J7" s="78">
        <f t="shared" ref="J7:J93" si="1">SUM(G7+H7+I7)</f>
        <v>125000</v>
      </c>
      <c r="K7" s="186"/>
      <c r="L7" s="186"/>
      <c r="M7" s="78">
        <f t="shared" ref="M7:M93" si="2">SUM(G7+K7+L7)</f>
        <v>150000</v>
      </c>
      <c r="N7" s="79" t="str">
        <f t="shared" ref="N7:N205" si="3">IF(H7-K7&lt;0,"동의필요","-")</f>
        <v>동의필요</v>
      </c>
      <c r="O7" s="199" t="s">
        <v>640</v>
      </c>
      <c r="P7" s="80"/>
      <c r="Q7" s="203"/>
      <c r="R7" s="80"/>
      <c r="S7" s="83" t="str">
        <f t="shared" ref="S7:S93" si="4">IF($Q7="도비","도비",IF(COUNT(FIND("국비/",$F7)),"국비",IF(COUNT(FIND("지특/",$F7)),"지특",IF(COUNT(FIND("기금/",$F7)),"기금",IF(COUNT(FIND("교부세/",$F7)),"특교",IF(COUNT(FIND("자체/",$F7)),"도비",""))))))</f>
        <v>국비</v>
      </c>
      <c r="T7" s="186">
        <f t="shared" ref="T7:T92" si="5">IF($S7&lt;&gt;"도비",IF($Q7="국도비","직접입력",SUM($H7:$I7)),)</f>
        <v>-25000</v>
      </c>
      <c r="U7" s="186">
        <f t="shared" ref="U7:U93" si="6">IF($S7="도비",SUM($H7:$I7),IF($Q7="국도비","직접입력",SUM($H7:$I7)-$T7))</f>
        <v>0</v>
      </c>
      <c r="V7" s="82" t="str">
        <f t="shared" ref="V7:V92" si="7">IF($Q7="국도비","ok",IF(($H7+$I7)=($T7+$U7),"ok","검토"))</f>
        <v>ok</v>
      </c>
      <c r="W7" s="80"/>
      <c r="X7" s="81" t="str">
        <f t="shared" ref="X7:X93" si="8">$S7</f>
        <v>국비</v>
      </c>
      <c r="Y7" s="186">
        <f t="shared" ref="Y7:Y92" si="9">IF($X7&lt;&gt;"도비",IF($Q7="국도비","직접입력",SUM($K7:$L7)),)</f>
        <v>0</v>
      </c>
      <c r="Z7" s="186">
        <f t="shared" ref="Z7:Z92" si="10">IF($X7="도비",SUM($K7:$L7),IF($Q7="국도비","직접입력",SUM($K7:$L7)-$Y7))</f>
        <v>0</v>
      </c>
      <c r="AA7" s="82" t="str">
        <f t="shared" ref="AA7:AA93" si="11">IF($Q7="국도비","ok",IF(($K7+$L7)=($Y7+$Z7),"ok","검토"))</f>
        <v>ok</v>
      </c>
      <c r="AB7" s="80"/>
      <c r="AC7" s="84" t="str">
        <f t="array" ref="AC7">IFERROR(IF($C7="","",INDEX(구분표!$I$2:$I$1001,MATCH(1,(구분표!$B$2:$B$1001='15년일출'!$A7)*(구분표!$C$2:$C$1001='15년일출'!$B7)*(구분표!$A$2:$A$1001='15년일출'!$C7),0))),"@@")</f>
        <v>1601</v>
      </c>
    </row>
    <row r="8" spans="1:29" ht="31.5" customHeight="1">
      <c r="A8" s="86" t="str">
        <f>IFERROR(VLOOKUP('15년일출'!$C8,구분표!$A$2:$C$1001,2,FALSE),"")</f>
        <v>농정해양위원회</v>
      </c>
      <c r="B8" s="86" t="str">
        <f>IFERROR(VLOOKUP('15년일출'!$C8,구분표!$A$2:$C$1001,3,FALSE),"")</f>
        <v>농정해양국</v>
      </c>
      <c r="C8" s="216" t="s">
        <v>598</v>
      </c>
      <c r="D8" s="217"/>
      <c r="E8" s="217">
        <v>511</v>
      </c>
      <c r="F8" s="216" t="s">
        <v>685</v>
      </c>
      <c r="G8" s="218">
        <v>3096</v>
      </c>
      <c r="H8" s="218">
        <v>-63</v>
      </c>
      <c r="I8" s="218"/>
      <c r="J8" s="219">
        <f>SUM(G8+H8+I8)</f>
        <v>3033</v>
      </c>
      <c r="K8" s="218"/>
      <c r="L8" s="218"/>
      <c r="M8" s="219">
        <f>SUM(G8+K8+L8)</f>
        <v>3096</v>
      </c>
      <c r="N8" s="220" t="str">
        <f>IF(H8-K8&lt;0,"동의필요","-")</f>
        <v>동의필요</v>
      </c>
      <c r="O8" s="199" t="s">
        <v>682</v>
      </c>
      <c r="P8" s="72"/>
      <c r="Q8" s="221"/>
      <c r="R8" s="72"/>
      <c r="S8" s="222" t="str">
        <f>IF($Q8="도비","도비",IF(COUNT(FIND("국비/",$F8)),"국비",IF(COUNT(FIND("지특/",$F8)),"지특",IF(COUNT(FIND("기금/",$F8)),"기금",IF(COUNT(FIND("교부세/",$F8)),"특교",IF(COUNT(FIND("자체/",$F8)),"도비",""))))))</f>
        <v>국비</v>
      </c>
      <c r="T8" s="218">
        <f>IF($S8&lt;&gt;"도비",IF($Q8="국도비","직접입력",SUM($H8:$I8)),)</f>
        <v>-63</v>
      </c>
      <c r="U8" s="218">
        <f>IF($S8="도비",SUM($H8:$I8),IF($Q8="국도비","직접입력",SUM($H8:$I8)-$T8))</f>
        <v>0</v>
      </c>
      <c r="V8" s="223" t="str">
        <f>IF($Q8="국도비","ok",IF(($H8+$I8)=($T8+$U8),"ok","검토"))</f>
        <v>ok</v>
      </c>
      <c r="W8" s="72"/>
      <c r="X8" s="224" t="str">
        <f>$S8</f>
        <v>국비</v>
      </c>
      <c r="Y8" s="218">
        <f>IF($X8&lt;&gt;"도비",IF($Q8="국도비","직접입력",SUM($K8:$L8)),)</f>
        <v>0</v>
      </c>
      <c r="Z8" s="218">
        <f>IF($X8="도비",SUM($K8:$L8),IF($Q8="국도비","직접입력",SUM($K8:$L8)-$Y8))</f>
        <v>0</v>
      </c>
      <c r="AA8" s="223" t="str">
        <f>IF($Q8="국도비","ok",IF(($K8+$L8)=($Y8+$Z8),"ok","검토"))</f>
        <v>ok</v>
      </c>
      <c r="AB8" s="72"/>
      <c r="AC8" s="225" t="str">
        <f t="array" ref="AC8">IFERROR(IF($C8="","",INDEX(구분표!$I$2:$I$1001,MATCH(1,(구분표!$B$2:$B$1001='15년일출'!$A8)*(구분표!$C$2:$C$1001='15년일출'!$B8)*(구분표!$A$2:$A$1001='15년일출'!$C8),0))),"@@")</f>
        <v>1601</v>
      </c>
    </row>
    <row r="9" spans="1:29" ht="31.5" customHeight="1">
      <c r="A9" s="86" t="str">
        <f>IFERROR(VLOOKUP('15년일출'!$C9,구분표!$A$2:$C$1001,2,FALSE),"")</f>
        <v>농정해양위원회</v>
      </c>
      <c r="B9" s="86" t="str">
        <f>IFERROR(VLOOKUP('15년일출'!$C9,구분표!$A$2:$C$1001,3,FALSE),"")</f>
        <v>농정해양국</v>
      </c>
      <c r="C9" s="216" t="s">
        <v>598</v>
      </c>
      <c r="D9" s="217"/>
      <c r="E9" s="217">
        <v>512</v>
      </c>
      <c r="F9" s="216" t="s">
        <v>664</v>
      </c>
      <c r="G9" s="218"/>
      <c r="H9" s="218"/>
      <c r="I9" s="218"/>
      <c r="J9" s="219">
        <f>SUM(G9+H9+I9)</f>
        <v>0</v>
      </c>
      <c r="K9" s="218"/>
      <c r="L9" s="218"/>
      <c r="M9" s="219">
        <f>SUM(G9+K9+L9)</f>
        <v>0</v>
      </c>
      <c r="N9" s="220" t="str">
        <f>IF(H9-K9&lt;0,"동의필요","-")</f>
        <v>-</v>
      </c>
      <c r="O9" s="226" t="s">
        <v>665</v>
      </c>
      <c r="P9" s="72"/>
      <c r="Q9" s="221"/>
      <c r="R9" s="72"/>
      <c r="S9" s="222" t="str">
        <f>IF($Q9="도비","도비",IF(COUNT(FIND("국비/",$F9)),"국비",IF(COUNT(FIND("지특/",$F9)),"지특",IF(COUNT(FIND("기금/",$F9)),"기금",IF(COUNT(FIND("교부세/",$F9)),"특교",IF(COUNT(FIND("자체/",$F9)),"도비",""))))))</f>
        <v>도비</v>
      </c>
      <c r="T9" s="218">
        <f>IF($S9&lt;&gt;"도비",IF($Q9="국도비","직접입력",SUM($H9:$I9)),)</f>
        <v>0</v>
      </c>
      <c r="U9" s="218">
        <f>IF($S9="도비",SUM($H9:$I9),IF($Q9="국도비","직접입력",SUM($H9:$I9)-$T9))</f>
        <v>0</v>
      </c>
      <c r="V9" s="223" t="str">
        <f>IF($Q9="국도비","ok",IF(($H9+$I9)=($T9+$U9),"ok","검토"))</f>
        <v>ok</v>
      </c>
      <c r="W9" s="72"/>
      <c r="X9" s="224" t="str">
        <f>$S9</f>
        <v>도비</v>
      </c>
      <c r="Y9" s="218">
        <f>IF($X9&lt;&gt;"도비",IF($Q9="국도비","직접입력",SUM($K9:$L9)),)</f>
        <v>0</v>
      </c>
      <c r="Z9" s="218">
        <f>IF($X9="도비",SUM($K9:$L9),IF($Q9="국도비","직접입력",SUM($K9:$L9)-$Y9))</f>
        <v>0</v>
      </c>
      <c r="AA9" s="223" t="str">
        <f>IF($Q9="국도비","ok",IF(($K9+$L9)=($Y9+$Z9),"ok","검토"))</f>
        <v>ok</v>
      </c>
      <c r="AB9" s="72"/>
      <c r="AC9" s="225" t="str">
        <f t="array" ref="AC9">IFERROR(IF($C9="","",INDEX(구분표!$I$2:$I$1001,MATCH(1,(구분표!$B$2:$B$1001='15년일출'!$A9)*(구분표!$C$2:$C$1001='15년일출'!$B9)*(구분표!$A$2:$A$1001='15년일출'!$C9),0))),"@@")</f>
        <v>1601</v>
      </c>
    </row>
    <row r="10" spans="1:29" ht="31.5" customHeight="1">
      <c r="A10" s="77" t="str">
        <f>IFERROR(VLOOKUP('15년일출'!$C10,구분표!$A$2:$C$1001,2,FALSE),"")</f>
        <v>농정해양위원회</v>
      </c>
      <c r="B10" s="77" t="str">
        <f>IFERROR(VLOOKUP('15년일출'!$C10,구분표!$A$2:$C$1001,3,FALSE),"")</f>
        <v>농정해양국</v>
      </c>
      <c r="C10" s="184" t="s">
        <v>638</v>
      </c>
      <c r="D10" s="185"/>
      <c r="E10" s="185" t="s">
        <v>680</v>
      </c>
      <c r="F10" s="184" t="s">
        <v>641</v>
      </c>
      <c r="G10" s="186"/>
      <c r="H10" s="186"/>
      <c r="I10" s="186">
        <v>36664</v>
      </c>
      <c r="J10" s="78">
        <f t="shared" si="1"/>
        <v>36664</v>
      </c>
      <c r="K10" s="186"/>
      <c r="L10" s="186"/>
      <c r="M10" s="78">
        <f t="shared" si="2"/>
        <v>0</v>
      </c>
      <c r="N10" s="79" t="str">
        <f t="shared" si="3"/>
        <v>-</v>
      </c>
      <c r="O10" s="199" t="s">
        <v>642</v>
      </c>
      <c r="P10" s="80"/>
      <c r="Q10" s="203"/>
      <c r="R10" s="80"/>
      <c r="S10" s="83" t="s">
        <v>643</v>
      </c>
      <c r="T10" s="186">
        <v>18332</v>
      </c>
      <c r="U10" s="186">
        <f t="shared" si="6"/>
        <v>18332</v>
      </c>
      <c r="V10" s="82" t="str">
        <f t="shared" si="7"/>
        <v>ok</v>
      </c>
      <c r="W10" s="80"/>
      <c r="X10" s="81" t="str">
        <f t="shared" si="8"/>
        <v>국도비</v>
      </c>
      <c r="Y10" s="186">
        <f t="shared" si="9"/>
        <v>0</v>
      </c>
      <c r="Z10" s="186">
        <f t="shared" si="10"/>
        <v>0</v>
      </c>
      <c r="AA10" s="82" t="str">
        <f t="shared" si="11"/>
        <v>ok</v>
      </c>
      <c r="AB10" s="80"/>
      <c r="AC10" s="84" t="str">
        <f t="array" ref="AC10">IFERROR(IF($C10="","",INDEX(구분표!$I$2:$I$1001,MATCH(1,(구분표!$B$2:$B$1001='15년일출'!$A10)*(구분표!$C$2:$C$1001='15년일출'!$B10)*(구분표!$A$2:$A$1001='15년일출'!$C10),0))),"@@")</f>
        <v>1601</v>
      </c>
    </row>
    <row r="11" spans="1:29" ht="31.5" customHeight="1">
      <c r="A11" s="77" t="str">
        <f>IFERROR(VLOOKUP('15년일출'!$C11,구분표!$A$2:$C$1001,2,FALSE),"")</f>
        <v>농정해양위원회</v>
      </c>
      <c r="B11" s="77" t="str">
        <f>IFERROR(VLOOKUP('15년일출'!$C11,구분표!$A$2:$C$1001,3,FALSE),"")</f>
        <v>농정해양국</v>
      </c>
      <c r="C11" s="184" t="s">
        <v>610</v>
      </c>
      <c r="D11" s="187"/>
      <c r="E11" s="187">
        <v>520</v>
      </c>
      <c r="F11" s="184" t="s">
        <v>645</v>
      </c>
      <c r="G11" s="186">
        <v>327030</v>
      </c>
      <c r="H11" s="186">
        <v>-32176</v>
      </c>
      <c r="I11" s="186"/>
      <c r="J11" s="78">
        <f t="shared" si="1"/>
        <v>294854</v>
      </c>
      <c r="K11" s="186"/>
      <c r="L11" s="186"/>
      <c r="M11" s="78">
        <f t="shared" si="2"/>
        <v>327030</v>
      </c>
      <c r="N11" s="79" t="str">
        <f t="shared" si="3"/>
        <v>동의필요</v>
      </c>
      <c r="O11" s="199" t="s">
        <v>646</v>
      </c>
      <c r="P11" s="80"/>
      <c r="Q11" s="203"/>
      <c r="R11" s="80"/>
      <c r="S11" s="83" t="str">
        <f t="shared" si="4"/>
        <v>국비</v>
      </c>
      <c r="T11" s="186">
        <f t="shared" si="5"/>
        <v>-32176</v>
      </c>
      <c r="U11" s="186">
        <f t="shared" si="6"/>
        <v>0</v>
      </c>
      <c r="V11" s="82" t="str">
        <f t="shared" si="7"/>
        <v>ok</v>
      </c>
      <c r="W11" s="80"/>
      <c r="X11" s="81" t="str">
        <f t="shared" si="8"/>
        <v>국비</v>
      </c>
      <c r="Y11" s="186">
        <f t="shared" si="9"/>
        <v>0</v>
      </c>
      <c r="Z11" s="186">
        <f t="shared" si="10"/>
        <v>0</v>
      </c>
      <c r="AA11" s="82" t="str">
        <f t="shared" si="11"/>
        <v>ok</v>
      </c>
      <c r="AB11" s="80"/>
      <c r="AC11" s="84" t="str">
        <f t="array" ref="AC11">IFERROR(IF($C11="","",INDEX(구분표!$I$2:$I$1001,MATCH(1,(구분표!$B$2:$B$1001='15년일출'!$A11)*(구분표!$C$2:$C$1001='15년일출'!$B11)*(구분표!$A$2:$A$1001='15년일출'!$C11),0))),"@@")</f>
        <v>1603</v>
      </c>
    </row>
    <row r="12" spans="1:29" ht="31.5" customHeight="1">
      <c r="A12" s="77" t="str">
        <f>IFERROR(VLOOKUP('15년일출'!$C12,구분표!$A$2:$C$1001,2,FALSE),"")</f>
        <v>농정해양위원회</v>
      </c>
      <c r="B12" s="77" t="str">
        <f>IFERROR(VLOOKUP('15년일출'!$C12,구분표!$A$2:$C$1001,3,FALSE),"")</f>
        <v>농정해양국</v>
      </c>
      <c r="C12" s="184" t="s">
        <v>644</v>
      </c>
      <c r="D12" s="185"/>
      <c r="E12" s="185" t="s">
        <v>680</v>
      </c>
      <c r="F12" s="184" t="s">
        <v>647</v>
      </c>
      <c r="G12" s="186"/>
      <c r="H12" s="186"/>
      <c r="I12" s="186">
        <v>187200</v>
      </c>
      <c r="J12" s="78">
        <f t="shared" si="1"/>
        <v>187200</v>
      </c>
      <c r="K12" s="186"/>
      <c r="L12" s="186"/>
      <c r="M12" s="78">
        <f t="shared" si="2"/>
        <v>0</v>
      </c>
      <c r="N12" s="79" t="str">
        <f t="shared" si="3"/>
        <v>-</v>
      </c>
      <c r="O12" s="199" t="s">
        <v>673</v>
      </c>
      <c r="P12" s="80"/>
      <c r="Q12" s="203"/>
      <c r="R12" s="80"/>
      <c r="S12" s="83" t="str">
        <f t="shared" si="4"/>
        <v>국비</v>
      </c>
      <c r="T12" s="186">
        <v>156000</v>
      </c>
      <c r="U12" s="186">
        <v>31200</v>
      </c>
      <c r="V12" s="82" t="str">
        <f t="shared" si="7"/>
        <v>ok</v>
      </c>
      <c r="W12" s="80"/>
      <c r="X12" s="81" t="str">
        <f t="shared" si="8"/>
        <v>국비</v>
      </c>
      <c r="Y12" s="186">
        <f t="shared" si="9"/>
        <v>0</v>
      </c>
      <c r="Z12" s="186">
        <f t="shared" si="10"/>
        <v>0</v>
      </c>
      <c r="AA12" s="82" t="str">
        <f t="shared" si="11"/>
        <v>ok</v>
      </c>
      <c r="AB12" s="80"/>
      <c r="AC12" s="84" t="str">
        <f t="array" ref="AC12">IFERROR(IF($C12="","",INDEX(구분표!$I$2:$I$1001,MATCH(1,(구분표!$B$2:$B$1001='15년일출'!$A12)*(구분표!$C$2:$C$1001='15년일출'!$B12)*(구분표!$A$2:$A$1001='15년일출'!$C12),0))),"@@")</f>
        <v>1603</v>
      </c>
    </row>
    <row r="13" spans="1:29" ht="31.5" customHeight="1">
      <c r="A13" s="77" t="str">
        <f>IFERROR(VLOOKUP('15년일출'!$C13,구분표!$A$2:$C$1001,2,FALSE),"")</f>
        <v>농정해양위원회</v>
      </c>
      <c r="B13" s="77" t="str">
        <f>IFERROR(VLOOKUP('15년일출'!$C13,구분표!$A$2:$C$1001,3,FALSE),"")</f>
        <v>농정해양국</v>
      </c>
      <c r="C13" s="184" t="s">
        <v>592</v>
      </c>
      <c r="D13" s="185"/>
      <c r="E13" s="185">
        <v>525</v>
      </c>
      <c r="F13" s="184" t="s">
        <v>670</v>
      </c>
      <c r="G13" s="186">
        <v>261000</v>
      </c>
      <c r="H13" s="186"/>
      <c r="I13" s="186">
        <v>230000</v>
      </c>
      <c r="J13" s="78">
        <f t="shared" ref="J13" si="12">SUM(G13+H13+I13)</f>
        <v>491000</v>
      </c>
      <c r="K13" s="186"/>
      <c r="L13" s="186"/>
      <c r="M13" s="78">
        <f t="shared" ref="M13" si="13">SUM(G13+K13+L13)</f>
        <v>261000</v>
      </c>
      <c r="N13" s="79" t="str">
        <f t="shared" ref="N13" si="14">IF(H13-K13&lt;0,"동의필요","-")</f>
        <v>-</v>
      </c>
      <c r="O13" s="199" t="s">
        <v>671</v>
      </c>
      <c r="P13" s="80"/>
      <c r="Q13" s="203"/>
      <c r="R13" s="80"/>
      <c r="S13" s="83" t="str">
        <f t="shared" si="4"/>
        <v>국비</v>
      </c>
      <c r="T13" s="186">
        <f t="shared" si="5"/>
        <v>230000</v>
      </c>
      <c r="U13" s="186">
        <f t="shared" si="6"/>
        <v>0</v>
      </c>
      <c r="V13" s="82" t="str">
        <f t="shared" si="7"/>
        <v>ok</v>
      </c>
      <c r="W13" s="80"/>
      <c r="X13" s="81" t="str">
        <f t="shared" si="8"/>
        <v>국비</v>
      </c>
      <c r="Y13" s="186">
        <f t="shared" si="9"/>
        <v>0</v>
      </c>
      <c r="Z13" s="186">
        <f t="shared" si="10"/>
        <v>0</v>
      </c>
      <c r="AA13" s="82" t="str">
        <f t="shared" si="11"/>
        <v>ok</v>
      </c>
      <c r="AB13" s="80"/>
      <c r="AC13" s="84" t="str">
        <f t="array" ref="AC13">IFERROR(IF($C13="","",INDEX(구분표!$I$2:$I$1001,MATCH(1,(구분표!$B$2:$B$1001='15년일출'!$A13)*(구분표!$C$2:$C$1001='15년일출'!$B13)*(구분표!$A$2:$A$1001='15년일출'!$C13),0))),"@@")</f>
        <v>1604</v>
      </c>
    </row>
    <row r="14" spans="1:29" ht="31.5" customHeight="1">
      <c r="A14" s="77" t="str">
        <f>IFERROR(VLOOKUP('15년일출'!$C14,구분표!$A$2:$C$1001,2,FALSE),"")</f>
        <v>농정해양위원회</v>
      </c>
      <c r="B14" s="77" t="str">
        <f>IFERROR(VLOOKUP('15년일출'!$C14,구분표!$A$2:$C$1001,3,FALSE),"")</f>
        <v>농정해양국</v>
      </c>
      <c r="C14" s="184" t="s">
        <v>593</v>
      </c>
      <c r="D14" s="185"/>
      <c r="E14" s="185">
        <v>527</v>
      </c>
      <c r="F14" s="184" t="s">
        <v>648</v>
      </c>
      <c r="G14" s="186">
        <v>1958554</v>
      </c>
      <c r="H14" s="186">
        <v>-468554</v>
      </c>
      <c r="I14" s="186"/>
      <c r="J14" s="78">
        <f t="shared" si="1"/>
        <v>1490000</v>
      </c>
      <c r="K14" s="186"/>
      <c r="L14" s="186"/>
      <c r="M14" s="78">
        <f t="shared" si="2"/>
        <v>1958554</v>
      </c>
      <c r="N14" s="79" t="str">
        <f t="shared" si="3"/>
        <v>동의필요</v>
      </c>
      <c r="O14" s="199" t="s">
        <v>674</v>
      </c>
      <c r="P14" s="80"/>
      <c r="Q14" s="203"/>
      <c r="R14" s="80"/>
      <c r="S14" s="83" t="str">
        <f t="shared" si="4"/>
        <v>국비</v>
      </c>
      <c r="T14" s="186">
        <f t="shared" si="5"/>
        <v>-468554</v>
      </c>
      <c r="U14" s="186">
        <f t="shared" si="6"/>
        <v>0</v>
      </c>
      <c r="V14" s="82" t="str">
        <f t="shared" si="7"/>
        <v>ok</v>
      </c>
      <c r="W14" s="80"/>
      <c r="X14" s="81" t="str">
        <f t="shared" si="8"/>
        <v>국비</v>
      </c>
      <c r="Y14" s="186">
        <f t="shared" si="9"/>
        <v>0</v>
      </c>
      <c r="Z14" s="186">
        <f t="shared" si="10"/>
        <v>0</v>
      </c>
      <c r="AA14" s="82" t="str">
        <f t="shared" si="11"/>
        <v>ok</v>
      </c>
      <c r="AB14" s="80"/>
      <c r="AC14" s="84" t="str">
        <f t="array" ref="AC14">IFERROR(IF($C14="","",INDEX(구분표!$I$2:$I$1001,MATCH(1,(구분표!$B$2:$B$1001='15년일출'!$A14)*(구분표!$C$2:$C$1001='15년일출'!$B14)*(구분표!$A$2:$A$1001='15년일출'!$C14),0))),"@@")</f>
        <v>1604</v>
      </c>
    </row>
    <row r="15" spans="1:29" ht="31.5" customHeight="1">
      <c r="A15" s="86" t="str">
        <f>IFERROR(VLOOKUP('15년일출'!$C15,구분표!$A$2:$C$1001,2,FALSE),"")</f>
        <v>농정해양위원회</v>
      </c>
      <c r="B15" s="77" t="str">
        <f>IFERROR(VLOOKUP('15년일출'!$C15,구분표!$A$2:$C$1001,3,FALSE),"")</f>
        <v>농정해양국</v>
      </c>
      <c r="C15" s="184" t="s">
        <v>593</v>
      </c>
      <c r="D15" s="185"/>
      <c r="E15" s="185">
        <v>527</v>
      </c>
      <c r="F15" s="184" t="s">
        <v>649</v>
      </c>
      <c r="G15" s="186">
        <v>413811</v>
      </c>
      <c r="H15" s="186">
        <v>-179811</v>
      </c>
      <c r="I15" s="186"/>
      <c r="J15" s="78">
        <f t="shared" si="1"/>
        <v>234000</v>
      </c>
      <c r="K15" s="186"/>
      <c r="L15" s="186"/>
      <c r="M15" s="78">
        <f t="shared" si="2"/>
        <v>413811</v>
      </c>
      <c r="N15" s="79" t="str">
        <f t="shared" si="3"/>
        <v>동의필요</v>
      </c>
      <c r="O15" s="199" t="s">
        <v>674</v>
      </c>
      <c r="P15" s="80"/>
      <c r="Q15" s="203"/>
      <c r="R15" s="80"/>
      <c r="S15" s="83" t="str">
        <f t="shared" si="4"/>
        <v>국비</v>
      </c>
      <c r="T15" s="186">
        <f t="shared" si="5"/>
        <v>-179811</v>
      </c>
      <c r="U15" s="186">
        <f t="shared" si="6"/>
        <v>0</v>
      </c>
      <c r="V15" s="82" t="str">
        <f t="shared" si="7"/>
        <v>ok</v>
      </c>
      <c r="W15" s="80"/>
      <c r="X15" s="81" t="str">
        <f t="shared" si="8"/>
        <v>국비</v>
      </c>
      <c r="Y15" s="186">
        <f t="shared" si="9"/>
        <v>0</v>
      </c>
      <c r="Z15" s="186">
        <f t="shared" si="10"/>
        <v>0</v>
      </c>
      <c r="AA15" s="82" t="str">
        <f t="shared" si="11"/>
        <v>ok</v>
      </c>
      <c r="AB15" s="80"/>
      <c r="AC15" s="84" t="str">
        <f t="array" ref="AC15">IFERROR(IF($C15="","",INDEX(구분표!$I$2:$I$1001,MATCH(1,(구분표!$B$2:$B$1001='15년일출'!$A15)*(구분표!$C$2:$C$1001='15년일출'!$B15)*(구분표!$A$2:$A$1001='15년일출'!$C15),0))),"@@")</f>
        <v>1604</v>
      </c>
    </row>
    <row r="16" spans="1:29" ht="31.5" customHeight="1">
      <c r="A16" s="87" t="str">
        <f>IFERROR(VLOOKUP('15년일출'!$C16,구분표!$A$2:$C$1001,2,FALSE),"")</f>
        <v>농정해양위원회</v>
      </c>
      <c r="B16" s="87" t="str">
        <f>IFERROR(VLOOKUP('15년일출'!$C16,구분표!$A$2:$C$1001,3,FALSE),"")</f>
        <v>농정해양국</v>
      </c>
      <c r="C16" s="184" t="s">
        <v>593</v>
      </c>
      <c r="D16" s="187"/>
      <c r="E16" s="187">
        <v>527</v>
      </c>
      <c r="F16" s="188" t="s">
        <v>650</v>
      </c>
      <c r="G16" s="186">
        <v>1337106</v>
      </c>
      <c r="H16" s="186">
        <v>-949926</v>
      </c>
      <c r="I16" s="186"/>
      <c r="J16" s="78">
        <f t="shared" si="1"/>
        <v>387180</v>
      </c>
      <c r="K16" s="186"/>
      <c r="L16" s="186"/>
      <c r="M16" s="78">
        <f t="shared" si="2"/>
        <v>1337106</v>
      </c>
      <c r="N16" s="79" t="str">
        <f t="shared" si="3"/>
        <v>동의필요</v>
      </c>
      <c r="O16" s="199" t="s">
        <v>674</v>
      </c>
      <c r="P16" s="80"/>
      <c r="Q16" s="203"/>
      <c r="R16" s="80"/>
      <c r="S16" s="83" t="str">
        <f t="shared" si="4"/>
        <v>국비</v>
      </c>
      <c r="T16" s="186">
        <f t="shared" si="5"/>
        <v>-949926</v>
      </c>
      <c r="U16" s="186">
        <f t="shared" si="6"/>
        <v>0</v>
      </c>
      <c r="V16" s="82" t="str">
        <f t="shared" si="7"/>
        <v>ok</v>
      </c>
      <c r="W16" s="80"/>
      <c r="X16" s="81" t="str">
        <f t="shared" si="8"/>
        <v>국비</v>
      </c>
      <c r="Y16" s="186">
        <f t="shared" si="9"/>
        <v>0</v>
      </c>
      <c r="Z16" s="186">
        <f t="shared" si="10"/>
        <v>0</v>
      </c>
      <c r="AA16" s="82" t="str">
        <f t="shared" si="11"/>
        <v>ok</v>
      </c>
      <c r="AB16" s="80"/>
      <c r="AC16" s="84" t="str">
        <f t="array" ref="AC16">IFERROR(IF($C16="","",INDEX(구분표!$I$2:$I$1001,MATCH(1,(구분표!$B$2:$B$1001='15년일출'!$A16)*(구분표!$C$2:$C$1001='15년일출'!$B16)*(구분표!$A$2:$A$1001='15년일출'!$C16),0))),"@@")</f>
        <v>1604</v>
      </c>
    </row>
    <row r="17" spans="1:29" ht="31.5" customHeight="1">
      <c r="A17" s="77" t="str">
        <f>IFERROR(VLOOKUP('15년일출'!$C17,구분표!$A$2:$C$1001,2,FALSE),"")</f>
        <v>농정해양위원회</v>
      </c>
      <c r="B17" s="77" t="str">
        <f>IFERROR(VLOOKUP('15년일출'!$C17,구분표!$A$2:$C$1001,3,FALSE),"")</f>
        <v>농정해양국</v>
      </c>
      <c r="C17" s="184" t="s">
        <v>593</v>
      </c>
      <c r="D17" s="185"/>
      <c r="E17" s="185" t="s">
        <v>680</v>
      </c>
      <c r="F17" s="184" t="s">
        <v>651</v>
      </c>
      <c r="G17" s="186"/>
      <c r="H17" s="186"/>
      <c r="I17" s="186">
        <v>440000</v>
      </c>
      <c r="J17" s="78">
        <f t="shared" si="1"/>
        <v>440000</v>
      </c>
      <c r="K17" s="186"/>
      <c r="L17" s="186"/>
      <c r="M17" s="78">
        <f t="shared" si="2"/>
        <v>0</v>
      </c>
      <c r="N17" s="79" t="str">
        <f t="shared" si="3"/>
        <v>-</v>
      </c>
      <c r="O17" s="199" t="s">
        <v>674</v>
      </c>
      <c r="P17" s="80"/>
      <c r="Q17" s="203"/>
      <c r="R17" s="80"/>
      <c r="S17" s="83" t="str">
        <f t="shared" si="4"/>
        <v>국비</v>
      </c>
      <c r="T17" s="186">
        <f t="shared" si="5"/>
        <v>440000</v>
      </c>
      <c r="U17" s="186">
        <f t="shared" si="6"/>
        <v>0</v>
      </c>
      <c r="V17" s="82" t="str">
        <f t="shared" si="7"/>
        <v>ok</v>
      </c>
      <c r="W17" s="80"/>
      <c r="X17" s="81" t="str">
        <f t="shared" si="8"/>
        <v>국비</v>
      </c>
      <c r="Y17" s="186">
        <f t="shared" si="9"/>
        <v>0</v>
      </c>
      <c r="Z17" s="186">
        <f t="shared" si="10"/>
        <v>0</v>
      </c>
      <c r="AA17" s="82" t="str">
        <f t="shared" si="11"/>
        <v>ok</v>
      </c>
      <c r="AB17" s="80"/>
      <c r="AC17" s="84" t="str">
        <f t="array" ref="AC17">IFERROR(IF($C17="","",INDEX(구분표!$I$2:$I$1001,MATCH(1,(구분표!$B$2:$B$1001='15년일출'!$A17)*(구분표!$C$2:$C$1001='15년일출'!$B17)*(구분표!$A$2:$A$1001='15년일출'!$C17),0))),"@@")</f>
        <v>1604</v>
      </c>
    </row>
    <row r="18" spans="1:29" ht="69.75" customHeight="1">
      <c r="A18" s="77" t="str">
        <f>IFERROR(VLOOKUP('15년일출'!$C18,구분표!$A$2:$C$1001,2,FALSE),"")</f>
        <v>농정해양위원회</v>
      </c>
      <c r="B18" s="77" t="str">
        <f>IFERROR(VLOOKUP('15년일출'!$C18,구분표!$A$2:$C$1001,3,FALSE),"")</f>
        <v>농정해양국</v>
      </c>
      <c r="C18" s="184" t="s">
        <v>593</v>
      </c>
      <c r="D18" s="185"/>
      <c r="E18" s="185">
        <v>528</v>
      </c>
      <c r="F18" s="184" t="s">
        <v>652</v>
      </c>
      <c r="G18" s="186">
        <v>2051000</v>
      </c>
      <c r="H18" s="186"/>
      <c r="I18" s="186">
        <v>856000</v>
      </c>
      <c r="J18" s="78">
        <f t="shared" si="1"/>
        <v>2907000</v>
      </c>
      <c r="K18" s="186"/>
      <c r="L18" s="186"/>
      <c r="M18" s="78">
        <f t="shared" si="2"/>
        <v>2051000</v>
      </c>
      <c r="N18" s="79" t="str">
        <f t="shared" si="3"/>
        <v>-</v>
      </c>
      <c r="O18" s="199" t="s">
        <v>687</v>
      </c>
      <c r="P18" s="80"/>
      <c r="Q18" s="203"/>
      <c r="R18" s="80"/>
      <c r="S18" s="83" t="str">
        <f t="shared" si="4"/>
        <v>기금</v>
      </c>
      <c r="T18" s="186">
        <f t="shared" si="5"/>
        <v>856000</v>
      </c>
      <c r="U18" s="186">
        <f t="shared" si="6"/>
        <v>0</v>
      </c>
      <c r="V18" s="82" t="str">
        <f t="shared" si="7"/>
        <v>ok</v>
      </c>
      <c r="W18" s="80"/>
      <c r="X18" s="81" t="str">
        <f t="shared" si="8"/>
        <v>기금</v>
      </c>
      <c r="Y18" s="186">
        <f t="shared" si="9"/>
        <v>0</v>
      </c>
      <c r="Z18" s="186">
        <f t="shared" si="10"/>
        <v>0</v>
      </c>
      <c r="AA18" s="82" t="str">
        <f t="shared" si="11"/>
        <v>ok</v>
      </c>
      <c r="AB18" s="80"/>
      <c r="AC18" s="84" t="str">
        <f t="array" ref="AC18">IFERROR(IF($C18="","",INDEX(구분표!$I$2:$I$1001,MATCH(1,(구분표!$B$2:$B$1001='15년일출'!$A18)*(구분표!$C$2:$C$1001='15년일출'!$B18)*(구분표!$A$2:$A$1001='15년일출'!$C18),0))),"@@")</f>
        <v>1604</v>
      </c>
    </row>
    <row r="19" spans="1:29" ht="31.5" customHeight="1">
      <c r="A19" s="77" t="str">
        <f>IFERROR(VLOOKUP('15년일출'!$C19,구분표!$A$2:$C$1001,2,FALSE),"")</f>
        <v>농정해양위원회</v>
      </c>
      <c r="B19" s="77" t="str">
        <f>IFERROR(VLOOKUP('15년일출'!$C19,구분표!$A$2:$C$1001,3,FALSE),"")</f>
        <v>농정해양국</v>
      </c>
      <c r="C19" s="184" t="s">
        <v>593</v>
      </c>
      <c r="D19" s="185"/>
      <c r="E19" s="185">
        <v>528</v>
      </c>
      <c r="F19" s="184" t="s">
        <v>653</v>
      </c>
      <c r="G19" s="186">
        <v>1094684</v>
      </c>
      <c r="H19" s="186">
        <v>-14684</v>
      </c>
      <c r="I19" s="186"/>
      <c r="J19" s="78">
        <f t="shared" si="1"/>
        <v>1080000</v>
      </c>
      <c r="K19" s="186"/>
      <c r="L19" s="186"/>
      <c r="M19" s="78">
        <f t="shared" si="2"/>
        <v>1094684</v>
      </c>
      <c r="N19" s="79" t="str">
        <f t="shared" si="3"/>
        <v>동의필요</v>
      </c>
      <c r="O19" s="200" t="s">
        <v>675</v>
      </c>
      <c r="P19" s="80"/>
      <c r="Q19" s="203"/>
      <c r="R19" s="80"/>
      <c r="S19" s="83" t="str">
        <f t="shared" si="4"/>
        <v>기금</v>
      </c>
      <c r="T19" s="186">
        <f t="shared" si="5"/>
        <v>-14684</v>
      </c>
      <c r="U19" s="186">
        <f t="shared" si="6"/>
        <v>0</v>
      </c>
      <c r="V19" s="82" t="str">
        <f t="shared" si="7"/>
        <v>ok</v>
      </c>
      <c r="W19" s="80"/>
      <c r="X19" s="81" t="str">
        <f t="shared" si="8"/>
        <v>기금</v>
      </c>
      <c r="Y19" s="186">
        <f t="shared" si="9"/>
        <v>0</v>
      </c>
      <c r="Z19" s="186">
        <f t="shared" si="10"/>
        <v>0</v>
      </c>
      <c r="AA19" s="82" t="str">
        <f t="shared" si="11"/>
        <v>ok</v>
      </c>
      <c r="AB19" s="80"/>
      <c r="AC19" s="84" t="str">
        <f t="array" ref="AC19">IFERROR(IF($C19="","",INDEX(구분표!$I$2:$I$1001,MATCH(1,(구분표!$B$2:$B$1001='15년일출'!$A19)*(구분표!$C$2:$C$1001='15년일출'!$B19)*(구분표!$A$2:$A$1001='15년일출'!$C19),0))),"@@")</f>
        <v>1604</v>
      </c>
    </row>
    <row r="20" spans="1:29" ht="31.5" customHeight="1">
      <c r="A20" s="87" t="str">
        <f>IFERROR(VLOOKUP('15년일출'!$C20,구분표!$A$2:$C$1001,2,FALSE),"")</f>
        <v>농정해양위원회</v>
      </c>
      <c r="B20" s="87" t="str">
        <f>IFERROR(VLOOKUP('15년일출'!$C20,구분표!$A$2:$C$1001,3,FALSE),"")</f>
        <v>농정해양국</v>
      </c>
      <c r="C20" s="188" t="s">
        <v>593</v>
      </c>
      <c r="D20" s="187"/>
      <c r="E20" s="187">
        <v>530</v>
      </c>
      <c r="F20" s="188" t="s">
        <v>654</v>
      </c>
      <c r="G20" s="186">
        <v>778500</v>
      </c>
      <c r="H20" s="186">
        <v>-410400</v>
      </c>
      <c r="I20" s="186"/>
      <c r="J20" s="78">
        <f t="shared" si="1"/>
        <v>368100</v>
      </c>
      <c r="K20" s="186"/>
      <c r="L20" s="186"/>
      <c r="M20" s="78">
        <f t="shared" si="2"/>
        <v>778500</v>
      </c>
      <c r="N20" s="79" t="str">
        <f t="shared" si="3"/>
        <v>동의필요</v>
      </c>
      <c r="O20" s="200" t="s">
        <v>676</v>
      </c>
      <c r="P20" s="80"/>
      <c r="Q20" s="203"/>
      <c r="R20" s="80"/>
      <c r="S20" s="83" t="str">
        <f t="shared" si="4"/>
        <v>지특</v>
      </c>
      <c r="T20" s="186">
        <v>-273600</v>
      </c>
      <c r="U20" s="186">
        <f t="shared" si="6"/>
        <v>-136800</v>
      </c>
      <c r="V20" s="82" t="str">
        <f t="shared" si="7"/>
        <v>ok</v>
      </c>
      <c r="W20" s="80"/>
      <c r="X20" s="81" t="str">
        <f t="shared" si="8"/>
        <v>지특</v>
      </c>
      <c r="Y20" s="186">
        <f t="shared" si="9"/>
        <v>0</v>
      </c>
      <c r="Z20" s="186">
        <f t="shared" si="10"/>
        <v>0</v>
      </c>
      <c r="AA20" s="82" t="str">
        <f t="shared" si="11"/>
        <v>ok</v>
      </c>
      <c r="AB20" s="80"/>
      <c r="AC20" s="84" t="str">
        <f t="array" ref="AC20">IFERROR(IF($C20="","",INDEX(구분표!$I$2:$I$1001,MATCH(1,(구분표!$B$2:$B$1001='15년일출'!$A20)*(구분표!$C$2:$C$1001='15년일출'!$B20)*(구분표!$A$2:$A$1001='15년일출'!$C20),0))),"@@")</f>
        <v>1604</v>
      </c>
    </row>
    <row r="21" spans="1:29" ht="31.5" customHeight="1">
      <c r="A21" s="87" t="str">
        <f>IFERROR(VLOOKUP('15년일출'!$C21,구분표!$A$2:$C$1001,2,FALSE),"")</f>
        <v>농정해양위원회</v>
      </c>
      <c r="B21" s="87" t="str">
        <f>IFERROR(VLOOKUP('15년일출'!$C21,구분표!$A$2:$C$1001,3,FALSE),"")</f>
        <v>농정해양국</v>
      </c>
      <c r="C21" s="188" t="s">
        <v>593</v>
      </c>
      <c r="D21" s="187"/>
      <c r="E21" s="187">
        <v>534</v>
      </c>
      <c r="F21" s="188" t="s">
        <v>655</v>
      </c>
      <c r="G21" s="186">
        <v>962650</v>
      </c>
      <c r="H21" s="186">
        <v>-312650</v>
      </c>
      <c r="I21" s="186"/>
      <c r="J21" s="78">
        <f t="shared" si="1"/>
        <v>650000</v>
      </c>
      <c r="K21" s="186"/>
      <c r="L21" s="186"/>
      <c r="M21" s="78">
        <f t="shared" si="2"/>
        <v>962650</v>
      </c>
      <c r="N21" s="79" t="str">
        <f t="shared" si="3"/>
        <v>동의필요</v>
      </c>
      <c r="O21" s="200" t="s">
        <v>677</v>
      </c>
      <c r="P21" s="80"/>
      <c r="Q21" s="203"/>
      <c r="R21" s="80"/>
      <c r="S21" s="83" t="str">
        <f t="shared" si="4"/>
        <v>기금</v>
      </c>
      <c r="T21" s="186">
        <f t="shared" si="5"/>
        <v>-312650</v>
      </c>
      <c r="U21" s="186">
        <f t="shared" si="6"/>
        <v>0</v>
      </c>
      <c r="V21" s="82" t="str">
        <f t="shared" si="7"/>
        <v>ok</v>
      </c>
      <c r="W21" s="80"/>
      <c r="X21" s="81" t="str">
        <f t="shared" si="8"/>
        <v>기금</v>
      </c>
      <c r="Y21" s="186">
        <f t="shared" si="9"/>
        <v>0</v>
      </c>
      <c r="Z21" s="186">
        <f t="shared" si="10"/>
        <v>0</v>
      </c>
      <c r="AA21" s="82" t="str">
        <f t="shared" si="11"/>
        <v>ok</v>
      </c>
      <c r="AB21" s="80"/>
      <c r="AC21" s="84" t="str">
        <f t="array" ref="AC21">IFERROR(IF($C21="","",INDEX(구분표!$I$2:$I$1001,MATCH(1,(구분표!$B$2:$B$1001='15년일출'!$A21)*(구분표!$C$2:$C$1001='15년일출'!$B21)*(구분표!$A$2:$A$1001='15년일출'!$C21),0))),"@@")</f>
        <v>1604</v>
      </c>
    </row>
    <row r="22" spans="1:29" ht="31.5" customHeight="1">
      <c r="A22" s="87" t="str">
        <f>IFERROR(VLOOKUP('15년일출'!$C22,구분표!$A$2:$C$1001,2,FALSE),"")</f>
        <v>농정해양위원회</v>
      </c>
      <c r="B22" s="87" t="str">
        <f>IFERROR(VLOOKUP('15년일출'!$C22,구분표!$A$2:$C$1001,3,FALSE),"")</f>
        <v>농정해양국</v>
      </c>
      <c r="C22" s="188" t="s">
        <v>656</v>
      </c>
      <c r="D22" s="187"/>
      <c r="E22" s="187">
        <v>540</v>
      </c>
      <c r="F22" s="188" t="s">
        <v>657</v>
      </c>
      <c r="G22" s="186">
        <v>700000</v>
      </c>
      <c r="H22" s="186"/>
      <c r="I22" s="186">
        <v>50000</v>
      </c>
      <c r="J22" s="78">
        <f t="shared" si="1"/>
        <v>750000</v>
      </c>
      <c r="K22" s="186"/>
      <c r="L22" s="186"/>
      <c r="M22" s="78">
        <f t="shared" si="2"/>
        <v>700000</v>
      </c>
      <c r="N22" s="79" t="str">
        <f t="shared" si="3"/>
        <v>-</v>
      </c>
      <c r="O22" s="200" t="s">
        <v>678</v>
      </c>
      <c r="P22" s="80"/>
      <c r="Q22" s="203"/>
      <c r="R22" s="80"/>
      <c r="S22" s="83" t="str">
        <f t="shared" si="4"/>
        <v>국비</v>
      </c>
      <c r="T22" s="186">
        <f t="shared" si="5"/>
        <v>50000</v>
      </c>
      <c r="U22" s="186">
        <f t="shared" si="6"/>
        <v>0</v>
      </c>
      <c r="V22" s="82" t="str">
        <f t="shared" si="7"/>
        <v>ok</v>
      </c>
      <c r="W22" s="80"/>
      <c r="X22" s="81" t="str">
        <f t="shared" si="8"/>
        <v>국비</v>
      </c>
      <c r="Y22" s="186">
        <f t="shared" si="9"/>
        <v>0</v>
      </c>
      <c r="Z22" s="186">
        <f t="shared" si="10"/>
        <v>0</v>
      </c>
      <c r="AA22" s="82" t="str">
        <f t="shared" si="11"/>
        <v>ok</v>
      </c>
      <c r="AB22" s="80"/>
      <c r="AC22" s="84" t="str">
        <f t="array" ref="AC22">IFERROR(IF($C22="","",INDEX(구분표!$I$2:$I$1001,MATCH(1,(구분표!$B$2:$B$1001='15년일출'!$A22)*(구분표!$C$2:$C$1001='15년일출'!$B22)*(구분표!$A$2:$A$1001='15년일출'!$C22),0))),"@@")</f>
        <v>1605</v>
      </c>
    </row>
    <row r="23" spans="1:29" ht="31.5" customHeight="1">
      <c r="A23" s="87" t="str">
        <f>IFERROR(VLOOKUP('15년일출'!$C23,구분표!$A$2:$C$1001,2,FALSE),"")</f>
        <v>농정해양위원회</v>
      </c>
      <c r="B23" s="87" t="str">
        <f>IFERROR(VLOOKUP('15년일출'!$C23,구분표!$A$2:$C$1001,3,FALSE),"")</f>
        <v>농정해양국</v>
      </c>
      <c r="C23" s="188" t="s">
        <v>658</v>
      </c>
      <c r="D23" s="187"/>
      <c r="E23" s="187">
        <v>554</v>
      </c>
      <c r="F23" s="188" t="s">
        <v>659</v>
      </c>
      <c r="G23" s="186">
        <v>50000</v>
      </c>
      <c r="H23" s="186">
        <v>-50000</v>
      </c>
      <c r="I23" s="186"/>
      <c r="J23" s="78">
        <f t="shared" si="1"/>
        <v>0</v>
      </c>
      <c r="K23" s="186"/>
      <c r="L23" s="186"/>
      <c r="M23" s="78">
        <f t="shared" si="2"/>
        <v>50000</v>
      </c>
      <c r="N23" s="79" t="str">
        <f t="shared" si="3"/>
        <v>동의필요</v>
      </c>
      <c r="O23" s="200" t="s">
        <v>679</v>
      </c>
      <c r="P23" s="80"/>
      <c r="Q23" s="203"/>
      <c r="R23" s="80"/>
      <c r="S23" s="83" t="str">
        <f t="shared" si="4"/>
        <v>국비</v>
      </c>
      <c r="T23" s="186">
        <f t="shared" si="5"/>
        <v>-50000</v>
      </c>
      <c r="U23" s="186">
        <f t="shared" si="6"/>
        <v>0</v>
      </c>
      <c r="V23" s="82" t="str">
        <f t="shared" si="7"/>
        <v>ok</v>
      </c>
      <c r="W23" s="80"/>
      <c r="X23" s="81" t="str">
        <f t="shared" si="8"/>
        <v>국비</v>
      </c>
      <c r="Y23" s="186">
        <f t="shared" si="9"/>
        <v>0</v>
      </c>
      <c r="Z23" s="186">
        <f t="shared" si="10"/>
        <v>0</v>
      </c>
      <c r="AA23" s="82" t="str">
        <f t="shared" si="11"/>
        <v>ok</v>
      </c>
      <c r="AB23" s="80"/>
      <c r="AC23" s="84" t="str">
        <f t="array" ref="AC23">IFERROR(IF($C23="","",INDEX(구분표!$I$2:$I$1001,MATCH(1,(구분표!$B$2:$B$1001='15년일출'!$A23)*(구분표!$C$2:$C$1001='15년일출'!$B23)*(구분표!$A$2:$A$1001='15년일출'!$C23),0))),"@@")</f>
        <v>1606</v>
      </c>
    </row>
    <row r="24" spans="1:29" ht="31.5" customHeight="1">
      <c r="A24" s="87" t="str">
        <f>IFERROR(VLOOKUP('15년일출'!$C24,구분표!$A$2:$C$1001,2,FALSE),"")</f>
        <v>농정해양위원회</v>
      </c>
      <c r="B24" s="87" t="str">
        <f>IFERROR(VLOOKUP('15년일출'!$C24,구분표!$A$2:$C$1001,3,FALSE),"")</f>
        <v>축산산림국</v>
      </c>
      <c r="C24" s="188" t="s">
        <v>694</v>
      </c>
      <c r="D24" s="187"/>
      <c r="E24" s="187">
        <v>575</v>
      </c>
      <c r="F24" s="188" t="s">
        <v>695</v>
      </c>
      <c r="G24" s="190">
        <v>1221667</v>
      </c>
      <c r="H24" s="190"/>
      <c r="I24" s="190">
        <v>48833</v>
      </c>
      <c r="J24" s="78">
        <f t="shared" si="1"/>
        <v>1270500</v>
      </c>
      <c r="K24" s="186"/>
      <c r="L24" s="186"/>
      <c r="M24" s="78">
        <f t="shared" si="2"/>
        <v>1221667</v>
      </c>
      <c r="N24" s="79" t="str">
        <f t="shared" si="3"/>
        <v>-</v>
      </c>
      <c r="O24" s="200" t="s">
        <v>688</v>
      </c>
      <c r="P24" s="80"/>
      <c r="Q24" s="203"/>
      <c r="R24" s="80"/>
      <c r="S24" s="83" t="str">
        <f t="shared" si="4"/>
        <v>기금</v>
      </c>
      <c r="T24" s="186">
        <v>29300</v>
      </c>
      <c r="U24" s="186">
        <v>19533</v>
      </c>
      <c r="V24" s="82" t="str">
        <f t="shared" si="7"/>
        <v>ok</v>
      </c>
      <c r="W24" s="80"/>
      <c r="X24" s="81" t="str">
        <f t="shared" si="8"/>
        <v>기금</v>
      </c>
      <c r="Y24" s="186">
        <f t="shared" si="9"/>
        <v>0</v>
      </c>
      <c r="Z24" s="186">
        <f t="shared" si="10"/>
        <v>0</v>
      </c>
      <c r="AA24" s="82" t="str">
        <f t="shared" si="11"/>
        <v>ok</v>
      </c>
      <c r="AB24" s="80"/>
      <c r="AC24" s="84" t="str">
        <f t="array" ref="AC24">IFERROR(IF($C24="","",INDEX(구분표!$I$2:$I$1001,MATCH(1,(구분표!$B$2:$B$1001='15년일출'!$A24)*(구분표!$C$2:$C$1001='15년일출'!$B24)*(구분표!$A$2:$A$1001='15년일출'!$C24),0))),"@@")</f>
        <v>1702</v>
      </c>
    </row>
    <row r="25" spans="1:29" ht="31.5" customHeight="1">
      <c r="A25" s="87" t="str">
        <f>IFERROR(VLOOKUP('15년일출'!$C25,구분표!$A$2:$C$1001,2,FALSE),"")</f>
        <v>농정해양위원회</v>
      </c>
      <c r="B25" s="87" t="str">
        <f>IFERROR(VLOOKUP('15년일출'!$C25,구분표!$A$2:$C$1001,3,FALSE),"")</f>
        <v>축산산림국</v>
      </c>
      <c r="C25" s="188" t="s">
        <v>694</v>
      </c>
      <c r="D25" s="187"/>
      <c r="E25" s="187">
        <v>575</v>
      </c>
      <c r="F25" s="188" t="s">
        <v>696</v>
      </c>
      <c r="G25" s="190">
        <v>4600000</v>
      </c>
      <c r="H25" s="190"/>
      <c r="I25" s="190">
        <v>19400000</v>
      </c>
      <c r="J25" s="78">
        <f t="shared" si="1"/>
        <v>24000000</v>
      </c>
      <c r="K25" s="186"/>
      <c r="L25" s="186"/>
      <c r="M25" s="78">
        <f t="shared" si="2"/>
        <v>4600000</v>
      </c>
      <c r="N25" s="79" t="str">
        <f t="shared" si="3"/>
        <v>-</v>
      </c>
      <c r="O25" s="200" t="s">
        <v>698</v>
      </c>
      <c r="P25" s="80"/>
      <c r="Q25" s="203"/>
      <c r="R25" s="80"/>
      <c r="S25" s="83" t="str">
        <f t="shared" si="4"/>
        <v>국비</v>
      </c>
      <c r="T25" s="186">
        <f t="shared" si="5"/>
        <v>19400000</v>
      </c>
      <c r="U25" s="186">
        <f t="shared" si="6"/>
        <v>0</v>
      </c>
      <c r="V25" s="82" t="str">
        <f t="shared" si="7"/>
        <v>ok</v>
      </c>
      <c r="W25" s="80"/>
      <c r="X25" s="81" t="str">
        <f t="shared" si="8"/>
        <v>국비</v>
      </c>
      <c r="Y25" s="186">
        <f t="shared" si="9"/>
        <v>0</v>
      </c>
      <c r="Z25" s="186">
        <f t="shared" si="10"/>
        <v>0</v>
      </c>
      <c r="AA25" s="82" t="str">
        <f t="shared" si="11"/>
        <v>ok</v>
      </c>
      <c r="AB25" s="80"/>
      <c r="AC25" s="84" t="str">
        <f t="array" ref="AC25">IFERROR(IF($C25="","",INDEX(구분표!$I$2:$I$1001,MATCH(1,(구분표!$B$2:$B$1001='15년일출'!$A25)*(구분표!$C$2:$C$1001='15년일출'!$B25)*(구분표!$A$2:$A$1001='15년일출'!$C25),0))),"@@")</f>
        <v>1702</v>
      </c>
    </row>
    <row r="26" spans="1:29" ht="31.5" customHeight="1">
      <c r="A26" s="87" t="str">
        <f>IFERROR(VLOOKUP('15년일출'!$C26,구분표!$A$2:$C$1001,2,FALSE),"")</f>
        <v>농정해양위원회</v>
      </c>
      <c r="B26" s="87" t="str">
        <f>IFERROR(VLOOKUP('15년일출'!$C26,구분표!$A$2:$C$1001,3,FALSE),"")</f>
        <v>축산산림국</v>
      </c>
      <c r="C26" s="188" t="s">
        <v>694</v>
      </c>
      <c r="D26" s="187"/>
      <c r="E26" s="187">
        <v>578</v>
      </c>
      <c r="F26" s="188" t="s">
        <v>748</v>
      </c>
      <c r="G26" s="190">
        <v>590901</v>
      </c>
      <c r="H26" s="190"/>
      <c r="I26" s="190">
        <v>32813</v>
      </c>
      <c r="J26" s="78">
        <f t="shared" si="1"/>
        <v>623714</v>
      </c>
      <c r="K26" s="186"/>
      <c r="L26" s="186"/>
      <c r="M26" s="78">
        <f t="shared" si="2"/>
        <v>590901</v>
      </c>
      <c r="N26" s="79" t="str">
        <f t="shared" si="3"/>
        <v>-</v>
      </c>
      <c r="O26" s="200" t="s">
        <v>698</v>
      </c>
      <c r="P26" s="80"/>
      <c r="Q26" s="203"/>
      <c r="R26" s="80"/>
      <c r="S26" s="83" t="str">
        <f t="shared" si="4"/>
        <v>기금</v>
      </c>
      <c r="T26" s="186">
        <f t="shared" si="5"/>
        <v>32813</v>
      </c>
      <c r="U26" s="186">
        <f t="shared" si="6"/>
        <v>0</v>
      </c>
      <c r="V26" s="82" t="str">
        <f t="shared" si="7"/>
        <v>ok</v>
      </c>
      <c r="W26" s="80"/>
      <c r="X26" s="81" t="str">
        <f t="shared" si="8"/>
        <v>기금</v>
      </c>
      <c r="Y26" s="186">
        <f t="shared" si="9"/>
        <v>0</v>
      </c>
      <c r="Z26" s="186">
        <f t="shared" si="10"/>
        <v>0</v>
      </c>
      <c r="AA26" s="82" t="str">
        <f t="shared" si="11"/>
        <v>ok</v>
      </c>
      <c r="AB26" s="80"/>
      <c r="AC26" s="84" t="str">
        <f t="array" ref="AC26">IFERROR(IF($C26="","",INDEX(구분표!$I$2:$I$1001,MATCH(1,(구분표!$B$2:$B$1001='15년일출'!$A26)*(구분표!$C$2:$C$1001='15년일출'!$B26)*(구분표!$A$2:$A$1001='15년일출'!$C26),0))),"@@")</f>
        <v>1702</v>
      </c>
    </row>
    <row r="27" spans="1:29" ht="31.5" customHeight="1">
      <c r="A27" s="87" t="str">
        <f>IFERROR(VLOOKUP('15년일출'!$C27,구분표!$A$2:$C$1001,2,FALSE),"")</f>
        <v>농정해양위원회</v>
      </c>
      <c r="B27" s="87" t="str">
        <f>IFERROR(VLOOKUP('15년일출'!$C27,구분표!$A$2:$C$1001,3,FALSE),"")</f>
        <v>축산산림국</v>
      </c>
      <c r="C27" s="188" t="s">
        <v>694</v>
      </c>
      <c r="D27" s="187"/>
      <c r="E27" s="187">
        <v>578</v>
      </c>
      <c r="F27" s="188" t="s">
        <v>749</v>
      </c>
      <c r="G27" s="190">
        <v>11187181</v>
      </c>
      <c r="H27" s="190">
        <v>-155028</v>
      </c>
      <c r="I27" s="230"/>
      <c r="J27" s="78">
        <f t="shared" si="1"/>
        <v>11032153</v>
      </c>
      <c r="K27" s="186"/>
      <c r="L27" s="186"/>
      <c r="M27" s="78">
        <f t="shared" si="2"/>
        <v>11187181</v>
      </c>
      <c r="N27" s="79"/>
      <c r="O27" s="200" t="s">
        <v>698</v>
      </c>
      <c r="P27" s="80"/>
      <c r="Q27" s="203"/>
      <c r="R27" s="80"/>
      <c r="S27" s="83" t="s">
        <v>750</v>
      </c>
      <c r="T27" s="186">
        <v>-155028</v>
      </c>
      <c r="U27" s="186">
        <f t="shared" si="6"/>
        <v>0</v>
      </c>
      <c r="V27" s="82" t="str">
        <f t="shared" si="7"/>
        <v>ok</v>
      </c>
      <c r="W27" s="80"/>
      <c r="X27" s="81"/>
      <c r="Y27" s="186"/>
      <c r="Z27" s="186"/>
      <c r="AA27" s="82"/>
      <c r="AB27" s="80"/>
      <c r="AC27" s="84" t="str">
        <f t="array" ref="AC27">IFERROR(IF($C27="","",INDEX(구분표!$I$2:$I$1001,MATCH(1,(구분표!$B$2:$B$1001='15년일출'!$A27)*(구분표!$C$2:$C$1001='15년일출'!$B27)*(구분표!$A$2:$A$1001='15년일출'!$C27),0))),"@@")</f>
        <v>1702</v>
      </c>
    </row>
    <row r="28" spans="1:29" ht="31.5" customHeight="1">
      <c r="A28" s="87" t="str">
        <f>IFERROR(VLOOKUP('15년일출'!$C28,구분표!$A$2:$C$1001,2,FALSE),"")</f>
        <v>농정해양위원회</v>
      </c>
      <c r="B28" s="87" t="str">
        <f>IFERROR(VLOOKUP('15년일출'!$C28,구분표!$A$2:$C$1001,3,FALSE),"")</f>
        <v>축산산림국</v>
      </c>
      <c r="C28" s="188" t="s">
        <v>694</v>
      </c>
      <c r="D28" s="187"/>
      <c r="E28" s="187">
        <v>578</v>
      </c>
      <c r="F28" s="188" t="s">
        <v>751</v>
      </c>
      <c r="G28" s="190">
        <v>189750</v>
      </c>
      <c r="H28" s="190">
        <v>-55275</v>
      </c>
      <c r="I28" s="230"/>
      <c r="J28" s="78">
        <f t="shared" si="1"/>
        <v>134475</v>
      </c>
      <c r="K28" s="186"/>
      <c r="L28" s="186"/>
      <c r="M28" s="78">
        <f t="shared" si="2"/>
        <v>189750</v>
      </c>
      <c r="N28" s="79"/>
      <c r="O28" s="200" t="s">
        <v>698</v>
      </c>
      <c r="P28" s="80"/>
      <c r="Q28" s="203"/>
      <c r="R28" s="80"/>
      <c r="S28" s="83" t="s">
        <v>750</v>
      </c>
      <c r="T28" s="186">
        <v>-55275</v>
      </c>
      <c r="U28" s="186">
        <f t="shared" si="6"/>
        <v>0</v>
      </c>
      <c r="V28" s="82" t="str">
        <f t="shared" si="7"/>
        <v>ok</v>
      </c>
      <c r="W28" s="80"/>
      <c r="X28" s="81"/>
      <c r="Y28" s="186"/>
      <c r="Z28" s="186"/>
      <c r="AA28" s="82"/>
      <c r="AB28" s="80"/>
      <c r="AC28" s="84"/>
    </row>
    <row r="29" spans="1:29" ht="31.5" customHeight="1">
      <c r="A29" s="87" t="str">
        <f>IFERROR(VLOOKUP('15년일출'!$C29,구분표!$A$2:$C$1001,2,FALSE),"")</f>
        <v>농정해양위원회</v>
      </c>
      <c r="B29" s="87" t="str">
        <f>IFERROR(VLOOKUP('15년일출'!$C29,구분표!$A$2:$C$1001,3,FALSE),"")</f>
        <v>축산산림국</v>
      </c>
      <c r="C29" s="188" t="s">
        <v>694</v>
      </c>
      <c r="D29" s="187"/>
      <c r="E29" s="187">
        <v>578</v>
      </c>
      <c r="F29" s="188" t="s">
        <v>752</v>
      </c>
      <c r="G29" s="190">
        <v>150000</v>
      </c>
      <c r="H29" s="190"/>
      <c r="I29" s="230">
        <v>150000</v>
      </c>
      <c r="J29" s="78">
        <f t="shared" si="1"/>
        <v>300000</v>
      </c>
      <c r="K29" s="186"/>
      <c r="L29" s="186"/>
      <c r="M29" s="78">
        <f t="shared" si="2"/>
        <v>150000</v>
      </c>
      <c r="N29" s="79"/>
      <c r="O29" s="200" t="s">
        <v>698</v>
      </c>
      <c r="P29" s="80"/>
      <c r="Q29" s="203"/>
      <c r="R29" s="80"/>
      <c r="S29" s="83" t="s">
        <v>753</v>
      </c>
      <c r="T29" s="186">
        <v>150000</v>
      </c>
      <c r="U29" s="186">
        <v>0</v>
      </c>
      <c r="V29" s="82" t="str">
        <f t="shared" si="7"/>
        <v>ok</v>
      </c>
      <c r="W29" s="80"/>
      <c r="X29" s="81"/>
      <c r="Y29" s="186"/>
      <c r="Z29" s="186"/>
      <c r="AA29" s="82"/>
      <c r="AB29" s="80"/>
      <c r="AC29" s="84"/>
    </row>
    <row r="30" spans="1:29" ht="31.5" customHeight="1">
      <c r="A30" s="87" t="str">
        <f>IFERROR(VLOOKUP('15년일출'!$C30,구분표!$A$2:$C$1001,2,FALSE),"")</f>
        <v>농정해양위원회</v>
      </c>
      <c r="B30" s="87" t="str">
        <f>IFERROR(VLOOKUP('15년일출'!$C30,구분표!$A$2:$C$1001,3,FALSE),"")</f>
        <v>축산산림국</v>
      </c>
      <c r="C30" s="188" t="s">
        <v>694</v>
      </c>
      <c r="D30" s="187"/>
      <c r="E30" s="187">
        <v>578</v>
      </c>
      <c r="F30" s="188" t="s">
        <v>754</v>
      </c>
      <c r="G30" s="190">
        <v>270000</v>
      </c>
      <c r="H30" s="190">
        <v>-16500</v>
      </c>
      <c r="I30" s="230"/>
      <c r="J30" s="78">
        <f t="shared" si="1"/>
        <v>253500</v>
      </c>
      <c r="K30" s="186"/>
      <c r="L30" s="186"/>
      <c r="M30" s="78">
        <f t="shared" si="2"/>
        <v>270000</v>
      </c>
      <c r="N30" s="79"/>
      <c r="O30" s="200" t="s">
        <v>698</v>
      </c>
      <c r="P30" s="80"/>
      <c r="Q30" s="203"/>
      <c r="R30" s="80"/>
      <c r="S30" s="83" t="s">
        <v>753</v>
      </c>
      <c r="T30" s="186">
        <v>-16500</v>
      </c>
      <c r="U30" s="186">
        <v>0</v>
      </c>
      <c r="V30" s="82" t="str">
        <f t="shared" si="7"/>
        <v>ok</v>
      </c>
      <c r="W30" s="80"/>
      <c r="X30" s="81"/>
      <c r="Y30" s="186"/>
      <c r="Z30" s="186"/>
      <c r="AA30" s="82"/>
      <c r="AB30" s="80"/>
      <c r="AC30" s="84"/>
    </row>
    <row r="31" spans="1:29" ht="31.5" customHeight="1">
      <c r="A31" s="87" t="str">
        <f>IFERROR(VLOOKUP('15년일출'!$C31,구분표!$A$2:$C$1001,2,FALSE),"")</f>
        <v>농정해양위원회</v>
      </c>
      <c r="B31" s="87" t="str">
        <f>IFERROR(VLOOKUP('15년일출'!$C31,구분표!$A$2:$C$1001,3,FALSE),"")</f>
        <v>축산산림국</v>
      </c>
      <c r="C31" s="188" t="s">
        <v>694</v>
      </c>
      <c r="D31" s="187"/>
      <c r="E31" s="187" t="s">
        <v>736</v>
      </c>
      <c r="F31" s="188" t="s">
        <v>755</v>
      </c>
      <c r="G31" s="190"/>
      <c r="H31" s="190"/>
      <c r="I31" s="230">
        <v>300000</v>
      </c>
      <c r="J31" s="78">
        <f t="shared" si="1"/>
        <v>300000</v>
      </c>
      <c r="K31" s="186"/>
      <c r="L31" s="186"/>
      <c r="M31" s="78"/>
      <c r="N31" s="79"/>
      <c r="O31" s="200" t="s">
        <v>698</v>
      </c>
      <c r="P31" s="80"/>
      <c r="Q31" s="203"/>
      <c r="R31" s="80"/>
      <c r="S31" s="83" t="s">
        <v>753</v>
      </c>
      <c r="T31" s="186">
        <v>300000</v>
      </c>
      <c r="U31" s="186">
        <v>0</v>
      </c>
      <c r="V31" s="82" t="str">
        <f t="shared" si="7"/>
        <v>ok</v>
      </c>
      <c r="W31" s="80"/>
      <c r="X31" s="81"/>
      <c r="Y31" s="186"/>
      <c r="Z31" s="186"/>
      <c r="AA31" s="82"/>
      <c r="AB31" s="80"/>
      <c r="AC31" s="84"/>
    </row>
    <row r="32" spans="1:29" ht="31.5" customHeight="1">
      <c r="A32" s="87" t="str">
        <f>IFERROR(VLOOKUP('15년일출'!$C32,구분표!$A$2:$C$1001,2,FALSE),"")</f>
        <v>농정해양위원회</v>
      </c>
      <c r="B32" s="87" t="str">
        <f>IFERROR(VLOOKUP('15년일출'!$C32,구분표!$A$2:$C$1001,3,FALSE),"")</f>
        <v>축산산림국</v>
      </c>
      <c r="C32" s="188" t="s">
        <v>694</v>
      </c>
      <c r="D32" s="187"/>
      <c r="E32" s="187">
        <v>579</v>
      </c>
      <c r="F32" s="188" t="s">
        <v>756</v>
      </c>
      <c r="G32" s="190">
        <v>85000</v>
      </c>
      <c r="H32" s="190"/>
      <c r="I32" s="230">
        <v>10000</v>
      </c>
      <c r="J32" s="78">
        <f t="shared" si="1"/>
        <v>95000</v>
      </c>
      <c r="K32" s="186"/>
      <c r="L32" s="186"/>
      <c r="M32" s="78"/>
      <c r="N32" s="79"/>
      <c r="O32" s="200" t="s">
        <v>698</v>
      </c>
      <c r="P32" s="80"/>
      <c r="Q32" s="203"/>
      <c r="R32" s="80"/>
      <c r="S32" s="83" t="s">
        <v>753</v>
      </c>
      <c r="T32" s="186">
        <v>10000</v>
      </c>
      <c r="U32" s="186">
        <v>0</v>
      </c>
      <c r="V32" s="82" t="str">
        <f t="shared" si="7"/>
        <v>ok</v>
      </c>
      <c r="W32" s="80"/>
      <c r="X32" s="81"/>
      <c r="Y32" s="186"/>
      <c r="Z32" s="186"/>
      <c r="AA32" s="82"/>
      <c r="AB32" s="80"/>
      <c r="AC32" s="84"/>
    </row>
    <row r="33" spans="1:29" ht="31.5" customHeight="1">
      <c r="A33" s="87" t="str">
        <f>IFERROR(VLOOKUP('15년일출'!$C33,구분표!$A$2:$C$1001,2,FALSE),"")</f>
        <v>농정해양위원회</v>
      </c>
      <c r="B33" s="87" t="str">
        <f>IFERROR(VLOOKUP('15년일출'!$C33,구분표!$A$2:$C$1001,3,FALSE),"")</f>
        <v>축산산림국</v>
      </c>
      <c r="C33" s="188" t="s">
        <v>694</v>
      </c>
      <c r="D33" s="187"/>
      <c r="E33" s="187" t="s">
        <v>736</v>
      </c>
      <c r="F33" s="188" t="s">
        <v>757</v>
      </c>
      <c r="G33" s="190"/>
      <c r="H33" s="190"/>
      <c r="I33" s="190">
        <v>30000</v>
      </c>
      <c r="J33" s="78">
        <f t="shared" si="1"/>
        <v>30000</v>
      </c>
      <c r="K33" s="186"/>
      <c r="L33" s="186"/>
      <c r="M33" s="78"/>
      <c r="N33" s="79"/>
      <c r="O33" s="200" t="s">
        <v>698</v>
      </c>
      <c r="P33" s="80"/>
      <c r="Q33" s="203"/>
      <c r="R33" s="80"/>
      <c r="S33" s="83" t="s">
        <v>750</v>
      </c>
      <c r="T33" s="186">
        <v>15000</v>
      </c>
      <c r="U33" s="186">
        <v>15000</v>
      </c>
      <c r="V33" s="82" t="str">
        <f t="shared" si="7"/>
        <v>ok</v>
      </c>
      <c r="W33" s="80"/>
      <c r="X33" s="81"/>
      <c r="Y33" s="186"/>
      <c r="Z33" s="186"/>
      <c r="AA33" s="82"/>
      <c r="AB33" s="80"/>
      <c r="AC33" s="84"/>
    </row>
    <row r="34" spans="1:29" ht="31.5" customHeight="1">
      <c r="A34" s="87" t="str">
        <f>IFERROR(VLOOKUP('15년일출'!$C34,구분표!$A$2:$C$1001,2,FALSE),"")</f>
        <v>농정해양위원회</v>
      </c>
      <c r="B34" s="87" t="str">
        <f>IFERROR(VLOOKUP('15년일출'!$C34,구분표!$A$2:$C$1001,3,FALSE),"")</f>
        <v>축산산림국</v>
      </c>
      <c r="C34" s="188" t="s">
        <v>694</v>
      </c>
      <c r="D34" s="187"/>
      <c r="E34" s="187">
        <v>580</v>
      </c>
      <c r="F34" s="184" t="s">
        <v>758</v>
      </c>
      <c r="G34" s="190">
        <v>1230000</v>
      </c>
      <c r="H34" s="190"/>
      <c r="I34" s="190">
        <v>506000</v>
      </c>
      <c r="J34" s="78">
        <f t="shared" si="1"/>
        <v>1736000</v>
      </c>
      <c r="K34" s="186"/>
      <c r="L34" s="186"/>
      <c r="M34" s="78">
        <f t="shared" si="2"/>
        <v>1230000</v>
      </c>
      <c r="N34" s="79" t="str">
        <f t="shared" si="3"/>
        <v>-</v>
      </c>
      <c r="O34" s="200" t="s">
        <v>699</v>
      </c>
      <c r="P34" s="80"/>
      <c r="Q34" s="203"/>
      <c r="R34" s="80"/>
      <c r="S34" s="83" t="s">
        <v>1005</v>
      </c>
      <c r="T34" s="186">
        <v>303600</v>
      </c>
      <c r="U34" s="186">
        <f t="shared" si="6"/>
        <v>202400</v>
      </c>
      <c r="V34" s="82" t="str">
        <f t="shared" si="7"/>
        <v>ok</v>
      </c>
      <c r="W34" s="80"/>
      <c r="X34" s="81" t="str">
        <f t="shared" si="8"/>
        <v>국도비</v>
      </c>
      <c r="Y34" s="186">
        <f t="shared" si="9"/>
        <v>0</v>
      </c>
      <c r="Z34" s="186">
        <f t="shared" si="10"/>
        <v>0</v>
      </c>
      <c r="AA34" s="82" t="str">
        <f t="shared" si="11"/>
        <v>ok</v>
      </c>
      <c r="AB34" s="80"/>
      <c r="AC34" s="84" t="str">
        <f t="array" ref="AC34">IFERROR(IF($C34="","",INDEX(구분표!$I$2:$I$1001,MATCH(1,(구분표!$B$2:$B$1001='15년일출'!$A34)*(구분표!$C$2:$C$1001='15년일출'!$B34)*(구분표!$A$2:$A$1001='15년일출'!$C34),0))),"@@")</f>
        <v>1702</v>
      </c>
    </row>
    <row r="35" spans="1:29" ht="40.5" customHeight="1">
      <c r="A35" s="87" t="str">
        <f>IFERROR(VLOOKUP('15년일출'!$C35,구분표!$A$2:$C$1001,2,FALSE),"")</f>
        <v>농정해양위원회</v>
      </c>
      <c r="B35" s="87" t="str">
        <f>IFERROR(VLOOKUP('15년일출'!$C35,구분표!$A$2:$C$1001,3,FALSE),"")</f>
        <v>축산산림국</v>
      </c>
      <c r="C35" s="188" t="s">
        <v>694</v>
      </c>
      <c r="D35" s="187"/>
      <c r="E35" s="187">
        <v>580</v>
      </c>
      <c r="F35" s="184" t="s">
        <v>759</v>
      </c>
      <c r="G35" s="190">
        <v>320000</v>
      </c>
      <c r="H35" s="190">
        <v>-38400</v>
      </c>
      <c r="I35" s="190"/>
      <c r="J35" s="78">
        <f t="shared" si="1"/>
        <v>281600</v>
      </c>
      <c r="K35" s="186"/>
      <c r="L35" s="186"/>
      <c r="M35" s="78">
        <f t="shared" si="2"/>
        <v>320000</v>
      </c>
      <c r="N35" s="79" t="str">
        <f t="shared" si="3"/>
        <v>동의필요</v>
      </c>
      <c r="O35" s="200" t="s">
        <v>699</v>
      </c>
      <c r="P35" s="80"/>
      <c r="Q35" s="203"/>
      <c r="R35" s="80"/>
      <c r="S35" s="83" t="str">
        <f t="shared" si="4"/>
        <v>기금</v>
      </c>
      <c r="T35" s="186">
        <f t="shared" si="5"/>
        <v>-38400</v>
      </c>
      <c r="U35" s="186">
        <f t="shared" si="6"/>
        <v>0</v>
      </c>
      <c r="V35" s="82" t="str">
        <f t="shared" si="7"/>
        <v>ok</v>
      </c>
      <c r="W35" s="80"/>
      <c r="X35" s="81" t="str">
        <f t="shared" si="8"/>
        <v>기금</v>
      </c>
      <c r="Y35" s="186">
        <f t="shared" si="9"/>
        <v>0</v>
      </c>
      <c r="Z35" s="186">
        <f t="shared" si="10"/>
        <v>0</v>
      </c>
      <c r="AA35" s="82" t="str">
        <f t="shared" si="11"/>
        <v>ok</v>
      </c>
      <c r="AB35" s="80"/>
      <c r="AC35" s="84" t="str">
        <f t="array" ref="AC35">IFERROR(IF($C35="","",INDEX(구분표!$I$2:$I$1001,MATCH(1,(구분표!$B$2:$B$1001='15년일출'!$A35)*(구분표!$C$2:$C$1001='15년일출'!$B35)*(구분표!$A$2:$A$1001='15년일출'!$C35),0))),"@@")</f>
        <v>1702</v>
      </c>
    </row>
    <row r="36" spans="1:29" ht="31.5" customHeight="1">
      <c r="A36" s="87" t="str">
        <f>IFERROR(VLOOKUP('15년일출'!$C36,구분표!$A$2:$C$1001,2,FALSE),"")</f>
        <v>농정해양위원회</v>
      </c>
      <c r="B36" s="87" t="str">
        <f>IFERROR(VLOOKUP('15년일출'!$C36,구분표!$A$2:$C$1001,3,FALSE),"")</f>
        <v>축산산림국</v>
      </c>
      <c r="C36" s="188" t="s">
        <v>365</v>
      </c>
      <c r="D36" s="187"/>
      <c r="E36" s="187">
        <v>584</v>
      </c>
      <c r="F36" s="184" t="s">
        <v>760</v>
      </c>
      <c r="G36" s="190">
        <v>360</v>
      </c>
      <c r="H36" s="190">
        <v>-3</v>
      </c>
      <c r="I36" s="190">
        <v>3</v>
      </c>
      <c r="J36" s="78">
        <f t="shared" si="1"/>
        <v>360</v>
      </c>
      <c r="K36" s="186"/>
      <c r="L36" s="186"/>
      <c r="M36" s="78">
        <f t="shared" si="2"/>
        <v>360</v>
      </c>
      <c r="N36" s="79" t="str">
        <f t="shared" si="3"/>
        <v>동의필요</v>
      </c>
      <c r="O36" s="200" t="s">
        <v>700</v>
      </c>
      <c r="P36" s="80"/>
      <c r="Q36" s="203"/>
      <c r="R36" s="80"/>
      <c r="S36" s="83" t="s">
        <v>750</v>
      </c>
      <c r="T36" s="186">
        <v>3</v>
      </c>
      <c r="U36" s="186">
        <f t="shared" si="6"/>
        <v>-3</v>
      </c>
      <c r="V36" s="82" t="str">
        <f t="shared" si="7"/>
        <v>ok</v>
      </c>
      <c r="W36" s="80"/>
      <c r="X36" s="81" t="str">
        <f t="shared" si="8"/>
        <v>국도비</v>
      </c>
      <c r="Y36" s="186">
        <f t="shared" si="9"/>
        <v>0</v>
      </c>
      <c r="Z36" s="186">
        <f t="shared" si="10"/>
        <v>0</v>
      </c>
      <c r="AA36" s="82" t="str">
        <f t="shared" si="11"/>
        <v>ok</v>
      </c>
      <c r="AB36" s="80"/>
      <c r="AC36" s="84" t="str">
        <f t="array" ref="AC36">IFERROR(IF($C36="","",INDEX(구분표!$I$2:$I$1001,MATCH(1,(구분표!$B$2:$B$1001='15년일출'!$A36)*(구분표!$C$2:$C$1001='15년일출'!$B36)*(구분표!$A$2:$A$1001='15년일출'!$C36),0))),"@@")</f>
        <v>1703</v>
      </c>
    </row>
    <row r="37" spans="1:29" ht="31.5" customHeight="1">
      <c r="A37" s="87" t="str">
        <f>IFERROR(VLOOKUP('15년일출'!$C37,구분표!$A$2:$C$1001,2,FALSE),"")</f>
        <v>농정해양위원회</v>
      </c>
      <c r="B37" s="87" t="str">
        <f>IFERROR(VLOOKUP('15년일출'!$C37,구분표!$A$2:$C$1001,3,FALSE),"")</f>
        <v>축산산림국</v>
      </c>
      <c r="C37" s="188" t="s">
        <v>365</v>
      </c>
      <c r="D37" s="187"/>
      <c r="E37" s="187">
        <v>584</v>
      </c>
      <c r="F37" s="184" t="s">
        <v>761</v>
      </c>
      <c r="G37" s="186">
        <v>364</v>
      </c>
      <c r="H37" s="186">
        <v>-364</v>
      </c>
      <c r="I37" s="186">
        <v>0</v>
      </c>
      <c r="J37" s="78">
        <f t="shared" si="1"/>
        <v>0</v>
      </c>
      <c r="K37" s="186"/>
      <c r="L37" s="186"/>
      <c r="M37" s="78">
        <f t="shared" si="2"/>
        <v>364</v>
      </c>
      <c r="N37" s="79" t="str">
        <f t="shared" si="3"/>
        <v>동의필요</v>
      </c>
      <c r="O37" s="200" t="s">
        <v>701</v>
      </c>
      <c r="P37" s="80"/>
      <c r="Q37" s="203"/>
      <c r="R37" s="80"/>
      <c r="S37" s="83" t="s">
        <v>662</v>
      </c>
      <c r="T37" s="186">
        <v>-255</v>
      </c>
      <c r="U37" s="186">
        <f t="shared" si="6"/>
        <v>-109</v>
      </c>
      <c r="V37" s="82" t="str">
        <f t="shared" si="7"/>
        <v>ok</v>
      </c>
      <c r="W37" s="80"/>
      <c r="X37" s="81" t="str">
        <f t="shared" si="8"/>
        <v>국도비</v>
      </c>
      <c r="Y37" s="186">
        <f t="shared" si="9"/>
        <v>0</v>
      </c>
      <c r="Z37" s="186">
        <f t="shared" si="10"/>
        <v>0</v>
      </c>
      <c r="AA37" s="82" t="str">
        <f t="shared" si="11"/>
        <v>ok</v>
      </c>
      <c r="AB37" s="80"/>
      <c r="AC37" s="84" t="str">
        <f t="array" ref="AC37">IFERROR(IF($C37="","",INDEX(구분표!$I$2:$I$1001,MATCH(1,(구분표!$B$2:$B$1001='15년일출'!$A37)*(구분표!$C$2:$C$1001='15년일출'!$B37)*(구분표!$A$2:$A$1001='15년일출'!$C37),0))),"@@")</f>
        <v>1703</v>
      </c>
    </row>
    <row r="38" spans="1:29" ht="31.5" customHeight="1">
      <c r="A38" s="87" t="str">
        <f>IFERROR(VLOOKUP('15년일출'!$C38,구분표!$A$2:$C$1001,2,FALSE),"")</f>
        <v>농정해양위원회</v>
      </c>
      <c r="B38" s="87" t="str">
        <f>IFERROR(VLOOKUP('15년일출'!$C38,구분표!$A$2:$C$1001,3,FALSE),"")</f>
        <v>축산산림국</v>
      </c>
      <c r="C38" s="188" t="s">
        <v>765</v>
      </c>
      <c r="D38" s="187"/>
      <c r="E38" s="187">
        <v>595</v>
      </c>
      <c r="F38" s="184" t="s">
        <v>762</v>
      </c>
      <c r="G38" s="186">
        <v>40541</v>
      </c>
      <c r="H38" s="186">
        <v>-541</v>
      </c>
      <c r="I38" s="186"/>
      <c r="J38" s="78">
        <f t="shared" si="1"/>
        <v>40000</v>
      </c>
      <c r="K38" s="186"/>
      <c r="L38" s="186"/>
      <c r="M38" s="78">
        <f t="shared" si="2"/>
        <v>40541</v>
      </c>
      <c r="N38" s="79"/>
      <c r="O38" s="200" t="s">
        <v>763</v>
      </c>
      <c r="P38" s="80"/>
      <c r="Q38" s="203"/>
      <c r="R38" s="80"/>
      <c r="S38" s="83" t="s">
        <v>750</v>
      </c>
      <c r="T38" s="186">
        <v>-303</v>
      </c>
      <c r="U38" s="186">
        <v>-238</v>
      </c>
      <c r="V38" s="82" t="str">
        <f t="shared" si="7"/>
        <v>ok</v>
      </c>
      <c r="W38" s="80"/>
      <c r="X38" s="81" t="str">
        <f t="shared" si="8"/>
        <v>국도비</v>
      </c>
      <c r="Y38" s="186">
        <f t="shared" si="9"/>
        <v>0</v>
      </c>
      <c r="Z38" s="186">
        <f t="shared" si="10"/>
        <v>0</v>
      </c>
      <c r="AA38" s="82" t="str">
        <f t="shared" si="11"/>
        <v>ok</v>
      </c>
      <c r="AB38" s="80"/>
      <c r="AC38" s="84" t="str">
        <f t="array" ref="AC38">IFERROR(IF($C38="","",INDEX(구분표!$I$2:$I$1001,MATCH(1,(구분표!$B$2:$B$1001='15년일출'!$A38)*(구분표!$C$2:$C$1001='15년일출'!$B38)*(구분표!$A$2:$A$1001='15년일출'!$C38),0))),"@@")</f>
        <v>1704</v>
      </c>
    </row>
    <row r="39" spans="1:29" ht="31.5" customHeight="1">
      <c r="A39" s="87" t="str">
        <f>IFERROR(VLOOKUP('15년일출'!$C39,구분표!$A$2:$C$1001,2,FALSE),"")</f>
        <v>농정해양위원회</v>
      </c>
      <c r="B39" s="87" t="str">
        <f>IFERROR(VLOOKUP('15년일출'!$C39,구분표!$A$2:$C$1001,3,FALSE),"")</f>
        <v>축산산림국</v>
      </c>
      <c r="C39" s="188" t="s">
        <v>765</v>
      </c>
      <c r="D39" s="187"/>
      <c r="E39" s="187">
        <v>595</v>
      </c>
      <c r="F39" s="184" t="s">
        <v>764</v>
      </c>
      <c r="G39" s="186">
        <v>734730</v>
      </c>
      <c r="H39" s="186"/>
      <c r="I39" s="186">
        <v>253867</v>
      </c>
      <c r="J39" s="78">
        <f t="shared" si="1"/>
        <v>988597</v>
      </c>
      <c r="K39" s="186"/>
      <c r="L39" s="186"/>
      <c r="M39" s="78">
        <f t="shared" si="2"/>
        <v>734730</v>
      </c>
      <c r="N39" s="79"/>
      <c r="O39" s="200" t="s">
        <v>763</v>
      </c>
      <c r="P39" s="80"/>
      <c r="Q39" s="203"/>
      <c r="R39" s="80"/>
      <c r="S39" s="83" t="s">
        <v>750</v>
      </c>
      <c r="T39" s="186">
        <v>142165</v>
      </c>
      <c r="U39" s="186">
        <v>111702</v>
      </c>
      <c r="V39" s="82" t="str">
        <f t="shared" si="7"/>
        <v>ok</v>
      </c>
      <c r="W39" s="80"/>
      <c r="X39" s="81" t="str">
        <f t="shared" si="8"/>
        <v>국도비</v>
      </c>
      <c r="Y39" s="186">
        <f t="shared" si="9"/>
        <v>0</v>
      </c>
      <c r="Z39" s="186">
        <f t="shared" si="10"/>
        <v>0</v>
      </c>
      <c r="AA39" s="82" t="str">
        <f t="shared" si="11"/>
        <v>ok</v>
      </c>
      <c r="AB39" s="80"/>
      <c r="AC39" s="84"/>
    </row>
    <row r="40" spans="1:29" ht="31.5" customHeight="1">
      <c r="A40" s="87" t="str">
        <f>IFERROR(VLOOKUP('15년일출'!$C40,구분표!$A$2:$C$1001,2,FALSE),"")</f>
        <v>농정해양위원회</v>
      </c>
      <c r="B40" s="87" t="str">
        <f>IFERROR(VLOOKUP('15년일출'!$C40,구분표!$A$2:$C$1001,3,FALSE),"")</f>
        <v>축산산림국</v>
      </c>
      <c r="C40" s="188" t="s">
        <v>367</v>
      </c>
      <c r="D40" s="187"/>
      <c r="E40" s="187">
        <v>603</v>
      </c>
      <c r="F40" s="184" t="s">
        <v>766</v>
      </c>
      <c r="G40" s="186">
        <v>11356</v>
      </c>
      <c r="H40" s="186"/>
      <c r="I40" s="186">
        <v>1</v>
      </c>
      <c r="J40" s="78">
        <f t="shared" si="1"/>
        <v>11357</v>
      </c>
      <c r="K40" s="186"/>
      <c r="L40" s="186"/>
      <c r="M40" s="78">
        <f t="shared" si="2"/>
        <v>11356</v>
      </c>
      <c r="N40" s="79" t="str">
        <f t="shared" si="3"/>
        <v>-</v>
      </c>
      <c r="O40" s="200" t="s">
        <v>763</v>
      </c>
      <c r="P40" s="80"/>
      <c r="Q40" s="203"/>
      <c r="R40" s="80"/>
      <c r="S40" s="83" t="str">
        <f t="shared" si="4"/>
        <v>기금</v>
      </c>
      <c r="T40" s="186">
        <f t="shared" si="5"/>
        <v>1</v>
      </c>
      <c r="U40" s="186">
        <f t="shared" si="6"/>
        <v>0</v>
      </c>
      <c r="V40" s="82" t="str">
        <f t="shared" si="7"/>
        <v>ok</v>
      </c>
      <c r="W40" s="80"/>
      <c r="X40" s="81" t="str">
        <f t="shared" si="8"/>
        <v>기금</v>
      </c>
      <c r="Y40" s="186">
        <f t="shared" si="9"/>
        <v>0</v>
      </c>
      <c r="Z40" s="186">
        <f t="shared" si="10"/>
        <v>0</v>
      </c>
      <c r="AA40" s="82" t="str">
        <f t="shared" si="11"/>
        <v>ok</v>
      </c>
      <c r="AB40" s="80"/>
      <c r="AC40" s="84" t="str">
        <f t="array" ref="AC40">IFERROR(IF($C40="","",INDEX(구분표!$I$2:$I$1001,MATCH(1,(구분표!$B$2:$B$1001='15년일출'!$A40)*(구분표!$C$2:$C$1001='15년일출'!$B40)*(구분표!$A$2:$A$1001='15년일출'!$C40),0))),"@@")</f>
        <v>1704</v>
      </c>
    </row>
    <row r="41" spans="1:29" ht="38.25" customHeight="1">
      <c r="A41" s="87" t="str">
        <f>IFERROR(VLOOKUP('15년일출'!$C41,구분표!$A$2:$C$1001,2,FALSE),"")</f>
        <v>농정해양위원회</v>
      </c>
      <c r="B41" s="87" t="str">
        <f>IFERROR(VLOOKUP('15년일출'!$C41,구분표!$A$2:$C$1001,3,FALSE),"")</f>
        <v>축산산림국</v>
      </c>
      <c r="C41" s="188" t="s">
        <v>367</v>
      </c>
      <c r="D41" s="187"/>
      <c r="E41" s="187">
        <v>604</v>
      </c>
      <c r="F41" s="244" t="s">
        <v>767</v>
      </c>
      <c r="G41" s="186">
        <v>70000</v>
      </c>
      <c r="H41" s="194"/>
      <c r="I41" s="186">
        <v>300000</v>
      </c>
      <c r="J41" s="78">
        <f t="shared" si="1"/>
        <v>370000</v>
      </c>
      <c r="K41" s="196"/>
      <c r="L41" s="186"/>
      <c r="M41" s="78">
        <f t="shared" si="2"/>
        <v>70000</v>
      </c>
      <c r="N41" s="79" t="str">
        <f t="shared" si="3"/>
        <v>-</v>
      </c>
      <c r="O41" s="200" t="s">
        <v>699</v>
      </c>
      <c r="P41" s="80"/>
      <c r="Q41" s="203"/>
      <c r="R41" s="80"/>
      <c r="S41" s="83" t="str">
        <f t="shared" si="4"/>
        <v>국비</v>
      </c>
      <c r="T41" s="186">
        <f t="shared" si="5"/>
        <v>300000</v>
      </c>
      <c r="U41" s="186">
        <f t="shared" si="6"/>
        <v>0</v>
      </c>
      <c r="V41" s="82" t="str">
        <f t="shared" si="7"/>
        <v>ok</v>
      </c>
      <c r="W41" s="80"/>
      <c r="X41" s="81" t="str">
        <f t="shared" si="8"/>
        <v>국비</v>
      </c>
      <c r="Y41" s="186">
        <f t="shared" si="9"/>
        <v>0</v>
      </c>
      <c r="Z41" s="186">
        <f t="shared" si="10"/>
        <v>0</v>
      </c>
      <c r="AA41" s="82" t="str">
        <f t="shared" si="11"/>
        <v>ok</v>
      </c>
      <c r="AB41" s="80"/>
      <c r="AC41" s="84" t="str">
        <f t="array" ref="AC41">IFERROR(IF($C41="","",INDEX(구분표!$I$2:$I$1001,MATCH(1,(구분표!$B$2:$B$1001='15년일출'!$A41)*(구분표!$C$2:$C$1001='15년일출'!$B41)*(구분표!$A$2:$A$1001='15년일출'!$C41),0))),"@@")</f>
        <v>1704</v>
      </c>
    </row>
    <row r="42" spans="1:29" ht="31.5" customHeight="1">
      <c r="A42" s="87" t="str">
        <f>IFERROR(VLOOKUP('15년일출'!$C42,구분표!$A$2:$C$1001,2,FALSE),"")</f>
        <v>농정해양위원회</v>
      </c>
      <c r="B42" s="87" t="str">
        <f>IFERROR(VLOOKUP('15년일출'!$C42,구분표!$A$2:$C$1001,3,FALSE),"")</f>
        <v>축산산림국</v>
      </c>
      <c r="C42" s="188" t="s">
        <v>765</v>
      </c>
      <c r="D42" s="187"/>
      <c r="E42" s="187">
        <v>604</v>
      </c>
      <c r="F42" s="184" t="s">
        <v>768</v>
      </c>
      <c r="G42" s="186">
        <v>20000</v>
      </c>
      <c r="H42" s="186"/>
      <c r="I42" s="186">
        <v>8000</v>
      </c>
      <c r="J42" s="78">
        <f t="shared" si="1"/>
        <v>28000</v>
      </c>
      <c r="K42" s="186"/>
      <c r="L42" s="186"/>
      <c r="M42" s="78">
        <f t="shared" si="2"/>
        <v>20000</v>
      </c>
      <c r="N42" s="79"/>
      <c r="O42" s="200" t="s">
        <v>770</v>
      </c>
      <c r="P42" s="80"/>
      <c r="Q42" s="203"/>
      <c r="R42" s="80"/>
      <c r="S42" s="83" t="s">
        <v>750</v>
      </c>
      <c r="T42" s="186">
        <v>4000</v>
      </c>
      <c r="U42" s="186">
        <v>4000</v>
      </c>
      <c r="V42" s="82" t="str">
        <f t="shared" si="7"/>
        <v>ok</v>
      </c>
      <c r="W42" s="80"/>
      <c r="X42" s="81"/>
      <c r="Y42" s="186"/>
      <c r="Z42" s="186"/>
      <c r="AA42" s="82"/>
      <c r="AB42" s="80"/>
      <c r="AC42" s="84" t="str">
        <f t="array" ref="AC42">IFERROR(IF($C42="","",INDEX(구분표!$I$2:$I$1001,MATCH(1,(구분표!$B$2:$B$1001='15년일출'!$A42)*(구분표!$C$2:$C$1001='15년일출'!$B42)*(구분표!$A$2:$A$1001='15년일출'!$C42),0))),"@@")</f>
        <v>1704</v>
      </c>
    </row>
    <row r="43" spans="1:29" ht="31.5" customHeight="1">
      <c r="A43" s="87" t="str">
        <f>IFERROR(VLOOKUP('15년일출'!$C43,구분표!$A$2:$C$1001,2,FALSE),"")</f>
        <v>농정해양위원회</v>
      </c>
      <c r="B43" s="87" t="str">
        <f>IFERROR(VLOOKUP('15년일출'!$C43,구분표!$A$2:$C$1001,3,FALSE),"")</f>
        <v>축산산림국</v>
      </c>
      <c r="C43" s="188" t="s">
        <v>765</v>
      </c>
      <c r="D43" s="187"/>
      <c r="E43" s="187">
        <v>604</v>
      </c>
      <c r="F43" s="184" t="s">
        <v>769</v>
      </c>
      <c r="G43" s="186">
        <v>27200</v>
      </c>
      <c r="H43" s="186"/>
      <c r="I43" s="186">
        <v>8800</v>
      </c>
      <c r="J43" s="78">
        <f t="shared" si="1"/>
        <v>36000</v>
      </c>
      <c r="K43" s="186"/>
      <c r="L43" s="186"/>
      <c r="M43" s="78">
        <f t="shared" si="2"/>
        <v>27200</v>
      </c>
      <c r="N43" s="79"/>
      <c r="O43" s="200" t="s">
        <v>770</v>
      </c>
      <c r="P43" s="80"/>
      <c r="Q43" s="203"/>
      <c r="R43" s="80"/>
      <c r="S43" s="83" t="s">
        <v>1004</v>
      </c>
      <c r="T43" s="186">
        <v>8800</v>
      </c>
      <c r="U43" s="186">
        <v>0</v>
      </c>
      <c r="V43" s="82" t="str">
        <f t="shared" si="7"/>
        <v>ok</v>
      </c>
      <c r="W43" s="80"/>
      <c r="X43" s="81"/>
      <c r="Y43" s="186"/>
      <c r="Z43" s="186"/>
      <c r="AA43" s="82"/>
      <c r="AB43" s="80"/>
      <c r="AC43" s="84" t="str">
        <f t="array" ref="AC43">IFERROR(IF($C43="","",INDEX(구분표!$I$2:$I$1001,MATCH(1,(구분표!$B$2:$B$1001='15년일출'!$A43)*(구분표!$C$2:$C$1001='15년일출'!$B43)*(구분표!$A$2:$A$1001='15년일출'!$C43),0))),"@@")</f>
        <v>1704</v>
      </c>
    </row>
    <row r="44" spans="1:29" ht="31.5" customHeight="1">
      <c r="A44" s="87" t="str">
        <f>IFERROR(VLOOKUP('15년일출'!$C44,구분표!$A$2:$C$1001,2,FALSE),"")</f>
        <v>농정해양위원회</v>
      </c>
      <c r="B44" s="87" t="str">
        <f>IFERROR(VLOOKUP('15년일출'!$C44,구분표!$A$2:$C$1001,3,FALSE),"")</f>
        <v>축산산림국</v>
      </c>
      <c r="C44" s="188" t="s">
        <v>765</v>
      </c>
      <c r="D44" s="187"/>
      <c r="E44" s="187">
        <v>605</v>
      </c>
      <c r="F44" s="184" t="s">
        <v>771</v>
      </c>
      <c r="G44" s="186">
        <v>48797</v>
      </c>
      <c r="H44" s="186"/>
      <c r="I44" s="186">
        <v>4347</v>
      </c>
      <c r="J44" s="78">
        <f t="shared" si="1"/>
        <v>53144</v>
      </c>
      <c r="K44" s="186"/>
      <c r="L44" s="186"/>
      <c r="M44" s="78">
        <f t="shared" si="2"/>
        <v>48797</v>
      </c>
      <c r="N44" s="79"/>
      <c r="O44" s="200" t="s">
        <v>776</v>
      </c>
      <c r="P44" s="80"/>
      <c r="Q44" s="203"/>
      <c r="R44" s="80"/>
      <c r="S44" s="83" t="s">
        <v>772</v>
      </c>
      <c r="T44" s="186">
        <v>0</v>
      </c>
      <c r="U44" s="186">
        <v>4347</v>
      </c>
      <c r="V44" s="82" t="str">
        <f t="shared" si="7"/>
        <v>ok</v>
      </c>
      <c r="W44" s="80"/>
      <c r="X44" s="81"/>
      <c r="Y44" s="186"/>
      <c r="Z44" s="186"/>
      <c r="AA44" s="82"/>
      <c r="AB44" s="80"/>
      <c r="AC44" s="84" t="str">
        <f t="array" ref="AC44">IFERROR(IF($C44="","",INDEX(구분표!$I$2:$I$1001,MATCH(1,(구분표!$B$2:$B$1001='15년일출'!$A44)*(구분표!$C$2:$C$1001='15년일출'!$B44)*(구분표!$A$2:$A$1001='15년일출'!$C44),0))),"@@")</f>
        <v>1704</v>
      </c>
    </row>
    <row r="45" spans="1:29" ht="31.5" customHeight="1">
      <c r="A45" s="87" t="str">
        <f>IFERROR(VLOOKUP('15년일출'!$C45,구분표!$A$2:$C$1001,2,FALSE),"")</f>
        <v>농정해양위원회</v>
      </c>
      <c r="B45" s="87" t="str">
        <f>IFERROR(VLOOKUP('15년일출'!$C45,구분표!$A$2:$C$1001,3,FALSE),"")</f>
        <v>축산산림국</v>
      </c>
      <c r="C45" s="188" t="s">
        <v>765</v>
      </c>
      <c r="D45" s="187"/>
      <c r="E45" s="187">
        <v>606</v>
      </c>
      <c r="F45" s="184" t="s">
        <v>773</v>
      </c>
      <c r="G45" s="190">
        <v>8200</v>
      </c>
      <c r="H45" s="186"/>
      <c r="I45" s="194">
        <v>4300</v>
      </c>
      <c r="J45" s="78">
        <f t="shared" si="1"/>
        <v>12500</v>
      </c>
      <c r="K45" s="186"/>
      <c r="L45" s="194"/>
      <c r="M45" s="78">
        <f t="shared" si="2"/>
        <v>8200</v>
      </c>
      <c r="N45" s="79"/>
      <c r="O45" s="200" t="s">
        <v>776</v>
      </c>
      <c r="P45" s="80"/>
      <c r="Q45" s="203"/>
      <c r="R45" s="80"/>
      <c r="S45" s="83" t="s">
        <v>750</v>
      </c>
      <c r="T45" s="186">
        <v>2150</v>
      </c>
      <c r="U45" s="186">
        <v>2150</v>
      </c>
      <c r="V45" s="82" t="str">
        <f t="shared" si="7"/>
        <v>ok</v>
      </c>
      <c r="W45" s="80"/>
      <c r="X45" s="81"/>
      <c r="Y45" s="186"/>
      <c r="Z45" s="186"/>
      <c r="AA45" s="82"/>
      <c r="AB45" s="80"/>
      <c r="AC45" s="84" t="str">
        <f t="array" ref="AC45">IFERROR(IF($C45="","",INDEX(구분표!$I$2:$I$1001,MATCH(1,(구분표!$B$2:$B$1001='15년일출'!$A45)*(구분표!$C$2:$C$1001='15년일출'!$B45)*(구분표!$A$2:$A$1001='15년일출'!$C45),0))),"@@")</f>
        <v>1704</v>
      </c>
    </row>
    <row r="46" spans="1:29" ht="31.5" customHeight="1">
      <c r="A46" s="87" t="str">
        <f>IFERROR(VLOOKUP('15년일출'!$C46,구분표!$A$2:$C$1001,2,FALSE),"")</f>
        <v>농정해양위원회</v>
      </c>
      <c r="B46" s="87" t="str">
        <f>IFERROR(VLOOKUP('15년일출'!$C46,구분표!$A$2:$C$1001,3,FALSE),"")</f>
        <v>축산산림국</v>
      </c>
      <c r="C46" s="188" t="s">
        <v>765</v>
      </c>
      <c r="D46" s="187"/>
      <c r="E46" s="187">
        <v>606</v>
      </c>
      <c r="F46" s="184" t="s">
        <v>774</v>
      </c>
      <c r="G46" s="190">
        <v>3000</v>
      </c>
      <c r="H46" s="186">
        <v>-1300</v>
      </c>
      <c r="I46" s="194"/>
      <c r="J46" s="78">
        <f t="shared" si="1"/>
        <v>1700</v>
      </c>
      <c r="K46" s="186"/>
      <c r="L46" s="194"/>
      <c r="M46" s="78">
        <f t="shared" si="2"/>
        <v>3000</v>
      </c>
      <c r="N46" s="79"/>
      <c r="O46" s="200" t="s">
        <v>776</v>
      </c>
      <c r="P46" s="80"/>
      <c r="Q46" s="203"/>
      <c r="R46" s="80"/>
      <c r="S46" s="83" t="s">
        <v>750</v>
      </c>
      <c r="T46" s="186">
        <v>-650</v>
      </c>
      <c r="U46" s="186">
        <v>-650</v>
      </c>
      <c r="V46" s="82" t="str">
        <f t="shared" si="7"/>
        <v>ok</v>
      </c>
      <c r="W46" s="80"/>
      <c r="X46" s="81"/>
      <c r="Y46" s="186"/>
      <c r="Z46" s="186"/>
      <c r="AA46" s="82"/>
      <c r="AB46" s="80"/>
      <c r="AC46" s="84"/>
    </row>
    <row r="47" spans="1:29" ht="31.5" customHeight="1">
      <c r="A47" s="87" t="str">
        <f>IFERROR(VLOOKUP('15년일출'!$C47,구분표!$A$2:$C$1001,2,FALSE),"")</f>
        <v>농정해양위원회</v>
      </c>
      <c r="B47" s="87" t="str">
        <f>IFERROR(VLOOKUP('15년일출'!$C47,구분표!$A$2:$C$1001,3,FALSE),"")</f>
        <v>축산산림국</v>
      </c>
      <c r="C47" s="188" t="s">
        <v>765</v>
      </c>
      <c r="D47" s="187"/>
      <c r="E47" s="187">
        <v>607</v>
      </c>
      <c r="F47" s="184" t="s">
        <v>775</v>
      </c>
      <c r="G47" s="190">
        <v>5000</v>
      </c>
      <c r="H47" s="186">
        <v>-3000</v>
      </c>
      <c r="I47" s="194"/>
      <c r="J47" s="78">
        <f t="shared" si="1"/>
        <v>2000</v>
      </c>
      <c r="K47" s="186"/>
      <c r="L47" s="194"/>
      <c r="M47" s="78">
        <f t="shared" si="2"/>
        <v>5000</v>
      </c>
      <c r="N47" s="79"/>
      <c r="O47" s="200" t="s">
        <v>776</v>
      </c>
      <c r="P47" s="80"/>
      <c r="Q47" s="203"/>
      <c r="R47" s="80"/>
      <c r="S47" s="83"/>
      <c r="T47" s="186">
        <v>-1500</v>
      </c>
      <c r="U47" s="186">
        <v>-1500</v>
      </c>
      <c r="V47" s="82" t="str">
        <f t="shared" si="7"/>
        <v>ok</v>
      </c>
      <c r="W47" s="80"/>
      <c r="X47" s="81"/>
      <c r="Y47" s="186"/>
      <c r="Z47" s="186"/>
      <c r="AA47" s="82"/>
      <c r="AB47" s="80"/>
      <c r="AC47" s="84"/>
    </row>
    <row r="48" spans="1:29" ht="31.5" customHeight="1">
      <c r="A48" s="87" t="str">
        <f>IFERROR(VLOOKUP('15년일출'!$C48,구분표!$A$2:$C$1001,2,FALSE),"")</f>
        <v>농정해양위원회</v>
      </c>
      <c r="B48" s="87" t="str">
        <f>IFERROR(VLOOKUP('15년일출'!$C48,구분표!$A$2:$C$1001,3,FALSE),"")</f>
        <v>축산산림국</v>
      </c>
      <c r="C48" s="188" t="s">
        <v>367</v>
      </c>
      <c r="D48" s="187"/>
      <c r="E48" s="187" t="s">
        <v>736</v>
      </c>
      <c r="F48" s="184" t="s">
        <v>697</v>
      </c>
      <c r="G48" s="186"/>
      <c r="H48" s="186"/>
      <c r="I48" s="186">
        <v>97000</v>
      </c>
      <c r="J48" s="78">
        <f t="shared" si="1"/>
        <v>97000</v>
      </c>
      <c r="K48" s="186"/>
      <c r="L48" s="186"/>
      <c r="M48" s="78">
        <f t="shared" si="2"/>
        <v>0</v>
      </c>
      <c r="N48" s="79" t="str">
        <f t="shared" si="3"/>
        <v>-</v>
      </c>
      <c r="O48" s="200" t="s">
        <v>777</v>
      </c>
      <c r="P48" s="80"/>
      <c r="Q48" s="203"/>
      <c r="R48" s="80"/>
      <c r="S48" s="83" t="str">
        <f t="shared" si="4"/>
        <v>도비</v>
      </c>
      <c r="T48" s="186">
        <f t="shared" si="5"/>
        <v>0</v>
      </c>
      <c r="U48" s="186">
        <f t="shared" si="6"/>
        <v>97000</v>
      </c>
      <c r="V48" s="82" t="str">
        <f t="shared" si="7"/>
        <v>ok</v>
      </c>
      <c r="W48" s="80"/>
      <c r="X48" s="81" t="str">
        <f t="shared" si="8"/>
        <v>도비</v>
      </c>
      <c r="Y48" s="186">
        <f t="shared" si="9"/>
        <v>0</v>
      </c>
      <c r="Z48" s="186">
        <f t="shared" si="10"/>
        <v>0</v>
      </c>
      <c r="AA48" s="82" t="str">
        <f t="shared" si="11"/>
        <v>ok</v>
      </c>
      <c r="AB48" s="80"/>
      <c r="AC48" s="84" t="str">
        <f t="array" ref="AC48">IFERROR(IF($C48="","",INDEX(구분표!$I$2:$I$1001,MATCH(1,(구분표!$B$2:$B$1001='15년일출'!$A48)*(구분표!$C$2:$C$1001='15년일출'!$B48)*(구분표!$A$2:$A$1001='15년일출'!$C48),0))),"@@")</f>
        <v>1704</v>
      </c>
    </row>
    <row r="49" spans="1:29" ht="31.5" customHeight="1">
      <c r="A49" s="87" t="str">
        <f>IFERROR(VLOOKUP('15년일출'!$C49,구분표!$A$2:$C$1001,2,FALSE),"")</f>
        <v>농정해양위원회</v>
      </c>
      <c r="B49" s="87" t="str">
        <f>IFERROR(VLOOKUP('15년일출'!$C49,구분표!$A$2:$C$1001,3,FALSE),"")</f>
        <v>축산산림국</v>
      </c>
      <c r="C49" s="188" t="s">
        <v>779</v>
      </c>
      <c r="D49" s="187"/>
      <c r="E49" s="187">
        <v>610</v>
      </c>
      <c r="F49" s="184" t="s">
        <v>764</v>
      </c>
      <c r="G49" s="190">
        <v>388645</v>
      </c>
      <c r="H49" s="186"/>
      <c r="I49" s="186">
        <v>143558</v>
      </c>
      <c r="J49" s="78">
        <f t="shared" si="1"/>
        <v>532203</v>
      </c>
      <c r="K49" s="186"/>
      <c r="L49" s="186"/>
      <c r="M49" s="78">
        <f t="shared" si="2"/>
        <v>388645</v>
      </c>
      <c r="N49" s="79"/>
      <c r="O49" s="200" t="s">
        <v>702</v>
      </c>
      <c r="P49" s="80"/>
      <c r="Q49" s="203"/>
      <c r="R49" s="80"/>
      <c r="S49" s="83" t="s">
        <v>1006</v>
      </c>
      <c r="T49" s="186">
        <v>71779</v>
      </c>
      <c r="U49" s="186">
        <v>71779</v>
      </c>
      <c r="V49" s="82" t="str">
        <f t="shared" si="7"/>
        <v>ok</v>
      </c>
      <c r="W49" s="80"/>
      <c r="X49" s="81"/>
      <c r="Y49" s="186"/>
      <c r="Z49" s="186"/>
      <c r="AA49" s="82"/>
      <c r="AB49" s="80"/>
      <c r="AC49" s="84"/>
    </row>
    <row r="50" spans="1:29" ht="31.5" customHeight="1">
      <c r="A50" s="87" t="str">
        <f>IFERROR(VLOOKUP('15년일출'!$C50,구분표!$A$2:$C$1001,2,FALSE),"")</f>
        <v>농정해양위원회</v>
      </c>
      <c r="B50" s="87" t="str">
        <f>IFERROR(VLOOKUP('15년일출'!$C50,구분표!$A$2:$C$1001,3,FALSE),"")</f>
        <v>축산산림국</v>
      </c>
      <c r="C50" s="188" t="s">
        <v>779</v>
      </c>
      <c r="D50" s="187"/>
      <c r="E50" s="187">
        <v>611</v>
      </c>
      <c r="F50" s="184" t="s">
        <v>778</v>
      </c>
      <c r="G50" s="190">
        <v>130000</v>
      </c>
      <c r="H50" s="186">
        <v>-30000</v>
      </c>
      <c r="I50" s="186"/>
      <c r="J50" s="78">
        <f t="shared" si="1"/>
        <v>100000</v>
      </c>
      <c r="K50" s="186"/>
      <c r="L50" s="186"/>
      <c r="M50" s="78">
        <f t="shared" si="2"/>
        <v>130000</v>
      </c>
      <c r="N50" s="79"/>
      <c r="O50" s="200" t="s">
        <v>702</v>
      </c>
      <c r="P50" s="80"/>
      <c r="Q50" s="203"/>
      <c r="R50" s="80"/>
      <c r="S50" s="83" t="s">
        <v>753</v>
      </c>
      <c r="T50" s="186">
        <v>-30000</v>
      </c>
      <c r="U50" s="186">
        <v>0</v>
      </c>
      <c r="V50" s="82" t="str">
        <f t="shared" si="7"/>
        <v>ok</v>
      </c>
      <c r="W50" s="80"/>
      <c r="X50" s="81"/>
      <c r="Y50" s="186"/>
      <c r="Z50" s="186"/>
      <c r="AA50" s="82"/>
      <c r="AB50" s="80"/>
      <c r="AC50" s="84"/>
    </row>
    <row r="51" spans="1:29" ht="31.5" customHeight="1">
      <c r="A51" s="87" t="str">
        <f>IFERROR(VLOOKUP('15년일출'!$C51,구분표!$A$2:$C$1001,2,FALSE),"")</f>
        <v>농정해양위원회</v>
      </c>
      <c r="B51" s="87" t="str">
        <f>IFERROR(VLOOKUP('15년일출'!$C51,구분표!$A$2:$C$1001,3,FALSE),"")</f>
        <v>축산산림국</v>
      </c>
      <c r="C51" s="188" t="s">
        <v>368</v>
      </c>
      <c r="D51" s="187"/>
      <c r="E51" s="187">
        <v>613</v>
      </c>
      <c r="F51" s="184" t="s">
        <v>782</v>
      </c>
      <c r="G51" s="190">
        <v>25000</v>
      </c>
      <c r="H51" s="186">
        <v>-25000</v>
      </c>
      <c r="I51" s="186"/>
      <c r="J51" s="78">
        <f t="shared" si="1"/>
        <v>0</v>
      </c>
      <c r="K51" s="186"/>
      <c r="L51" s="186"/>
      <c r="M51" s="78">
        <f t="shared" si="2"/>
        <v>25000</v>
      </c>
      <c r="N51" s="79"/>
      <c r="O51" s="200" t="s">
        <v>703</v>
      </c>
      <c r="P51" s="80"/>
      <c r="Q51" s="203"/>
      <c r="R51" s="80"/>
      <c r="S51" s="83" t="s">
        <v>750</v>
      </c>
      <c r="T51" s="186">
        <v>-10000</v>
      </c>
      <c r="U51" s="186">
        <v>-15000</v>
      </c>
      <c r="V51" s="82" t="str">
        <f t="shared" si="7"/>
        <v>ok</v>
      </c>
      <c r="W51" s="80"/>
      <c r="X51" s="81"/>
      <c r="Y51" s="186"/>
      <c r="Z51" s="186"/>
      <c r="AA51" s="82"/>
      <c r="AB51" s="80"/>
      <c r="AC51" s="84"/>
    </row>
    <row r="52" spans="1:29" ht="31.5" customHeight="1">
      <c r="A52" s="87" t="str">
        <f>IFERROR(VLOOKUP('15년일출'!$C52,구분표!$A$2:$C$1001,2,FALSE),"")</f>
        <v>농정해양위원회</v>
      </c>
      <c r="B52" s="87" t="str">
        <f>IFERROR(VLOOKUP('15년일출'!$C52,구분표!$A$2:$C$1001,3,FALSE),"")</f>
        <v>축산산림국</v>
      </c>
      <c r="C52" s="188" t="s">
        <v>368</v>
      </c>
      <c r="D52" s="187"/>
      <c r="E52" s="187">
        <v>614</v>
      </c>
      <c r="F52" s="184" t="s">
        <v>768</v>
      </c>
      <c r="G52" s="190">
        <v>12100</v>
      </c>
      <c r="H52" s="186">
        <v>-900</v>
      </c>
      <c r="I52" s="186"/>
      <c r="J52" s="78">
        <f t="shared" si="1"/>
        <v>11200</v>
      </c>
      <c r="K52" s="186"/>
      <c r="L52" s="186"/>
      <c r="M52" s="78">
        <f t="shared" si="2"/>
        <v>12100</v>
      </c>
      <c r="N52" s="79"/>
      <c r="O52" s="200" t="s">
        <v>703</v>
      </c>
      <c r="P52" s="80"/>
      <c r="Q52" s="203"/>
      <c r="R52" s="80"/>
      <c r="S52" s="83" t="s">
        <v>750</v>
      </c>
      <c r="T52" s="186">
        <v>-450</v>
      </c>
      <c r="U52" s="186">
        <v>-450</v>
      </c>
      <c r="V52" s="82" t="str">
        <f t="shared" si="7"/>
        <v>ok</v>
      </c>
      <c r="W52" s="80"/>
      <c r="X52" s="81"/>
      <c r="Y52" s="186"/>
      <c r="Z52" s="186"/>
      <c r="AA52" s="82"/>
      <c r="AB52" s="80"/>
      <c r="AC52" s="84"/>
    </row>
    <row r="53" spans="1:29" ht="31.5" customHeight="1">
      <c r="A53" s="87" t="str">
        <f>IFERROR(VLOOKUP('15년일출'!$C53,구분표!$A$2:$C$1001,2,FALSE),"")</f>
        <v>농정해양위원회</v>
      </c>
      <c r="B53" s="87" t="str">
        <f>IFERROR(VLOOKUP('15년일출'!$C53,구분표!$A$2:$C$1001,3,FALSE),"")</f>
        <v>축산산림국</v>
      </c>
      <c r="C53" s="188" t="s">
        <v>368</v>
      </c>
      <c r="D53" s="187"/>
      <c r="E53" s="187">
        <v>614</v>
      </c>
      <c r="F53" s="184" t="s">
        <v>769</v>
      </c>
      <c r="G53" s="190">
        <v>16500</v>
      </c>
      <c r="H53" s="186">
        <v>-800</v>
      </c>
      <c r="I53" s="186"/>
      <c r="J53" s="78">
        <f t="shared" si="1"/>
        <v>15700</v>
      </c>
      <c r="K53" s="186"/>
      <c r="L53" s="186"/>
      <c r="M53" s="78">
        <f t="shared" si="2"/>
        <v>16500</v>
      </c>
      <c r="N53" s="79"/>
      <c r="O53" s="200" t="s">
        <v>703</v>
      </c>
      <c r="P53" s="80"/>
      <c r="Q53" s="203"/>
      <c r="R53" s="80"/>
      <c r="S53" s="83" t="s">
        <v>750</v>
      </c>
      <c r="T53" s="186">
        <v>-400</v>
      </c>
      <c r="U53" s="186">
        <v>-400</v>
      </c>
      <c r="V53" s="82" t="str">
        <f t="shared" si="7"/>
        <v>ok</v>
      </c>
      <c r="W53" s="80"/>
      <c r="X53" s="81"/>
      <c r="Y53" s="186"/>
      <c r="Z53" s="186"/>
      <c r="AA53" s="82"/>
      <c r="AB53" s="80"/>
      <c r="AC53" s="84"/>
    </row>
    <row r="54" spans="1:29" ht="31.5" customHeight="1">
      <c r="A54" s="87" t="str">
        <f>IFERROR(VLOOKUP('15년일출'!$C54,구분표!$A$2:$C$1001,2,FALSE),"")</f>
        <v>농정해양위원회</v>
      </c>
      <c r="B54" s="87" t="str">
        <f>IFERROR(VLOOKUP('15년일출'!$C54,구분표!$A$2:$C$1001,3,FALSE),"")</f>
        <v>축산산림국</v>
      </c>
      <c r="C54" s="188" t="s">
        <v>368</v>
      </c>
      <c r="D54" s="187"/>
      <c r="E54" s="187">
        <v>614</v>
      </c>
      <c r="F54" s="184" t="s">
        <v>780</v>
      </c>
      <c r="G54" s="190">
        <v>100000</v>
      </c>
      <c r="H54" s="186">
        <v>-100000</v>
      </c>
      <c r="I54" s="186"/>
      <c r="J54" s="78">
        <f t="shared" si="1"/>
        <v>0</v>
      </c>
      <c r="K54" s="186"/>
      <c r="L54" s="186"/>
      <c r="M54" s="78">
        <f t="shared" si="2"/>
        <v>100000</v>
      </c>
      <c r="N54" s="79"/>
      <c r="O54" s="200" t="s">
        <v>703</v>
      </c>
      <c r="P54" s="80"/>
      <c r="Q54" s="203"/>
      <c r="R54" s="80"/>
      <c r="S54" s="83" t="s">
        <v>750</v>
      </c>
      <c r="T54" s="186">
        <v>-50000</v>
      </c>
      <c r="U54" s="186">
        <v>-50000</v>
      </c>
      <c r="V54" s="82" t="str">
        <f t="shared" si="7"/>
        <v>ok</v>
      </c>
      <c r="W54" s="80"/>
      <c r="X54" s="81"/>
      <c r="Y54" s="186"/>
      <c r="Z54" s="186"/>
      <c r="AA54" s="82"/>
      <c r="AB54" s="80"/>
      <c r="AC54" s="84"/>
    </row>
    <row r="55" spans="1:29" ht="31.5" customHeight="1">
      <c r="A55" s="87" t="str">
        <f>IFERROR(VLOOKUP('15년일출'!$C55,구분표!$A$2:$C$1001,2,FALSE),"")</f>
        <v>농정해양위원회</v>
      </c>
      <c r="B55" s="87" t="str">
        <f>IFERROR(VLOOKUP('15년일출'!$C55,구분표!$A$2:$C$1001,3,FALSE),"")</f>
        <v>축산산림국</v>
      </c>
      <c r="C55" s="188" t="s">
        <v>368</v>
      </c>
      <c r="D55" s="187"/>
      <c r="E55" s="187" t="s">
        <v>736</v>
      </c>
      <c r="F55" s="184" t="s">
        <v>781</v>
      </c>
      <c r="G55" s="190"/>
      <c r="H55" s="186"/>
      <c r="I55" s="186">
        <v>14000</v>
      </c>
      <c r="J55" s="78">
        <f t="shared" si="1"/>
        <v>14000</v>
      </c>
      <c r="K55" s="186"/>
      <c r="L55" s="186"/>
      <c r="M55" s="78"/>
      <c r="N55" s="79"/>
      <c r="O55" s="200" t="s">
        <v>703</v>
      </c>
      <c r="P55" s="80"/>
      <c r="Q55" s="203"/>
      <c r="R55" s="80"/>
      <c r="S55" s="83" t="s">
        <v>750</v>
      </c>
      <c r="T55" s="186">
        <v>7000</v>
      </c>
      <c r="U55" s="186">
        <v>7000</v>
      </c>
      <c r="V55" s="82" t="str">
        <f t="shared" si="7"/>
        <v>ok</v>
      </c>
      <c r="W55" s="80"/>
      <c r="X55" s="81"/>
      <c r="Y55" s="186"/>
      <c r="Z55" s="186"/>
      <c r="AA55" s="82"/>
      <c r="AB55" s="80"/>
      <c r="AC55" s="84"/>
    </row>
    <row r="56" spans="1:29" ht="31.5" customHeight="1">
      <c r="A56" s="87" t="str">
        <f>IFERROR(VLOOKUP('15년일출'!$C56,구분표!$A$2:$C$1001,2,FALSE),"")</f>
        <v>농정해양위원회</v>
      </c>
      <c r="B56" s="87" t="str">
        <f>IFERROR(VLOOKUP('15년일출'!$C56,구분표!$A$2:$C$1001,3,FALSE),"")</f>
        <v>축산산림국</v>
      </c>
      <c r="C56" s="188" t="s">
        <v>368</v>
      </c>
      <c r="D56" s="187"/>
      <c r="E56" s="187">
        <v>615</v>
      </c>
      <c r="F56" s="184" t="s">
        <v>783</v>
      </c>
      <c r="G56" s="186">
        <v>8361</v>
      </c>
      <c r="H56" s="186">
        <v>-8361</v>
      </c>
      <c r="I56" s="186"/>
      <c r="J56" s="78">
        <f t="shared" si="1"/>
        <v>0</v>
      </c>
      <c r="K56" s="186"/>
      <c r="L56" s="186"/>
      <c r="M56" s="78">
        <f t="shared" si="2"/>
        <v>8361</v>
      </c>
      <c r="N56" s="79"/>
      <c r="O56" s="200" t="s">
        <v>703</v>
      </c>
      <c r="P56" s="80"/>
      <c r="Q56" s="203"/>
      <c r="R56" s="80"/>
      <c r="S56" s="83" t="s">
        <v>772</v>
      </c>
      <c r="T56" s="186">
        <v>0</v>
      </c>
      <c r="U56" s="186">
        <v>-8361</v>
      </c>
      <c r="V56" s="82" t="str">
        <f t="shared" si="7"/>
        <v>ok</v>
      </c>
      <c r="W56" s="80"/>
      <c r="X56" s="81"/>
      <c r="Y56" s="186"/>
      <c r="Z56" s="186"/>
      <c r="AA56" s="82"/>
      <c r="AB56" s="80"/>
      <c r="AC56" s="84"/>
    </row>
    <row r="57" spans="1:29" ht="31.5" customHeight="1">
      <c r="A57" s="87" t="str">
        <f>IFERROR(VLOOKUP('15년일출'!$C57,구분표!$A$2:$C$1001,2,FALSE),"")</f>
        <v>농정해양위원회</v>
      </c>
      <c r="B57" s="87" t="str">
        <f>IFERROR(VLOOKUP('15년일출'!#REF!,구분표!$A$2:$C$1001,3,FALSE),"")</f>
        <v/>
      </c>
      <c r="C57" s="188" t="s">
        <v>369</v>
      </c>
      <c r="D57" s="187"/>
      <c r="E57" s="187">
        <v>621</v>
      </c>
      <c r="F57" s="184" t="s">
        <v>784</v>
      </c>
      <c r="G57" s="186">
        <v>10584</v>
      </c>
      <c r="H57" s="186">
        <v>-2000</v>
      </c>
      <c r="I57" s="186"/>
      <c r="J57" s="78">
        <f t="shared" si="1"/>
        <v>8584</v>
      </c>
      <c r="K57" s="186"/>
      <c r="L57" s="186"/>
      <c r="M57" s="78">
        <f t="shared" si="2"/>
        <v>10584</v>
      </c>
      <c r="N57" s="79"/>
      <c r="O57" s="200" t="s">
        <v>785</v>
      </c>
      <c r="P57" s="80"/>
      <c r="Q57" s="203"/>
      <c r="R57" s="80"/>
      <c r="S57" s="83" t="s">
        <v>750</v>
      </c>
      <c r="T57" s="186">
        <v>0</v>
      </c>
      <c r="U57" s="186">
        <v>-2000</v>
      </c>
      <c r="V57" s="82" t="str">
        <f t="shared" si="7"/>
        <v>ok</v>
      </c>
      <c r="W57" s="80"/>
      <c r="X57" s="81"/>
      <c r="Y57" s="186"/>
      <c r="Z57" s="186"/>
      <c r="AA57" s="82"/>
      <c r="AB57" s="80"/>
      <c r="AC57" s="84"/>
    </row>
    <row r="58" spans="1:29" ht="31.5" customHeight="1">
      <c r="A58" s="87" t="str">
        <f>IFERROR(VLOOKUP('15년일출'!$C58,구분표!$A$2:$C$1001,2,FALSE),"")</f>
        <v>농정해양위원회</v>
      </c>
      <c r="B58" s="87" t="str">
        <f>IFERROR(VLOOKUP('15년일출'!$C58,구분표!$A$2:$C$1001,3,FALSE),"")</f>
        <v>축산산림국</v>
      </c>
      <c r="C58" s="188" t="s">
        <v>369</v>
      </c>
      <c r="D58" s="187"/>
      <c r="E58" s="187">
        <v>623</v>
      </c>
      <c r="F58" s="188" t="s">
        <v>786</v>
      </c>
      <c r="G58" s="186">
        <v>48201</v>
      </c>
      <c r="H58" s="186"/>
      <c r="I58" s="194">
        <v>25037</v>
      </c>
      <c r="J58" s="78">
        <f t="shared" si="1"/>
        <v>73238</v>
      </c>
      <c r="K58" s="186"/>
      <c r="L58" s="194"/>
      <c r="M58" s="78">
        <f t="shared" si="2"/>
        <v>48201</v>
      </c>
      <c r="N58" s="79"/>
      <c r="O58" s="200" t="s">
        <v>789</v>
      </c>
      <c r="P58" s="80"/>
      <c r="Q58" s="203"/>
      <c r="R58" s="80"/>
      <c r="S58" s="83" t="s">
        <v>772</v>
      </c>
      <c r="T58" s="186">
        <v>0</v>
      </c>
      <c r="U58" s="186">
        <v>25037</v>
      </c>
      <c r="V58" s="82" t="str">
        <f t="shared" si="7"/>
        <v>ok</v>
      </c>
      <c r="W58" s="80"/>
      <c r="X58" s="81"/>
      <c r="Y58" s="186"/>
      <c r="Z58" s="186"/>
      <c r="AA58" s="82"/>
      <c r="AB58" s="80"/>
      <c r="AC58" s="84"/>
    </row>
    <row r="59" spans="1:29" ht="31.5" customHeight="1">
      <c r="A59" s="87" t="str">
        <f>IFERROR(VLOOKUP('15년일출'!$C59,구분표!$A$2:$C$1001,2,FALSE),"")</f>
        <v>농정해양위원회</v>
      </c>
      <c r="B59" s="87" t="str">
        <f>IFERROR(VLOOKUP('15년일출'!$C59,구분표!$A$2:$C$1001,3,FALSE),"")</f>
        <v>축산산림국</v>
      </c>
      <c r="C59" s="188" t="s">
        <v>369</v>
      </c>
      <c r="D59" s="187"/>
      <c r="E59" s="187">
        <v>623</v>
      </c>
      <c r="F59" s="188" t="s">
        <v>787</v>
      </c>
      <c r="G59" s="186">
        <v>1429</v>
      </c>
      <c r="H59" s="186"/>
      <c r="I59" s="194">
        <v>740</v>
      </c>
      <c r="J59" s="78">
        <f t="shared" si="1"/>
        <v>2169</v>
      </c>
      <c r="K59" s="186"/>
      <c r="L59" s="194"/>
      <c r="M59" s="78">
        <f t="shared" si="2"/>
        <v>1429</v>
      </c>
      <c r="N59" s="79"/>
      <c r="O59" s="200" t="s">
        <v>790</v>
      </c>
      <c r="P59" s="80"/>
      <c r="Q59" s="203"/>
      <c r="R59" s="80"/>
      <c r="S59" s="83" t="s">
        <v>772</v>
      </c>
      <c r="T59" s="186">
        <v>0</v>
      </c>
      <c r="U59" s="186">
        <v>740</v>
      </c>
      <c r="V59" s="82" t="str">
        <f t="shared" si="7"/>
        <v>ok</v>
      </c>
      <c r="W59" s="80"/>
      <c r="X59" s="81"/>
      <c r="Y59" s="186"/>
      <c r="Z59" s="186"/>
      <c r="AA59" s="82"/>
      <c r="AB59" s="80"/>
      <c r="AC59" s="84"/>
    </row>
    <row r="60" spans="1:29" ht="31.5" customHeight="1">
      <c r="A60" s="87" t="str">
        <f>IFERROR(VLOOKUP('15년일출'!$C60,구분표!$A$2:$C$1001,2,FALSE),"")</f>
        <v>농정해양위원회</v>
      </c>
      <c r="B60" s="87" t="str">
        <f>IFERROR(VLOOKUP('15년일출'!$C60,구분표!$A$2:$C$1001,3,FALSE),"")</f>
        <v>축산산림국</v>
      </c>
      <c r="C60" s="188" t="s">
        <v>369</v>
      </c>
      <c r="D60" s="187"/>
      <c r="E60" s="187">
        <v>623</v>
      </c>
      <c r="F60" s="188" t="s">
        <v>788</v>
      </c>
      <c r="G60" s="186">
        <v>451</v>
      </c>
      <c r="H60" s="186"/>
      <c r="I60" s="194">
        <v>234</v>
      </c>
      <c r="J60" s="78">
        <f t="shared" si="1"/>
        <v>685</v>
      </c>
      <c r="K60" s="186"/>
      <c r="L60" s="194"/>
      <c r="M60" s="78">
        <f t="shared" si="2"/>
        <v>451</v>
      </c>
      <c r="N60" s="79"/>
      <c r="O60" s="200" t="s">
        <v>791</v>
      </c>
      <c r="P60" s="80"/>
      <c r="Q60" s="203"/>
      <c r="R60" s="80"/>
      <c r="S60" s="83" t="s">
        <v>772</v>
      </c>
      <c r="T60" s="186">
        <v>0</v>
      </c>
      <c r="U60" s="186">
        <v>234</v>
      </c>
      <c r="V60" s="82" t="str">
        <f t="shared" si="7"/>
        <v>ok</v>
      </c>
      <c r="W60" s="80"/>
      <c r="X60" s="81"/>
      <c r="Y60" s="186"/>
      <c r="Z60" s="186"/>
      <c r="AA60" s="82"/>
      <c r="AB60" s="80"/>
      <c r="AC60" s="84"/>
    </row>
    <row r="61" spans="1:29" ht="31.5" customHeight="1">
      <c r="A61" s="87" t="str">
        <f>IFERROR(VLOOKUP('15년일출'!$C61,구분표!$A$2:$C$1001,2,FALSE),"")</f>
        <v>농정해양위원회</v>
      </c>
      <c r="B61" s="87" t="str">
        <f>IFERROR(VLOOKUP('15년일출'!$C61,구분표!$A$2:$C$1001,3,FALSE),"")</f>
        <v>축산산림국</v>
      </c>
      <c r="C61" s="188" t="s">
        <v>369</v>
      </c>
      <c r="D61" s="187"/>
      <c r="E61" s="187" t="s">
        <v>978</v>
      </c>
      <c r="F61" s="188" t="s">
        <v>977</v>
      </c>
      <c r="G61" s="186"/>
      <c r="H61" s="186"/>
      <c r="I61" s="186">
        <v>961</v>
      </c>
      <c r="J61" s="78">
        <f t="shared" si="1"/>
        <v>961</v>
      </c>
      <c r="K61" s="186"/>
      <c r="L61" s="186"/>
      <c r="M61" s="78">
        <f t="shared" si="2"/>
        <v>0</v>
      </c>
      <c r="N61" s="79"/>
      <c r="O61" s="200" t="s">
        <v>792</v>
      </c>
      <c r="P61" s="80"/>
      <c r="Q61" s="203"/>
      <c r="R61" s="80"/>
      <c r="S61" s="83" t="s">
        <v>750</v>
      </c>
      <c r="T61" s="186">
        <v>480</v>
      </c>
      <c r="U61" s="186">
        <v>481</v>
      </c>
      <c r="V61" s="82" t="str">
        <f t="shared" si="7"/>
        <v>ok</v>
      </c>
      <c r="W61" s="80"/>
      <c r="X61" s="81"/>
      <c r="Y61" s="186"/>
      <c r="Z61" s="186"/>
      <c r="AA61" s="82"/>
      <c r="AB61" s="80"/>
      <c r="AC61" s="84"/>
    </row>
    <row r="62" spans="1:29" ht="31.5" customHeight="1">
      <c r="A62" s="87" t="str">
        <f>IFERROR(VLOOKUP('15년일출'!$C62,구분표!$A$2:$C$1001,2,FALSE),"")</f>
        <v>농정해양위원회</v>
      </c>
      <c r="B62" s="87" t="str">
        <f>IFERROR(VLOOKUP('15년일출'!$C62,구분표!$A$2:$C$1001,3,FALSE),"")</f>
        <v>축산산림국</v>
      </c>
      <c r="C62" s="188" t="s">
        <v>369</v>
      </c>
      <c r="D62" s="187"/>
      <c r="E62" s="187">
        <v>631</v>
      </c>
      <c r="F62" s="188" t="s">
        <v>976</v>
      </c>
      <c r="G62" s="186">
        <v>20000</v>
      </c>
      <c r="H62" s="186"/>
      <c r="I62" s="186">
        <v>16400</v>
      </c>
      <c r="J62" s="78">
        <f t="shared" si="1"/>
        <v>36400</v>
      </c>
      <c r="K62" s="186"/>
      <c r="L62" s="186"/>
      <c r="M62" s="78">
        <f t="shared" si="2"/>
        <v>20000</v>
      </c>
      <c r="N62" s="79"/>
      <c r="O62" s="200" t="s">
        <v>792</v>
      </c>
      <c r="P62" s="80"/>
      <c r="Q62" s="203"/>
      <c r="R62" s="80"/>
      <c r="S62" s="83" t="s">
        <v>750</v>
      </c>
      <c r="T62" s="186">
        <v>8200</v>
      </c>
      <c r="U62" s="186">
        <v>8200</v>
      </c>
      <c r="V62" s="82" t="str">
        <f t="shared" si="7"/>
        <v>ok</v>
      </c>
      <c r="W62" s="80"/>
      <c r="X62" s="81"/>
      <c r="Y62" s="186"/>
      <c r="Z62" s="186"/>
      <c r="AA62" s="82"/>
      <c r="AB62" s="80"/>
      <c r="AC62" s="84"/>
    </row>
    <row r="63" spans="1:29" ht="31.5" customHeight="1">
      <c r="A63" s="87" t="str">
        <f>IFERROR(VLOOKUP('15년일출'!$C63,구분표!$A$2:$C$1001,2,FALSE),"")</f>
        <v>농정해양위원회</v>
      </c>
      <c r="B63" s="87" t="str">
        <f>IFERROR(VLOOKUP('15년일출'!$C63,구분표!$A$2:$C$1001,3,FALSE),"")</f>
        <v>농업기술원</v>
      </c>
      <c r="C63" s="188" t="s">
        <v>725</v>
      </c>
      <c r="D63" s="187"/>
      <c r="E63" s="187">
        <v>684</v>
      </c>
      <c r="F63" s="188" t="s">
        <v>795</v>
      </c>
      <c r="G63" s="186">
        <v>90000</v>
      </c>
      <c r="H63" s="186"/>
      <c r="I63" s="186">
        <v>90000</v>
      </c>
      <c r="J63" s="78">
        <f t="shared" si="1"/>
        <v>180000</v>
      </c>
      <c r="K63" s="186"/>
      <c r="L63" s="186"/>
      <c r="M63" s="78">
        <f t="shared" si="2"/>
        <v>90000</v>
      </c>
      <c r="N63" s="79" t="str">
        <f t="shared" si="3"/>
        <v>-</v>
      </c>
      <c r="O63" s="200" t="s">
        <v>793</v>
      </c>
      <c r="P63" s="80"/>
      <c r="Q63" s="203"/>
      <c r="R63" s="80"/>
      <c r="S63" s="83" t="str">
        <f t="shared" si="4"/>
        <v>국비</v>
      </c>
      <c r="T63" s="186">
        <f t="shared" si="5"/>
        <v>90000</v>
      </c>
      <c r="U63" s="186">
        <f t="shared" si="6"/>
        <v>0</v>
      </c>
      <c r="V63" s="82" t="str">
        <f t="shared" si="7"/>
        <v>ok</v>
      </c>
      <c r="W63" s="80"/>
      <c r="X63" s="81" t="str">
        <f t="shared" si="8"/>
        <v>국비</v>
      </c>
      <c r="Y63" s="186">
        <f t="shared" si="9"/>
        <v>0</v>
      </c>
      <c r="Z63" s="186">
        <f t="shared" si="10"/>
        <v>0</v>
      </c>
      <c r="AA63" s="82" t="str">
        <f t="shared" si="11"/>
        <v>ok</v>
      </c>
      <c r="AB63" s="80"/>
      <c r="AC63" s="84" t="str">
        <f t="array" ref="AC63">IFERROR(IF($C63="","",INDEX(구분표!$I$2:$I$1001,MATCH(1,(구분표!$B$2:$B$1001='15년일출'!$A63)*(구분표!$C$2:$C$1001='15년일출'!$B63)*(구분표!$A$2:$A$1001='15년일출'!$C63),0))),"@@")</f>
        <v>1806</v>
      </c>
    </row>
    <row r="64" spans="1:29" ht="31.5" customHeight="1">
      <c r="A64" s="87" t="str">
        <f>IFERROR(VLOOKUP('15년일출'!$C64,구분표!$A$2:$C$1001,2,FALSE),"")</f>
        <v>농정해양위원회</v>
      </c>
      <c r="B64" s="87" t="str">
        <f>IFERROR(VLOOKUP('15년일출'!$C64,구분표!$A$2:$C$1001,3,FALSE),"")</f>
        <v>농업기술원</v>
      </c>
      <c r="C64" s="188" t="s">
        <v>725</v>
      </c>
      <c r="D64" s="187"/>
      <c r="E64" s="187">
        <v>685</v>
      </c>
      <c r="F64" s="188" t="s">
        <v>796</v>
      </c>
      <c r="G64" s="186">
        <v>12000</v>
      </c>
      <c r="H64" s="186">
        <v>-6000</v>
      </c>
      <c r="I64" s="186"/>
      <c r="J64" s="78">
        <f t="shared" si="1"/>
        <v>6000</v>
      </c>
      <c r="K64" s="186"/>
      <c r="L64" s="186"/>
      <c r="M64" s="78">
        <f t="shared" si="2"/>
        <v>12000</v>
      </c>
      <c r="N64" s="79"/>
      <c r="O64" s="200"/>
      <c r="P64" s="80"/>
      <c r="Q64" s="203"/>
      <c r="R64" s="80"/>
      <c r="S64" s="83" t="s">
        <v>753</v>
      </c>
      <c r="T64" s="186">
        <v>-6000</v>
      </c>
      <c r="U64" s="186">
        <v>0</v>
      </c>
      <c r="V64" s="82" t="str">
        <f t="shared" si="7"/>
        <v>ok</v>
      </c>
      <c r="W64" s="80"/>
      <c r="X64" s="81"/>
      <c r="Y64" s="186"/>
      <c r="Z64" s="186"/>
      <c r="AA64" s="82"/>
      <c r="AB64" s="80"/>
      <c r="AC64" s="84"/>
    </row>
    <row r="65" spans="1:29" ht="31.5" customHeight="1">
      <c r="A65" s="87" t="str">
        <f>IFERROR(VLOOKUP('15년일출'!$C65,구분표!$A$2:$C$1001,2,FALSE),"")</f>
        <v>농정해양위원회</v>
      </c>
      <c r="B65" s="87" t="str">
        <f>IFERROR(VLOOKUP('15년일출'!$C65,구분표!$A$2:$C$1001,3,FALSE),"")</f>
        <v>농업기술원</v>
      </c>
      <c r="C65" s="188" t="s">
        <v>725</v>
      </c>
      <c r="D65" s="187"/>
      <c r="E65" s="187">
        <v>685</v>
      </c>
      <c r="F65" s="188" t="s">
        <v>797</v>
      </c>
      <c r="G65" s="186">
        <v>48000</v>
      </c>
      <c r="H65" s="186"/>
      <c r="I65" s="186">
        <v>6000</v>
      </c>
      <c r="J65" s="78">
        <f t="shared" si="1"/>
        <v>54000</v>
      </c>
      <c r="K65" s="186"/>
      <c r="L65" s="186"/>
      <c r="M65" s="78">
        <f t="shared" si="2"/>
        <v>48000</v>
      </c>
      <c r="N65" s="79"/>
      <c r="O65" s="200"/>
      <c r="P65" s="80"/>
      <c r="Q65" s="203"/>
      <c r="R65" s="80"/>
      <c r="S65" s="83" t="s">
        <v>753</v>
      </c>
      <c r="T65" s="186">
        <v>6000</v>
      </c>
      <c r="U65" s="186">
        <v>0</v>
      </c>
      <c r="V65" s="82" t="str">
        <f t="shared" si="7"/>
        <v>ok</v>
      </c>
      <c r="W65" s="80"/>
      <c r="X65" s="81"/>
      <c r="Y65" s="186"/>
      <c r="Z65" s="186"/>
      <c r="AA65" s="82"/>
      <c r="AB65" s="80"/>
      <c r="AC65" s="84"/>
    </row>
    <row r="66" spans="1:29" ht="31.5" customHeight="1">
      <c r="A66" s="87" t="str">
        <f>IFERROR(VLOOKUP('15년일출'!$C66,구분표!$A$2:$C$1001,2,FALSE),"")</f>
        <v>농정해양위원회</v>
      </c>
      <c r="B66" s="87" t="str">
        <f>IFERROR(VLOOKUP('15년일출'!$C66,구분표!$A$2:$C$1001,3,FALSE),"")</f>
        <v>농업기술원</v>
      </c>
      <c r="C66" s="188" t="s">
        <v>724</v>
      </c>
      <c r="D66" s="187"/>
      <c r="E66" s="187">
        <v>690</v>
      </c>
      <c r="F66" s="188" t="s">
        <v>798</v>
      </c>
      <c r="G66" s="186">
        <v>30000</v>
      </c>
      <c r="H66" s="186"/>
      <c r="I66" s="186">
        <v>10000</v>
      </c>
      <c r="J66" s="78">
        <f t="shared" si="1"/>
        <v>40000</v>
      </c>
      <c r="K66" s="186"/>
      <c r="L66" s="186"/>
      <c r="M66" s="78">
        <f t="shared" si="2"/>
        <v>30000</v>
      </c>
      <c r="N66" s="79" t="str">
        <f t="shared" si="3"/>
        <v>-</v>
      </c>
      <c r="O66" s="200" t="s">
        <v>794</v>
      </c>
      <c r="P66" s="80"/>
      <c r="Q66" s="203"/>
      <c r="R66" s="80"/>
      <c r="S66" s="83" t="s">
        <v>661</v>
      </c>
      <c r="T66" s="186">
        <v>5000</v>
      </c>
      <c r="U66" s="186">
        <f t="shared" si="6"/>
        <v>5000</v>
      </c>
      <c r="V66" s="82" t="str">
        <f t="shared" si="7"/>
        <v>ok</v>
      </c>
      <c r="W66" s="80"/>
      <c r="X66" s="81" t="str">
        <f t="shared" si="8"/>
        <v>국도비</v>
      </c>
      <c r="Y66" s="186">
        <f t="shared" si="9"/>
        <v>0</v>
      </c>
      <c r="Z66" s="186">
        <f t="shared" si="10"/>
        <v>0</v>
      </c>
      <c r="AA66" s="82" t="str">
        <f t="shared" si="11"/>
        <v>ok</v>
      </c>
      <c r="AB66" s="80"/>
      <c r="AC66" s="84" t="str">
        <f t="array" ref="AC66">IFERROR(IF($C66="","",INDEX(구분표!$I$2:$I$1001,MATCH(1,(구분표!$B$2:$B$1001='15년일출'!$A66)*(구분표!$C$2:$C$1001='15년일출'!$B66)*(구분표!$A$2:$A$1001='15년일출'!$C66),0))),"@@")</f>
        <v>1807</v>
      </c>
    </row>
    <row r="67" spans="1:29" ht="31.5" customHeight="1">
      <c r="A67" s="87" t="str">
        <f>IFERROR(VLOOKUP('15년일출'!$C67,구분표!$A$2:$C$1001,2,FALSE),"")</f>
        <v>농정해양위원회</v>
      </c>
      <c r="B67" s="87" t="str">
        <f>IFERROR(VLOOKUP('15년일출'!$C67,구분표!$A$2:$C$1001,3,FALSE),"")</f>
        <v>농업기술원</v>
      </c>
      <c r="C67" s="188" t="s">
        <v>724</v>
      </c>
      <c r="D67" s="187"/>
      <c r="E67" s="187">
        <v>693</v>
      </c>
      <c r="F67" s="188" t="s">
        <v>799</v>
      </c>
      <c r="G67" s="186">
        <v>250000</v>
      </c>
      <c r="H67" s="186"/>
      <c r="I67" s="186">
        <v>250000</v>
      </c>
      <c r="J67" s="78">
        <f t="shared" si="1"/>
        <v>500000</v>
      </c>
      <c r="K67" s="186"/>
      <c r="L67" s="186"/>
      <c r="M67" s="78">
        <f t="shared" si="2"/>
        <v>250000</v>
      </c>
      <c r="N67" s="79" t="str">
        <f t="shared" si="3"/>
        <v>-</v>
      </c>
      <c r="O67" s="200" t="s">
        <v>794</v>
      </c>
      <c r="P67" s="80"/>
      <c r="Q67" s="203"/>
      <c r="R67" s="80"/>
      <c r="S67" s="83" t="str">
        <f t="shared" si="4"/>
        <v>지특</v>
      </c>
      <c r="T67" s="186">
        <f t="shared" si="5"/>
        <v>250000</v>
      </c>
      <c r="U67" s="186">
        <f t="shared" si="6"/>
        <v>0</v>
      </c>
      <c r="V67" s="82" t="str">
        <f t="shared" si="7"/>
        <v>ok</v>
      </c>
      <c r="W67" s="80"/>
      <c r="X67" s="81" t="str">
        <f t="shared" si="8"/>
        <v>지특</v>
      </c>
      <c r="Y67" s="186">
        <f t="shared" si="9"/>
        <v>0</v>
      </c>
      <c r="Z67" s="186">
        <f t="shared" si="10"/>
        <v>0</v>
      </c>
      <c r="AA67" s="82" t="str">
        <f t="shared" si="11"/>
        <v>ok</v>
      </c>
      <c r="AB67" s="80"/>
      <c r="AC67" s="84" t="str">
        <f t="array" ref="AC67">IFERROR(IF($C67="","",INDEX(구분표!$I$2:$I$1001,MATCH(1,(구분표!$B$2:$B$1001='15년일출'!$A67)*(구분표!$C$2:$C$1001='15년일출'!$B67)*(구분표!$A$2:$A$1001='15년일출'!$C67),0))),"@@")</f>
        <v>1807</v>
      </c>
    </row>
    <row r="68" spans="1:29" ht="31.5" customHeight="1">
      <c r="A68" s="87" t="str">
        <f>IFERROR(VLOOKUP('15년일출'!$C68,구분표!$A$2:$C$1001,2,FALSE),"")</f>
        <v>농정해양위원회</v>
      </c>
      <c r="B68" s="87" t="str">
        <f>IFERROR(VLOOKUP('15년일출'!$C68,구분표!$A$2:$C$1001,3,FALSE),"")</f>
        <v>농정해양국</v>
      </c>
      <c r="C68" s="77" t="s">
        <v>805</v>
      </c>
      <c r="D68" s="185"/>
      <c r="E68" s="185" t="s">
        <v>806</v>
      </c>
      <c r="F68" s="184" t="s">
        <v>807</v>
      </c>
      <c r="G68" s="186"/>
      <c r="H68" s="233"/>
      <c r="I68" s="186">
        <v>1200000</v>
      </c>
      <c r="J68" s="78">
        <f t="shared" si="1"/>
        <v>1200000</v>
      </c>
      <c r="K68" s="186"/>
      <c r="L68" s="186"/>
      <c r="M68" s="78">
        <f t="shared" si="2"/>
        <v>0</v>
      </c>
      <c r="N68" s="79" t="str">
        <f t="shared" si="3"/>
        <v>-</v>
      </c>
      <c r="O68" s="79"/>
      <c r="P68" s="80"/>
      <c r="Q68" s="203"/>
      <c r="R68" s="80"/>
      <c r="S68" s="83" t="s">
        <v>999</v>
      </c>
      <c r="T68" s="186">
        <f t="shared" si="5"/>
        <v>0</v>
      </c>
      <c r="U68" s="186">
        <f t="shared" si="6"/>
        <v>1200000</v>
      </c>
      <c r="V68" s="82" t="str">
        <f t="shared" si="7"/>
        <v>ok</v>
      </c>
      <c r="W68" s="80"/>
      <c r="X68" s="81" t="str">
        <f t="shared" si="8"/>
        <v>도비</v>
      </c>
      <c r="Y68" s="186">
        <f t="shared" si="9"/>
        <v>0</v>
      </c>
      <c r="Z68" s="186">
        <f t="shared" si="10"/>
        <v>0</v>
      </c>
      <c r="AA68" s="82" t="str">
        <f t="shared" si="11"/>
        <v>ok</v>
      </c>
      <c r="AB68" s="80"/>
      <c r="AC68" s="84" t="str">
        <f t="array" ref="AC68">IFERROR(IF($C68="","",INDEX(구분표!$I$2:$I$1001,MATCH(1,(구분표!$B$2:$B$1001='15년일출'!$A68)*(구분표!$C$2:$C$1001='15년일출'!$B68)*(구분표!$A$2:$A$1001='15년일출'!$C68),0))),"@@")</f>
        <v>1605</v>
      </c>
    </row>
    <row r="69" spans="1:29" ht="31.5" customHeight="1">
      <c r="A69" s="87" t="str">
        <f>IFERROR(VLOOKUP('15년일출'!$C69,구분표!$A$2:$C$1001,2,FALSE),"")</f>
        <v>농정해양위원회</v>
      </c>
      <c r="B69" s="87" t="str">
        <f>IFERROR(VLOOKUP('15년일출'!$C69,구분표!$A$2:$C$1001,3,FALSE),"")</f>
        <v>농정해양국</v>
      </c>
      <c r="C69" s="77" t="s">
        <v>808</v>
      </c>
      <c r="D69" s="187"/>
      <c r="E69" s="187">
        <v>529</v>
      </c>
      <c r="F69" s="184" t="s">
        <v>809</v>
      </c>
      <c r="G69" s="186">
        <v>200000</v>
      </c>
      <c r="H69" s="233"/>
      <c r="I69" s="186">
        <v>300000</v>
      </c>
      <c r="J69" s="78">
        <f t="shared" si="1"/>
        <v>500000</v>
      </c>
      <c r="K69" s="186"/>
      <c r="L69" s="186"/>
      <c r="M69" s="78">
        <f t="shared" si="2"/>
        <v>200000</v>
      </c>
      <c r="N69" s="79" t="str">
        <f t="shared" si="3"/>
        <v>-</v>
      </c>
      <c r="O69" s="79"/>
      <c r="P69" s="80"/>
      <c r="Q69" s="203"/>
      <c r="R69" s="80"/>
      <c r="S69" s="83" t="str">
        <f t="shared" si="4"/>
        <v>도비</v>
      </c>
      <c r="T69" s="186">
        <f t="shared" si="5"/>
        <v>0</v>
      </c>
      <c r="U69" s="186">
        <f t="shared" si="6"/>
        <v>300000</v>
      </c>
      <c r="V69" s="82" t="str">
        <f t="shared" si="7"/>
        <v>ok</v>
      </c>
      <c r="W69" s="80"/>
      <c r="X69" s="81" t="str">
        <f t="shared" si="8"/>
        <v>도비</v>
      </c>
      <c r="Y69" s="186">
        <f t="shared" si="9"/>
        <v>0</v>
      </c>
      <c r="Z69" s="186">
        <f t="shared" si="10"/>
        <v>0</v>
      </c>
      <c r="AA69" s="82" t="str">
        <f t="shared" si="11"/>
        <v>ok</v>
      </c>
      <c r="AB69" s="80"/>
      <c r="AC69" s="84" t="str">
        <f t="array" ref="AC69">IFERROR(IF($C69="","",INDEX(구분표!$I$2:$I$1001,MATCH(1,(구분표!$B$2:$B$1001='15년일출'!$A69)*(구분표!$C$2:$C$1001='15년일출'!$B69)*(구분표!$A$2:$A$1001='15년일출'!$C69),0))),"@@")</f>
        <v>1604</v>
      </c>
    </row>
    <row r="70" spans="1:29" ht="31.5" customHeight="1">
      <c r="A70" s="87" t="str">
        <f>IFERROR(VLOOKUP('15년일출'!$C70,구분표!$A$2:$C$1001,2,FALSE),"")</f>
        <v>농정해양위원회</v>
      </c>
      <c r="B70" s="87" t="str">
        <f>IFERROR(VLOOKUP('15년일출'!$C70,구분표!$A$2:$C$1001,3,FALSE),"")</f>
        <v>농정해양국</v>
      </c>
      <c r="C70" s="77" t="s">
        <v>808</v>
      </c>
      <c r="D70" s="185"/>
      <c r="E70" s="185">
        <v>526</v>
      </c>
      <c r="F70" s="184" t="s">
        <v>810</v>
      </c>
      <c r="G70" s="186">
        <v>70000</v>
      </c>
      <c r="H70" s="233"/>
      <c r="I70" s="186">
        <v>190000</v>
      </c>
      <c r="J70" s="78">
        <f t="shared" si="1"/>
        <v>260000</v>
      </c>
      <c r="K70" s="186"/>
      <c r="L70" s="186"/>
      <c r="M70" s="78">
        <f t="shared" si="2"/>
        <v>70000</v>
      </c>
      <c r="N70" s="79" t="str">
        <f t="shared" si="3"/>
        <v>-</v>
      </c>
      <c r="O70" s="79" t="s">
        <v>915</v>
      </c>
      <c r="P70" s="80"/>
      <c r="Q70" s="203"/>
      <c r="R70" s="80"/>
      <c r="S70" s="83" t="str">
        <f t="shared" si="4"/>
        <v>도비</v>
      </c>
      <c r="T70" s="186">
        <f t="shared" si="5"/>
        <v>0</v>
      </c>
      <c r="U70" s="186">
        <f t="shared" si="6"/>
        <v>190000</v>
      </c>
      <c r="V70" s="82" t="str">
        <f t="shared" si="7"/>
        <v>ok</v>
      </c>
      <c r="W70" s="80"/>
      <c r="X70" s="81" t="str">
        <f t="shared" si="8"/>
        <v>도비</v>
      </c>
      <c r="Y70" s="186">
        <f t="shared" si="9"/>
        <v>0</v>
      </c>
      <c r="Z70" s="186">
        <f t="shared" si="10"/>
        <v>0</v>
      </c>
      <c r="AA70" s="82" t="str">
        <f t="shared" si="11"/>
        <v>ok</v>
      </c>
      <c r="AB70" s="80"/>
      <c r="AC70" s="84" t="str">
        <f t="array" ref="AC70">IFERROR(IF($C70="","",INDEX(구분표!$I$2:$I$1001,MATCH(1,(구분표!$B$2:$B$1001='15년일출'!$A70)*(구분표!$C$2:$C$1001='15년일출'!$B70)*(구분표!$A$2:$A$1001='15년일출'!$C70),0))),"@@")</f>
        <v>1604</v>
      </c>
    </row>
    <row r="71" spans="1:29" ht="31.5" customHeight="1">
      <c r="A71" s="87" t="str">
        <f>IFERROR(VLOOKUP('15년일출'!$C71,구분표!$A$2:$C$1001,2,FALSE),"")</f>
        <v>농정해양위원회</v>
      </c>
      <c r="B71" s="87" t="str">
        <f>IFERROR(VLOOKUP('15년일출'!$C71,구분표!$A$2:$C$1001,3,FALSE),"")</f>
        <v>농정해양국</v>
      </c>
      <c r="C71" s="77" t="s">
        <v>808</v>
      </c>
      <c r="D71" s="185"/>
      <c r="E71" s="185">
        <v>536</v>
      </c>
      <c r="F71" s="184" t="s">
        <v>811</v>
      </c>
      <c r="G71" s="186">
        <v>1800000</v>
      </c>
      <c r="H71" s="233"/>
      <c r="I71" s="186">
        <v>5200000</v>
      </c>
      <c r="J71" s="78">
        <f t="shared" si="1"/>
        <v>7000000</v>
      </c>
      <c r="K71" s="186"/>
      <c r="L71" s="186"/>
      <c r="M71" s="78">
        <f t="shared" si="2"/>
        <v>1800000</v>
      </c>
      <c r="N71" s="79" t="str">
        <f t="shared" si="3"/>
        <v>-</v>
      </c>
      <c r="O71" s="79" t="s">
        <v>916</v>
      </c>
      <c r="P71" s="80"/>
      <c r="Q71" s="203"/>
      <c r="R71" s="80"/>
      <c r="S71" s="83" t="str">
        <f t="shared" si="4"/>
        <v>도비</v>
      </c>
      <c r="T71" s="186">
        <f t="shared" si="5"/>
        <v>0</v>
      </c>
      <c r="U71" s="186">
        <f t="shared" si="6"/>
        <v>5200000</v>
      </c>
      <c r="V71" s="82" t="str">
        <f t="shared" si="7"/>
        <v>ok</v>
      </c>
      <c r="W71" s="80"/>
      <c r="X71" s="81" t="str">
        <f t="shared" si="8"/>
        <v>도비</v>
      </c>
      <c r="Y71" s="186">
        <f t="shared" si="9"/>
        <v>0</v>
      </c>
      <c r="Z71" s="186">
        <f t="shared" si="10"/>
        <v>0</v>
      </c>
      <c r="AA71" s="82" t="str">
        <f t="shared" si="11"/>
        <v>ok</v>
      </c>
      <c r="AB71" s="80"/>
      <c r="AC71" s="84" t="str">
        <f t="array" ref="AC71">IFERROR(IF($C71="","",INDEX(구분표!$I$2:$I$1001,MATCH(1,(구분표!$B$2:$B$1001='15년일출'!$A71)*(구분표!$C$2:$C$1001='15년일출'!$B71)*(구분표!$A$2:$A$1001='15년일출'!$C71),0))),"@@")</f>
        <v>1604</v>
      </c>
    </row>
    <row r="72" spans="1:29" ht="31.5" customHeight="1">
      <c r="A72" s="87" t="str">
        <f>IFERROR(VLOOKUP('15년일출'!$C72,구분표!$A$2:$C$1001,2,FALSE),"")</f>
        <v>농정해양위원회</v>
      </c>
      <c r="B72" s="87" t="str">
        <f>IFERROR(VLOOKUP('15년일출'!$C72,구분표!$A$2:$C$1001,3,FALSE),"")</f>
        <v>농정해양국</v>
      </c>
      <c r="C72" s="77" t="s">
        <v>808</v>
      </c>
      <c r="D72" s="185"/>
      <c r="E72" s="185">
        <v>536</v>
      </c>
      <c r="F72" s="184" t="s">
        <v>812</v>
      </c>
      <c r="G72" s="186">
        <v>140000</v>
      </c>
      <c r="H72" s="233"/>
      <c r="I72" s="186">
        <v>3860000</v>
      </c>
      <c r="J72" s="78">
        <f t="shared" si="1"/>
        <v>4000000</v>
      </c>
      <c r="K72" s="186"/>
      <c r="L72" s="186"/>
      <c r="M72" s="78">
        <f t="shared" si="2"/>
        <v>140000</v>
      </c>
      <c r="N72" s="79" t="str">
        <f t="shared" si="3"/>
        <v>-</v>
      </c>
      <c r="O72" s="79"/>
      <c r="P72" s="80"/>
      <c r="Q72" s="203"/>
      <c r="R72" s="80"/>
      <c r="S72" s="83" t="str">
        <f t="shared" si="4"/>
        <v>도비</v>
      </c>
      <c r="T72" s="186">
        <f t="shared" si="5"/>
        <v>0</v>
      </c>
      <c r="U72" s="186">
        <f t="shared" si="6"/>
        <v>3860000</v>
      </c>
      <c r="V72" s="82" t="str">
        <f t="shared" si="7"/>
        <v>ok</v>
      </c>
      <c r="W72" s="80"/>
      <c r="X72" s="81" t="str">
        <f t="shared" si="8"/>
        <v>도비</v>
      </c>
      <c r="Y72" s="186">
        <f t="shared" si="9"/>
        <v>0</v>
      </c>
      <c r="Z72" s="186">
        <f t="shared" si="10"/>
        <v>0</v>
      </c>
      <c r="AA72" s="82" t="str">
        <f t="shared" si="11"/>
        <v>ok</v>
      </c>
      <c r="AB72" s="80"/>
      <c r="AC72" s="84" t="str">
        <f t="array" ref="AC72">IFERROR(IF($C72="","",INDEX(구분표!$I$2:$I$1001,MATCH(1,(구분표!$B$2:$B$1001='15년일출'!$A72)*(구분표!$C$2:$C$1001='15년일출'!$B72)*(구분표!$A$2:$A$1001='15년일출'!$C72),0))),"@@")</f>
        <v>1604</v>
      </c>
    </row>
    <row r="73" spans="1:29" ht="31.5" customHeight="1">
      <c r="A73" s="87" t="str">
        <f>IFERROR(VLOOKUP('15년일출'!$C73,구분표!$A$2:$C$1001,2,FALSE),"")</f>
        <v>농정해양위원회</v>
      </c>
      <c r="B73" s="87" t="str">
        <f>IFERROR(VLOOKUP('15년일출'!$C73,구분표!$A$2:$C$1001,3,FALSE),"")</f>
        <v>농정해양국</v>
      </c>
      <c r="C73" s="77" t="s">
        <v>808</v>
      </c>
      <c r="D73" s="185"/>
      <c r="E73" s="185" t="s">
        <v>806</v>
      </c>
      <c r="F73" s="184" t="s">
        <v>813</v>
      </c>
      <c r="G73" s="186"/>
      <c r="H73" s="233"/>
      <c r="I73" s="186">
        <v>300000</v>
      </c>
      <c r="J73" s="78">
        <f t="shared" si="1"/>
        <v>300000</v>
      </c>
      <c r="K73" s="186"/>
      <c r="L73" s="186"/>
      <c r="M73" s="78">
        <f t="shared" si="2"/>
        <v>0</v>
      </c>
      <c r="N73" s="79" t="str">
        <f t="shared" si="3"/>
        <v>-</v>
      </c>
      <c r="O73" s="79" t="s">
        <v>917</v>
      </c>
      <c r="P73" s="80"/>
      <c r="Q73" s="203"/>
      <c r="R73" s="80"/>
      <c r="S73" s="83" t="s">
        <v>999</v>
      </c>
      <c r="T73" s="186">
        <f t="shared" si="5"/>
        <v>0</v>
      </c>
      <c r="U73" s="186">
        <f t="shared" si="6"/>
        <v>300000</v>
      </c>
      <c r="V73" s="82" t="str">
        <f t="shared" si="7"/>
        <v>ok</v>
      </c>
      <c r="W73" s="80"/>
      <c r="X73" s="81" t="str">
        <f t="shared" si="8"/>
        <v>도비</v>
      </c>
      <c r="Y73" s="186">
        <f t="shared" si="9"/>
        <v>0</v>
      </c>
      <c r="Z73" s="186">
        <f t="shared" si="10"/>
        <v>0</v>
      </c>
      <c r="AA73" s="82" t="str">
        <f t="shared" si="11"/>
        <v>ok</v>
      </c>
      <c r="AB73" s="80"/>
      <c r="AC73" s="84" t="str">
        <f t="array" ref="AC73">IFERROR(IF($C73="","",INDEX(구분표!$I$2:$I$1001,MATCH(1,(구분표!$B$2:$B$1001='15년일출'!$A73)*(구분표!$C$2:$C$1001='15년일출'!$B73)*(구분표!$A$2:$A$1001='15년일출'!$C73),0))),"@@")</f>
        <v>1604</v>
      </c>
    </row>
    <row r="74" spans="1:29" ht="31.5" customHeight="1">
      <c r="A74" s="87" t="str">
        <f>IFERROR(VLOOKUP('15년일출'!$C74,구분표!$A$2:$C$1001,2,FALSE),"")</f>
        <v>농정해양위원회</v>
      </c>
      <c r="B74" s="87" t="str">
        <f>IFERROR(VLOOKUP('15년일출'!$C74,구분표!$A$2:$C$1001,3,FALSE),"")</f>
        <v>농정해양국</v>
      </c>
      <c r="C74" s="87" t="s">
        <v>805</v>
      </c>
      <c r="D74" s="187"/>
      <c r="E74" s="187">
        <v>545</v>
      </c>
      <c r="F74" s="188" t="s">
        <v>814</v>
      </c>
      <c r="G74" s="186">
        <v>75160</v>
      </c>
      <c r="H74" s="233"/>
      <c r="I74" s="186">
        <v>23000</v>
      </c>
      <c r="J74" s="78">
        <f t="shared" si="1"/>
        <v>98160</v>
      </c>
      <c r="K74" s="186"/>
      <c r="L74" s="186"/>
      <c r="M74" s="78">
        <f t="shared" si="2"/>
        <v>75160</v>
      </c>
      <c r="N74" s="79" t="str">
        <f t="shared" si="3"/>
        <v>-</v>
      </c>
      <c r="O74" s="79"/>
      <c r="P74" s="80"/>
      <c r="Q74" s="203"/>
      <c r="R74" s="80"/>
      <c r="S74" s="83" t="str">
        <f t="shared" si="4"/>
        <v>도비</v>
      </c>
      <c r="T74" s="186">
        <f t="shared" si="5"/>
        <v>0</v>
      </c>
      <c r="U74" s="186">
        <f t="shared" si="6"/>
        <v>23000</v>
      </c>
      <c r="V74" s="82" t="str">
        <f t="shared" si="7"/>
        <v>ok</v>
      </c>
      <c r="W74" s="80"/>
      <c r="X74" s="81" t="str">
        <f t="shared" si="8"/>
        <v>도비</v>
      </c>
      <c r="Y74" s="186">
        <f t="shared" si="9"/>
        <v>0</v>
      </c>
      <c r="Z74" s="186">
        <f t="shared" si="10"/>
        <v>0</v>
      </c>
      <c r="AA74" s="82" t="str">
        <f t="shared" si="11"/>
        <v>ok</v>
      </c>
      <c r="AB74" s="80"/>
      <c r="AC74" s="84" t="str">
        <f t="array" ref="AC74">IFERROR(IF($C74="","",INDEX(구분표!$I$2:$I$1001,MATCH(1,(구분표!$B$2:$B$1001='15년일출'!$A74)*(구분표!$C$2:$C$1001='15년일출'!$B74)*(구분표!$A$2:$A$1001='15년일출'!$C74),0))),"@@")</f>
        <v>1605</v>
      </c>
    </row>
    <row r="75" spans="1:29" ht="31.5" customHeight="1">
      <c r="A75" s="87" t="str">
        <f>IFERROR(VLOOKUP('15년일출'!$C75,구분표!$A$2:$C$1001,2,FALSE),"")</f>
        <v>농정해양위원회</v>
      </c>
      <c r="B75" s="87" t="str">
        <f>IFERROR(VLOOKUP('15년일출'!$C75,구분표!$A$2:$C$1001,3,FALSE),"")</f>
        <v>농정해양국</v>
      </c>
      <c r="C75" s="87" t="s">
        <v>805</v>
      </c>
      <c r="D75" s="187"/>
      <c r="E75" s="187">
        <v>544</v>
      </c>
      <c r="F75" s="188" t="s">
        <v>815</v>
      </c>
      <c r="G75" s="186">
        <v>370000</v>
      </c>
      <c r="H75" s="233"/>
      <c r="I75" s="186">
        <v>30000</v>
      </c>
      <c r="J75" s="78">
        <f t="shared" si="1"/>
        <v>400000</v>
      </c>
      <c r="K75" s="186"/>
      <c r="L75" s="186"/>
      <c r="M75" s="78">
        <f t="shared" si="2"/>
        <v>370000</v>
      </c>
      <c r="N75" s="79" t="str">
        <f t="shared" si="3"/>
        <v>-</v>
      </c>
      <c r="O75" s="79"/>
      <c r="P75" s="80"/>
      <c r="Q75" s="203"/>
      <c r="R75" s="80"/>
      <c r="S75" s="83" t="str">
        <f t="shared" si="4"/>
        <v>도비</v>
      </c>
      <c r="T75" s="186">
        <f t="shared" si="5"/>
        <v>0</v>
      </c>
      <c r="U75" s="186">
        <f t="shared" si="6"/>
        <v>30000</v>
      </c>
      <c r="V75" s="82" t="str">
        <f t="shared" si="7"/>
        <v>ok</v>
      </c>
      <c r="W75" s="80"/>
      <c r="X75" s="81" t="str">
        <f t="shared" si="8"/>
        <v>도비</v>
      </c>
      <c r="Y75" s="186">
        <f t="shared" si="9"/>
        <v>0</v>
      </c>
      <c r="Z75" s="186">
        <f t="shared" si="10"/>
        <v>0</v>
      </c>
      <c r="AA75" s="82" t="str">
        <f t="shared" si="11"/>
        <v>ok</v>
      </c>
      <c r="AB75" s="80"/>
      <c r="AC75" s="84" t="str">
        <f t="array" ref="AC75">IFERROR(IF($C75="","",INDEX(구분표!$I$2:$I$1001,MATCH(1,(구분표!$B$2:$B$1001='15년일출'!$A75)*(구분표!$C$2:$C$1001='15년일출'!$B75)*(구분표!$A$2:$A$1001='15년일출'!$C75),0))),"@@")</f>
        <v>1605</v>
      </c>
    </row>
    <row r="76" spans="1:29" ht="31.5" customHeight="1">
      <c r="A76" s="87" t="str">
        <f>IFERROR(VLOOKUP('15년일출'!$C76,구분표!$A$2:$C$1001,2,FALSE),"")</f>
        <v>농정해양위원회</v>
      </c>
      <c r="B76" s="87" t="str">
        <f>IFERROR(VLOOKUP('15년일출'!$C76,구분표!$A$2:$C$1001,3,FALSE),"")</f>
        <v>농정해양국</v>
      </c>
      <c r="C76" s="87" t="s">
        <v>974</v>
      </c>
      <c r="D76" s="187"/>
      <c r="E76" s="187">
        <v>553</v>
      </c>
      <c r="F76" s="188" t="s">
        <v>1008</v>
      </c>
      <c r="G76" s="186">
        <v>7000</v>
      </c>
      <c r="H76" s="233"/>
      <c r="I76" s="186">
        <v>18600</v>
      </c>
      <c r="J76" s="78">
        <f t="shared" si="1"/>
        <v>25600</v>
      </c>
      <c r="K76" s="186"/>
      <c r="L76" s="186"/>
      <c r="M76" s="78">
        <f t="shared" si="2"/>
        <v>7000</v>
      </c>
      <c r="N76" s="79"/>
      <c r="O76" s="79"/>
      <c r="P76" s="80"/>
      <c r="Q76" s="203"/>
      <c r="R76" s="80"/>
      <c r="S76" s="83" t="str">
        <f t="shared" si="4"/>
        <v>도비</v>
      </c>
      <c r="T76" s="186">
        <v>0</v>
      </c>
      <c r="U76" s="186">
        <v>18600</v>
      </c>
      <c r="V76" s="82" t="str">
        <f t="shared" si="7"/>
        <v>ok</v>
      </c>
      <c r="W76" s="80"/>
      <c r="X76" s="81" t="str">
        <f t="shared" si="8"/>
        <v>도비</v>
      </c>
      <c r="Y76" s="186">
        <f t="shared" si="9"/>
        <v>0</v>
      </c>
      <c r="Z76" s="186">
        <f t="shared" si="10"/>
        <v>0</v>
      </c>
      <c r="AA76" s="82" t="str">
        <f t="shared" si="11"/>
        <v>ok</v>
      </c>
      <c r="AB76" s="80"/>
      <c r="AC76" s="84"/>
    </row>
    <row r="77" spans="1:29" ht="31.5" customHeight="1">
      <c r="A77" s="87" t="str">
        <f>IFERROR(VLOOKUP('15년일출'!$C77,구분표!$A$2:$C$1001,2,FALSE),"")</f>
        <v>농정해양위원회</v>
      </c>
      <c r="B77" s="87" t="str">
        <f>IFERROR(VLOOKUP('15년일출'!$C77,구분표!$A$2:$C$1001,3,FALSE),"")</f>
        <v>농정해양국</v>
      </c>
      <c r="C77" s="87" t="s">
        <v>974</v>
      </c>
      <c r="D77" s="187"/>
      <c r="E77" s="187">
        <v>553</v>
      </c>
      <c r="F77" s="188" t="s">
        <v>1009</v>
      </c>
      <c r="G77" s="186">
        <v>1000</v>
      </c>
      <c r="H77" s="233"/>
      <c r="I77" s="186">
        <v>1000</v>
      </c>
      <c r="J77" s="78">
        <f t="shared" si="1"/>
        <v>2000</v>
      </c>
      <c r="K77" s="186"/>
      <c r="L77" s="186"/>
      <c r="M77" s="78">
        <f t="shared" si="2"/>
        <v>1000</v>
      </c>
      <c r="N77" s="79"/>
      <c r="O77" s="79"/>
      <c r="P77" s="80"/>
      <c r="Q77" s="203"/>
      <c r="R77" s="80"/>
      <c r="S77" s="83" t="str">
        <f t="shared" si="4"/>
        <v>도비</v>
      </c>
      <c r="T77" s="186">
        <v>0</v>
      </c>
      <c r="U77" s="186">
        <v>1000</v>
      </c>
      <c r="V77" s="82" t="str">
        <f t="shared" si="7"/>
        <v>ok</v>
      </c>
      <c r="W77" s="80"/>
      <c r="X77" s="81" t="str">
        <f t="shared" si="8"/>
        <v>도비</v>
      </c>
      <c r="Y77" s="186">
        <f t="shared" si="9"/>
        <v>0</v>
      </c>
      <c r="Z77" s="186">
        <f t="shared" si="10"/>
        <v>0</v>
      </c>
      <c r="AA77" s="82" t="str">
        <f t="shared" si="11"/>
        <v>ok</v>
      </c>
      <c r="AB77" s="80"/>
      <c r="AC77" s="84"/>
    </row>
    <row r="78" spans="1:29" ht="31.5" customHeight="1">
      <c r="A78" s="87" t="str">
        <f>IFERROR(VLOOKUP('15년일출'!$C78,구분표!$A$2:$C$1001,2,FALSE),"")</f>
        <v>농정해양위원회</v>
      </c>
      <c r="B78" s="87" t="str">
        <f>IFERROR(VLOOKUP('15년일출'!$C78,구분표!$A$2:$C$1001,3,FALSE),"")</f>
        <v>농정해양국</v>
      </c>
      <c r="C78" s="87" t="s">
        <v>974</v>
      </c>
      <c r="D78" s="187"/>
      <c r="E78" s="187">
        <v>553</v>
      </c>
      <c r="F78" s="188" t="s">
        <v>1010</v>
      </c>
      <c r="G78" s="186">
        <v>17000</v>
      </c>
      <c r="H78" s="233"/>
      <c r="I78" s="186">
        <v>80400</v>
      </c>
      <c r="J78" s="78">
        <f t="shared" si="1"/>
        <v>97400</v>
      </c>
      <c r="K78" s="186"/>
      <c r="L78" s="186"/>
      <c r="M78" s="78">
        <f t="shared" si="2"/>
        <v>17000</v>
      </c>
      <c r="N78" s="79"/>
      <c r="O78" s="79"/>
      <c r="P78" s="80"/>
      <c r="Q78" s="203"/>
      <c r="R78" s="80"/>
      <c r="S78" s="83" t="str">
        <f t="shared" si="4"/>
        <v>도비</v>
      </c>
      <c r="T78" s="186">
        <v>0</v>
      </c>
      <c r="U78" s="186">
        <v>80400</v>
      </c>
      <c r="V78" s="82" t="str">
        <f t="shared" si="7"/>
        <v>ok</v>
      </c>
      <c r="W78" s="80"/>
      <c r="X78" s="81" t="str">
        <f t="shared" si="8"/>
        <v>도비</v>
      </c>
      <c r="Y78" s="186">
        <f t="shared" si="9"/>
        <v>0</v>
      </c>
      <c r="Z78" s="186">
        <f t="shared" si="10"/>
        <v>0</v>
      </c>
      <c r="AA78" s="82" t="str">
        <f t="shared" si="11"/>
        <v>ok</v>
      </c>
      <c r="AB78" s="80"/>
      <c r="AC78" s="84"/>
    </row>
    <row r="79" spans="1:29" ht="31.5" customHeight="1">
      <c r="A79" s="87" t="str">
        <f>IFERROR(VLOOKUP('15년일출'!$C79,구분표!$A$2:$C$1001,2,FALSE),"")</f>
        <v>농정해양위원회</v>
      </c>
      <c r="B79" s="87" t="str">
        <f>IFERROR(VLOOKUP('15년일출'!$C79,구분표!$A$2:$C$1001,3,FALSE),"")</f>
        <v>농정해양국</v>
      </c>
      <c r="C79" s="87" t="s">
        <v>998</v>
      </c>
      <c r="D79" s="187"/>
      <c r="E79" s="187">
        <v>526</v>
      </c>
      <c r="F79" s="188" t="s">
        <v>816</v>
      </c>
      <c r="G79" s="186">
        <v>250000</v>
      </c>
      <c r="H79" s="233"/>
      <c r="I79" s="186">
        <v>500000</v>
      </c>
      <c r="J79" s="78">
        <f t="shared" si="1"/>
        <v>750000</v>
      </c>
      <c r="K79" s="186"/>
      <c r="L79" s="186"/>
      <c r="M79" s="78">
        <f t="shared" si="2"/>
        <v>250000</v>
      </c>
      <c r="N79" s="79" t="str">
        <f t="shared" si="3"/>
        <v>-</v>
      </c>
      <c r="O79" s="79" t="s">
        <v>975</v>
      </c>
      <c r="P79" s="80"/>
      <c r="Q79" s="203"/>
      <c r="R79" s="80"/>
      <c r="S79" s="83" t="str">
        <f t="shared" si="4"/>
        <v>도비</v>
      </c>
      <c r="T79" s="186">
        <f t="shared" si="5"/>
        <v>0</v>
      </c>
      <c r="U79" s="186">
        <f t="shared" si="6"/>
        <v>500000</v>
      </c>
      <c r="V79" s="82" t="str">
        <f t="shared" si="7"/>
        <v>ok</v>
      </c>
      <c r="W79" s="80"/>
      <c r="X79" s="81" t="str">
        <f t="shared" si="8"/>
        <v>도비</v>
      </c>
      <c r="Y79" s="186">
        <f t="shared" si="9"/>
        <v>0</v>
      </c>
      <c r="Z79" s="186">
        <f t="shared" si="10"/>
        <v>0</v>
      </c>
      <c r="AA79" s="82" t="str">
        <f t="shared" si="11"/>
        <v>ok</v>
      </c>
      <c r="AB79" s="80"/>
      <c r="AC79" s="84" t="str">
        <f t="array" ref="AC79">IFERROR(IF($C79="","",INDEX(구분표!$I$2:$I$1001,MATCH(1,(구분표!$B$2:$B$1001='15년일출'!$A79)*(구분표!$C$2:$C$1001='15년일출'!$B79)*(구분표!$A$2:$A$1001='15년일출'!$C79),0))),"@@")</f>
        <v>1604</v>
      </c>
    </row>
    <row r="80" spans="1:29" ht="31.5" customHeight="1">
      <c r="A80" s="87" t="str">
        <f>IFERROR(VLOOKUP('15년일출'!$C80,구분표!$A$2:$C$1001,2,FALSE),"")</f>
        <v>농정해양위원회</v>
      </c>
      <c r="B80" s="87" t="str">
        <f>IFERROR(VLOOKUP('15년일출'!$C80,구분표!$A$2:$C$1001,3,FALSE),"")</f>
        <v>농정해양국</v>
      </c>
      <c r="C80" s="87" t="s">
        <v>808</v>
      </c>
      <c r="D80" s="187"/>
      <c r="E80" s="187">
        <v>525</v>
      </c>
      <c r="F80" s="191" t="s">
        <v>817</v>
      </c>
      <c r="G80" s="186">
        <v>100000</v>
      </c>
      <c r="H80" s="233"/>
      <c r="I80" s="186">
        <v>300000</v>
      </c>
      <c r="J80" s="78">
        <f t="shared" si="1"/>
        <v>400000</v>
      </c>
      <c r="K80" s="186"/>
      <c r="L80" s="186"/>
      <c r="M80" s="78">
        <f t="shared" si="2"/>
        <v>100000</v>
      </c>
      <c r="N80" s="79" t="str">
        <f t="shared" si="3"/>
        <v>-</v>
      </c>
      <c r="O80" s="79"/>
      <c r="P80" s="80"/>
      <c r="Q80" s="203"/>
      <c r="R80" s="80"/>
      <c r="S80" s="83" t="str">
        <f t="shared" si="4"/>
        <v>도비</v>
      </c>
      <c r="T80" s="186">
        <f t="shared" si="5"/>
        <v>0</v>
      </c>
      <c r="U80" s="186">
        <f t="shared" si="6"/>
        <v>300000</v>
      </c>
      <c r="V80" s="82" t="str">
        <f t="shared" si="7"/>
        <v>ok</v>
      </c>
      <c r="W80" s="80"/>
      <c r="X80" s="81" t="str">
        <f t="shared" si="8"/>
        <v>도비</v>
      </c>
      <c r="Y80" s="186">
        <f t="shared" si="9"/>
        <v>0</v>
      </c>
      <c r="Z80" s="186">
        <f t="shared" si="10"/>
        <v>0</v>
      </c>
      <c r="AA80" s="82" t="str">
        <f t="shared" si="11"/>
        <v>ok</v>
      </c>
      <c r="AB80" s="80"/>
      <c r="AC80" s="84" t="str">
        <f t="array" ref="AC80">IFERROR(IF($C80="","",INDEX(구분표!$I$2:$I$1001,MATCH(1,(구분표!$B$2:$B$1001='15년일출'!$A80)*(구분표!$C$2:$C$1001='15년일출'!$B80)*(구분표!$A$2:$A$1001='15년일출'!$C80),0))),"@@")</f>
        <v>1604</v>
      </c>
    </row>
    <row r="81" spans="1:29" ht="31.5" customHeight="1">
      <c r="A81" s="87" t="str">
        <f>IFERROR(VLOOKUP('15년일출'!$C81,구분표!$A$2:$C$1001,2,FALSE),"")</f>
        <v>농정해양위원회</v>
      </c>
      <c r="B81" s="87" t="str">
        <f>IFERROR(VLOOKUP('15년일출'!$C81,구분표!$A$2:$C$1001,3,FALSE),"")</f>
        <v>농정해양국</v>
      </c>
      <c r="C81" s="87" t="s">
        <v>808</v>
      </c>
      <c r="D81" s="187"/>
      <c r="E81" s="187">
        <v>529</v>
      </c>
      <c r="F81" s="188" t="s">
        <v>818</v>
      </c>
      <c r="G81" s="186">
        <v>1000000</v>
      </c>
      <c r="H81" s="233"/>
      <c r="I81" s="186">
        <v>1000000</v>
      </c>
      <c r="J81" s="78">
        <f t="shared" si="1"/>
        <v>2000000</v>
      </c>
      <c r="K81" s="186"/>
      <c r="L81" s="186"/>
      <c r="M81" s="78">
        <f t="shared" si="2"/>
        <v>1000000</v>
      </c>
      <c r="N81" s="79" t="str">
        <f t="shared" si="3"/>
        <v>-</v>
      </c>
      <c r="O81" s="79"/>
      <c r="P81" s="80"/>
      <c r="Q81" s="203"/>
      <c r="R81" s="80"/>
      <c r="S81" s="83" t="s">
        <v>999</v>
      </c>
      <c r="T81" s="186">
        <f t="shared" si="5"/>
        <v>0</v>
      </c>
      <c r="U81" s="186">
        <f t="shared" si="6"/>
        <v>1000000</v>
      </c>
      <c r="V81" s="82" t="str">
        <f t="shared" si="7"/>
        <v>ok</v>
      </c>
      <c r="W81" s="80"/>
      <c r="X81" s="81" t="str">
        <f t="shared" si="8"/>
        <v>도비</v>
      </c>
      <c r="Y81" s="186">
        <f t="shared" si="9"/>
        <v>0</v>
      </c>
      <c r="Z81" s="186">
        <f t="shared" si="10"/>
        <v>0</v>
      </c>
      <c r="AA81" s="82" t="str">
        <f t="shared" si="11"/>
        <v>ok</v>
      </c>
      <c r="AB81" s="80"/>
      <c r="AC81" s="84" t="str">
        <f t="array" ref="AC81">IFERROR(IF($C81="","",INDEX(구분표!$I$2:$I$1001,MATCH(1,(구분표!$B$2:$B$1001='15년일출'!$A81)*(구분표!$C$2:$C$1001='15년일출'!$B81)*(구분표!$A$2:$A$1001='15년일출'!$C81),0))),"@@")</f>
        <v>1604</v>
      </c>
    </row>
    <row r="82" spans="1:29" ht="31.5" customHeight="1">
      <c r="A82" s="87" t="str">
        <f>IFERROR(VLOOKUP('15년일출'!$C82,구분표!$A$2:$C$1001,2,FALSE),"")</f>
        <v>농정해양위원회</v>
      </c>
      <c r="B82" s="87" t="str">
        <f>IFERROR(VLOOKUP('15년일출'!$C82,구분표!$A$2:$C$1001,3,FALSE),"")</f>
        <v>농정해양국</v>
      </c>
      <c r="C82" s="87" t="s">
        <v>808</v>
      </c>
      <c r="D82" s="187"/>
      <c r="E82" s="187">
        <v>529</v>
      </c>
      <c r="F82" s="191" t="s">
        <v>819</v>
      </c>
      <c r="G82" s="186">
        <v>1300000</v>
      </c>
      <c r="H82" s="233"/>
      <c r="I82" s="186">
        <v>3700000</v>
      </c>
      <c r="J82" s="78">
        <f t="shared" si="1"/>
        <v>5000000</v>
      </c>
      <c r="K82" s="186"/>
      <c r="L82" s="186"/>
      <c r="M82" s="78">
        <f t="shared" si="2"/>
        <v>1300000</v>
      </c>
      <c r="N82" s="79" t="str">
        <f t="shared" si="3"/>
        <v>-</v>
      </c>
      <c r="O82" s="79"/>
      <c r="P82" s="80"/>
      <c r="Q82" s="203"/>
      <c r="R82" s="80"/>
      <c r="S82" s="83" t="str">
        <f t="shared" si="4"/>
        <v>도비</v>
      </c>
      <c r="T82" s="186">
        <f t="shared" si="5"/>
        <v>0</v>
      </c>
      <c r="U82" s="186">
        <f t="shared" si="6"/>
        <v>3700000</v>
      </c>
      <c r="V82" s="82" t="str">
        <f t="shared" si="7"/>
        <v>ok</v>
      </c>
      <c r="W82" s="80"/>
      <c r="X82" s="81" t="str">
        <f t="shared" si="8"/>
        <v>도비</v>
      </c>
      <c r="Y82" s="186">
        <f t="shared" si="9"/>
        <v>0</v>
      </c>
      <c r="Z82" s="186">
        <f t="shared" si="10"/>
        <v>0</v>
      </c>
      <c r="AA82" s="82" t="str">
        <f t="shared" si="11"/>
        <v>ok</v>
      </c>
      <c r="AB82" s="80"/>
      <c r="AC82" s="84" t="str">
        <f t="array" ref="AC82">IFERROR(IF($C82="","",INDEX(구분표!$I$2:$I$1001,MATCH(1,(구분표!$B$2:$B$1001='15년일출'!$A82)*(구분표!$C$2:$C$1001='15년일출'!$B82)*(구분표!$A$2:$A$1001='15년일출'!$C82),0))),"@@")</f>
        <v>1604</v>
      </c>
    </row>
    <row r="83" spans="1:29" ht="31.5" customHeight="1">
      <c r="A83" s="87" t="str">
        <f>IFERROR(VLOOKUP('15년일출'!$C83,구분표!$A$2:$C$1001,2,FALSE),"")</f>
        <v>농정해양위원회</v>
      </c>
      <c r="B83" s="87" t="str">
        <f>IFERROR(VLOOKUP('15년일출'!$C83,구분표!$A$2:$C$1001,3,FALSE),"")</f>
        <v>농정해양국</v>
      </c>
      <c r="C83" s="87" t="s">
        <v>808</v>
      </c>
      <c r="D83" s="187"/>
      <c r="E83" s="187" t="s">
        <v>806</v>
      </c>
      <c r="F83" s="188" t="s">
        <v>820</v>
      </c>
      <c r="G83" s="186"/>
      <c r="H83" s="233"/>
      <c r="I83" s="186">
        <v>100000</v>
      </c>
      <c r="J83" s="78">
        <f t="shared" si="1"/>
        <v>100000</v>
      </c>
      <c r="K83" s="186"/>
      <c r="L83" s="186"/>
      <c r="M83" s="78">
        <f t="shared" si="2"/>
        <v>0</v>
      </c>
      <c r="N83" s="79" t="str">
        <f t="shared" si="3"/>
        <v>-</v>
      </c>
      <c r="O83" s="79" t="s">
        <v>918</v>
      </c>
      <c r="P83" s="80"/>
      <c r="Q83" s="203"/>
      <c r="R83" s="80"/>
      <c r="S83" s="83" t="str">
        <f t="shared" si="4"/>
        <v>도비</v>
      </c>
      <c r="T83" s="186">
        <f t="shared" si="5"/>
        <v>0</v>
      </c>
      <c r="U83" s="186">
        <f t="shared" si="6"/>
        <v>100000</v>
      </c>
      <c r="V83" s="82" t="str">
        <f t="shared" si="7"/>
        <v>ok</v>
      </c>
      <c r="W83" s="80"/>
      <c r="X83" s="81" t="str">
        <f t="shared" si="8"/>
        <v>도비</v>
      </c>
      <c r="Y83" s="186">
        <f t="shared" si="9"/>
        <v>0</v>
      </c>
      <c r="Z83" s="186">
        <f t="shared" si="10"/>
        <v>0</v>
      </c>
      <c r="AA83" s="82" t="str">
        <f t="shared" si="11"/>
        <v>ok</v>
      </c>
      <c r="AB83" s="80"/>
      <c r="AC83" s="84" t="str">
        <f t="array" ref="AC83">IFERROR(IF($C83="","",INDEX(구분표!$I$2:$I$1001,MATCH(1,(구분표!$B$2:$B$1001='15년일출'!$A83)*(구분표!$C$2:$C$1001='15년일출'!$B83)*(구분표!$A$2:$A$1001='15년일출'!$C83),0))),"@@")</f>
        <v>1604</v>
      </c>
    </row>
    <row r="84" spans="1:29" ht="31.5" customHeight="1">
      <c r="A84" s="87" t="str">
        <f>IFERROR(VLOOKUP('15년일출'!$C84,구분표!$A$2:$C$1001,2,FALSE),"")</f>
        <v>농정해양위원회</v>
      </c>
      <c r="B84" s="87" t="str">
        <f>IFERROR(VLOOKUP('15년일출'!$C84,구분표!$A$2:$C$1001,3,FALSE),"")</f>
        <v>농정해양국</v>
      </c>
      <c r="C84" s="87" t="s">
        <v>821</v>
      </c>
      <c r="D84" s="187"/>
      <c r="E84" s="187">
        <v>508</v>
      </c>
      <c r="F84" s="188" t="s">
        <v>822</v>
      </c>
      <c r="G84" s="186">
        <v>54000</v>
      </c>
      <c r="H84" s="233"/>
      <c r="I84" s="186">
        <v>36000</v>
      </c>
      <c r="J84" s="78">
        <f t="shared" si="1"/>
        <v>90000</v>
      </c>
      <c r="K84" s="186"/>
      <c r="L84" s="186"/>
      <c r="M84" s="78">
        <f t="shared" si="2"/>
        <v>54000</v>
      </c>
      <c r="N84" s="79" t="str">
        <f t="shared" si="3"/>
        <v>-</v>
      </c>
      <c r="O84" s="79" t="s">
        <v>1000</v>
      </c>
      <c r="P84" s="80"/>
      <c r="Q84" s="203"/>
      <c r="R84" s="80"/>
      <c r="S84" s="83" t="s">
        <v>999</v>
      </c>
      <c r="T84" s="186">
        <f t="shared" si="5"/>
        <v>0</v>
      </c>
      <c r="U84" s="186">
        <f t="shared" si="6"/>
        <v>36000</v>
      </c>
      <c r="V84" s="82" t="str">
        <f t="shared" si="7"/>
        <v>ok</v>
      </c>
      <c r="W84" s="80"/>
      <c r="X84" s="81" t="str">
        <f t="shared" si="8"/>
        <v>도비</v>
      </c>
      <c r="Y84" s="186">
        <f t="shared" si="9"/>
        <v>0</v>
      </c>
      <c r="Z84" s="186">
        <f t="shared" si="10"/>
        <v>0</v>
      </c>
      <c r="AA84" s="82" t="str">
        <f t="shared" si="11"/>
        <v>ok</v>
      </c>
      <c r="AB84" s="80"/>
      <c r="AC84" s="84" t="str">
        <f t="array" ref="AC84">IFERROR(IF($C84="","",INDEX(구분표!$I$2:$I$1001,MATCH(1,(구분표!$B$2:$B$1001='15년일출'!$A84)*(구분표!$C$2:$C$1001='15년일출'!$B84)*(구분표!$A$2:$A$1001='15년일출'!$C84),0))),"@@")</f>
        <v>1601</v>
      </c>
    </row>
    <row r="85" spans="1:29" ht="31.5" customHeight="1">
      <c r="A85" s="87" t="str">
        <f>IFERROR(VLOOKUP('15년일출'!$C85,구분표!$A$2:$C$1001,2,FALSE),"")</f>
        <v>농정해양위원회</v>
      </c>
      <c r="B85" s="87" t="str">
        <f>IFERROR(VLOOKUP('15년일출'!$C85,구분표!$A$2:$C$1001,3,FALSE),"")</f>
        <v>농정해양국</v>
      </c>
      <c r="C85" s="87" t="s">
        <v>821</v>
      </c>
      <c r="D85" s="187"/>
      <c r="E85" s="187">
        <v>509</v>
      </c>
      <c r="F85" s="188" t="s">
        <v>823</v>
      </c>
      <c r="G85" s="190">
        <v>20300</v>
      </c>
      <c r="H85" s="233"/>
      <c r="I85" s="186">
        <v>19700</v>
      </c>
      <c r="J85" s="78">
        <f t="shared" si="1"/>
        <v>40000</v>
      </c>
      <c r="K85" s="196"/>
      <c r="L85" s="186"/>
      <c r="M85" s="78">
        <f t="shared" si="2"/>
        <v>20300</v>
      </c>
      <c r="N85" s="79" t="str">
        <f t="shared" si="3"/>
        <v>-</v>
      </c>
      <c r="O85" s="79"/>
      <c r="P85" s="80"/>
      <c r="Q85" s="203"/>
      <c r="R85" s="80"/>
      <c r="S85" s="83" t="str">
        <f t="shared" si="4"/>
        <v>도비</v>
      </c>
      <c r="T85" s="186">
        <f t="shared" si="5"/>
        <v>0</v>
      </c>
      <c r="U85" s="186">
        <f t="shared" si="6"/>
        <v>19700</v>
      </c>
      <c r="V85" s="82" t="str">
        <f t="shared" si="7"/>
        <v>ok</v>
      </c>
      <c r="W85" s="80"/>
      <c r="X85" s="81" t="str">
        <f t="shared" si="8"/>
        <v>도비</v>
      </c>
      <c r="Y85" s="186">
        <f t="shared" si="9"/>
        <v>0</v>
      </c>
      <c r="Z85" s="186">
        <f t="shared" si="10"/>
        <v>0</v>
      </c>
      <c r="AA85" s="82" t="str">
        <f t="shared" si="11"/>
        <v>ok</v>
      </c>
      <c r="AB85" s="80"/>
      <c r="AC85" s="84" t="str">
        <f t="array" ref="AC85">IFERROR(IF($C85="","",INDEX(구분표!$I$2:$I$1001,MATCH(1,(구분표!$B$2:$B$1001='15년일출'!$A85)*(구분표!$C$2:$C$1001='15년일출'!$B85)*(구분표!$A$2:$A$1001='15년일출'!$C85),0))),"@@")</f>
        <v>1601</v>
      </c>
    </row>
    <row r="86" spans="1:29" ht="31.5" customHeight="1">
      <c r="A86" s="87" t="str">
        <f>IFERROR(VLOOKUP('15년일출'!$C86,구분표!$A$2:$C$1001,2,FALSE),"")</f>
        <v>농정해양위원회</v>
      </c>
      <c r="B86" s="87" t="str">
        <f>IFERROR(VLOOKUP('15년일출'!$C86,구분표!$A$2:$C$1001,3,FALSE),"")</f>
        <v>농정해양국</v>
      </c>
      <c r="C86" s="87" t="s">
        <v>821</v>
      </c>
      <c r="D86" s="187"/>
      <c r="E86" s="187">
        <v>509</v>
      </c>
      <c r="F86" s="188" t="s">
        <v>824</v>
      </c>
      <c r="G86" s="190">
        <v>100000</v>
      </c>
      <c r="H86" s="233"/>
      <c r="I86" s="186">
        <v>100000</v>
      </c>
      <c r="J86" s="78">
        <f t="shared" si="1"/>
        <v>200000</v>
      </c>
      <c r="K86" s="194"/>
      <c r="L86" s="194"/>
      <c r="M86" s="78">
        <f t="shared" si="2"/>
        <v>100000</v>
      </c>
      <c r="N86" s="79" t="str">
        <f t="shared" si="3"/>
        <v>-</v>
      </c>
      <c r="O86" s="79"/>
      <c r="P86" s="80"/>
      <c r="Q86" s="203"/>
      <c r="R86" s="80"/>
      <c r="S86" s="83" t="str">
        <f t="shared" si="4"/>
        <v>도비</v>
      </c>
      <c r="T86" s="186">
        <f t="shared" si="5"/>
        <v>0</v>
      </c>
      <c r="U86" s="186">
        <f t="shared" si="6"/>
        <v>100000</v>
      </c>
      <c r="V86" s="82" t="str">
        <f t="shared" si="7"/>
        <v>ok</v>
      </c>
      <c r="W86" s="80"/>
      <c r="X86" s="81" t="str">
        <f t="shared" si="8"/>
        <v>도비</v>
      </c>
      <c r="Y86" s="186">
        <f t="shared" si="9"/>
        <v>0</v>
      </c>
      <c r="Z86" s="186">
        <f t="shared" si="10"/>
        <v>0</v>
      </c>
      <c r="AA86" s="82" t="str">
        <f t="shared" si="11"/>
        <v>ok</v>
      </c>
      <c r="AB86" s="80"/>
      <c r="AC86" s="84" t="str">
        <f t="array" ref="AC86">IFERROR(IF($C86="","",INDEX(구분표!$I$2:$I$1001,MATCH(1,(구분표!$B$2:$B$1001='15년일출'!$A86)*(구분표!$C$2:$C$1001='15년일출'!$B86)*(구분표!$A$2:$A$1001='15년일출'!$C86),0))),"@@")</f>
        <v>1601</v>
      </c>
    </row>
    <row r="87" spans="1:29" ht="31.5" customHeight="1">
      <c r="A87" s="87" t="str">
        <f>IFERROR(VLOOKUP('15년일출'!$C87,구분표!$A$2:$C$1001,2,FALSE),"")</f>
        <v>농정해양위원회</v>
      </c>
      <c r="B87" s="87" t="str">
        <f>IFERROR(VLOOKUP('15년일출'!$C87,구분표!$A$2:$C$1001,3,FALSE),"")</f>
        <v>농정해양국</v>
      </c>
      <c r="C87" s="87" t="s">
        <v>821</v>
      </c>
      <c r="D87" s="187"/>
      <c r="E87" s="187">
        <v>511</v>
      </c>
      <c r="F87" s="188" t="s">
        <v>825</v>
      </c>
      <c r="G87" s="186">
        <v>1700000</v>
      </c>
      <c r="H87" s="233"/>
      <c r="I87" s="186">
        <v>408690</v>
      </c>
      <c r="J87" s="78">
        <f t="shared" si="1"/>
        <v>2108690</v>
      </c>
      <c r="K87" s="186"/>
      <c r="L87" s="186"/>
      <c r="M87" s="78">
        <f t="shared" si="2"/>
        <v>1700000</v>
      </c>
      <c r="N87" s="79" t="str">
        <f t="shared" si="3"/>
        <v>-</v>
      </c>
      <c r="O87" s="79" t="s">
        <v>919</v>
      </c>
      <c r="P87" s="80"/>
      <c r="Q87" s="203"/>
      <c r="R87" s="80"/>
      <c r="S87" s="83" t="s">
        <v>999</v>
      </c>
      <c r="T87" s="186">
        <f t="shared" si="5"/>
        <v>0</v>
      </c>
      <c r="U87" s="186">
        <f t="shared" si="6"/>
        <v>408690</v>
      </c>
      <c r="V87" s="82" t="str">
        <f t="shared" si="7"/>
        <v>ok</v>
      </c>
      <c r="W87" s="80"/>
      <c r="X87" s="81" t="str">
        <f t="shared" si="8"/>
        <v>도비</v>
      </c>
      <c r="Y87" s="186">
        <f t="shared" si="9"/>
        <v>0</v>
      </c>
      <c r="Z87" s="186">
        <f t="shared" si="10"/>
        <v>0</v>
      </c>
      <c r="AA87" s="82" t="str">
        <f t="shared" si="11"/>
        <v>ok</v>
      </c>
      <c r="AB87" s="80"/>
      <c r="AC87" s="84" t="str">
        <f t="array" ref="AC87">IFERROR(IF($C87="","",INDEX(구분표!$I$2:$I$1001,MATCH(1,(구분표!$B$2:$B$1001='15년일출'!$A87)*(구분표!$C$2:$C$1001='15년일출'!$B87)*(구분표!$A$2:$A$1001='15년일출'!$C87),0))),"@@")</f>
        <v>1601</v>
      </c>
    </row>
    <row r="88" spans="1:29" ht="31.5" customHeight="1">
      <c r="A88" s="87" t="str">
        <f>IFERROR(VLOOKUP('15년일출'!$C88,구분표!$A$2:$C$1001,2,FALSE),"")</f>
        <v>농정해양위원회</v>
      </c>
      <c r="B88" s="87" t="str">
        <f>IFERROR(VLOOKUP('15년일출'!$C88,구분표!$A$2:$C$1001,3,FALSE),"")</f>
        <v>농정해양국</v>
      </c>
      <c r="C88" s="87" t="s">
        <v>973</v>
      </c>
      <c r="D88" s="187"/>
      <c r="E88" s="187" t="s">
        <v>806</v>
      </c>
      <c r="F88" s="188" t="s">
        <v>826</v>
      </c>
      <c r="G88" s="186"/>
      <c r="H88" s="233"/>
      <c r="I88" s="194">
        <v>250000</v>
      </c>
      <c r="J88" s="78">
        <f t="shared" si="1"/>
        <v>250000</v>
      </c>
      <c r="K88" s="186"/>
      <c r="L88" s="186"/>
      <c r="M88" s="78">
        <f t="shared" si="2"/>
        <v>0</v>
      </c>
      <c r="N88" s="79" t="str">
        <f t="shared" si="3"/>
        <v>-</v>
      </c>
      <c r="O88" s="79"/>
      <c r="P88" s="80"/>
      <c r="Q88" s="203"/>
      <c r="R88" s="80"/>
      <c r="S88" s="83" t="s">
        <v>999</v>
      </c>
      <c r="T88" s="186">
        <f t="shared" si="5"/>
        <v>0</v>
      </c>
      <c r="U88" s="186">
        <f t="shared" si="6"/>
        <v>250000</v>
      </c>
      <c r="V88" s="82" t="str">
        <f t="shared" si="7"/>
        <v>ok</v>
      </c>
      <c r="W88" s="80"/>
      <c r="X88" s="81" t="str">
        <f t="shared" si="8"/>
        <v>도비</v>
      </c>
      <c r="Y88" s="186">
        <f t="shared" si="9"/>
        <v>0</v>
      </c>
      <c r="Z88" s="186">
        <f t="shared" si="10"/>
        <v>0</v>
      </c>
      <c r="AA88" s="82" t="str">
        <f t="shared" si="11"/>
        <v>ok</v>
      </c>
      <c r="AB88" s="80"/>
      <c r="AC88" s="84" t="str">
        <f t="array" ref="AC88">IFERROR(IF($C88="","",INDEX(구분표!$I$2:$I$1001,MATCH(1,(구분표!$B$2:$B$1001='15년일출'!$A88)*(구분표!$C$2:$C$1001='15년일출'!$B88)*(구분표!$A$2:$A$1001='15년일출'!$C88),0))),"@@")</f>
        <v>1603</v>
      </c>
    </row>
    <row r="89" spans="1:29" ht="31.5" customHeight="1">
      <c r="A89" s="87" t="str">
        <f>IFERROR(VLOOKUP('15년일출'!$C89,구분표!$A$2:$C$1001,2,FALSE),"")</f>
        <v>농정해양위원회</v>
      </c>
      <c r="B89" s="87" t="str">
        <f>IFERROR(VLOOKUP('15년일출'!$C89,구분표!$A$2:$C$1001,3,FALSE),"")</f>
        <v>농정해양국</v>
      </c>
      <c r="C89" s="87" t="s">
        <v>827</v>
      </c>
      <c r="D89" s="187"/>
      <c r="E89" s="187">
        <v>521</v>
      </c>
      <c r="F89" s="188" t="s">
        <v>828</v>
      </c>
      <c r="G89" s="186">
        <v>270000</v>
      </c>
      <c r="H89" s="233"/>
      <c r="I89" s="186">
        <v>374000</v>
      </c>
      <c r="J89" s="78">
        <f t="shared" si="1"/>
        <v>644000</v>
      </c>
      <c r="K89" s="196"/>
      <c r="L89" s="186"/>
      <c r="M89" s="78">
        <f t="shared" si="2"/>
        <v>270000</v>
      </c>
      <c r="N89" s="79" t="str">
        <f t="shared" si="3"/>
        <v>-</v>
      </c>
      <c r="O89" s="79"/>
      <c r="P89" s="80"/>
      <c r="Q89" s="203"/>
      <c r="R89" s="80"/>
      <c r="S89" s="83" t="str">
        <f t="shared" si="4"/>
        <v>도비</v>
      </c>
      <c r="T89" s="186">
        <f t="shared" si="5"/>
        <v>0</v>
      </c>
      <c r="U89" s="186">
        <f t="shared" si="6"/>
        <v>374000</v>
      </c>
      <c r="V89" s="82" t="str">
        <f t="shared" si="7"/>
        <v>ok</v>
      </c>
      <c r="W89" s="80"/>
      <c r="X89" s="81" t="str">
        <f t="shared" si="8"/>
        <v>도비</v>
      </c>
      <c r="Y89" s="186">
        <f t="shared" si="9"/>
        <v>0</v>
      </c>
      <c r="Z89" s="186">
        <f t="shared" si="10"/>
        <v>0</v>
      </c>
      <c r="AA89" s="82" t="str">
        <f t="shared" si="11"/>
        <v>ok</v>
      </c>
      <c r="AB89" s="80"/>
      <c r="AC89" s="84" t="str">
        <f t="array" ref="AC89">IFERROR(IF($C89="","",INDEX(구분표!$I$2:$I$1001,MATCH(1,(구분표!$B$2:$B$1001='15년일출'!$A89)*(구분표!$C$2:$C$1001='15년일출'!$B89)*(구분표!$A$2:$A$1001='15년일출'!$C89),0))),"@@")</f>
        <v>1603</v>
      </c>
    </row>
    <row r="90" spans="1:29" ht="31.5" customHeight="1">
      <c r="A90" s="87" t="str">
        <f>IFERROR(VLOOKUP('15년일출'!$C90,구분표!$A$2:$C$1001,2,FALSE),"")</f>
        <v>농정해양위원회</v>
      </c>
      <c r="B90" s="87" t="str">
        <f>IFERROR(VLOOKUP('15년일출'!$C90,구분표!$A$2:$C$1001,3,FALSE),"")</f>
        <v>농정해양국</v>
      </c>
      <c r="C90" s="87" t="s">
        <v>827</v>
      </c>
      <c r="D90" s="187"/>
      <c r="E90" s="187">
        <v>521</v>
      </c>
      <c r="F90" s="188" t="s">
        <v>829</v>
      </c>
      <c r="G90" s="186">
        <v>500000</v>
      </c>
      <c r="H90" s="234">
        <v>-374000</v>
      </c>
      <c r="I90" s="186"/>
      <c r="J90" s="78">
        <f t="shared" si="1"/>
        <v>126000</v>
      </c>
      <c r="K90" s="186"/>
      <c r="L90" s="186"/>
      <c r="M90" s="78">
        <f t="shared" si="2"/>
        <v>500000</v>
      </c>
      <c r="N90" s="79" t="str">
        <f t="shared" si="3"/>
        <v>동의필요</v>
      </c>
      <c r="O90" s="79"/>
      <c r="P90" s="80"/>
      <c r="Q90" s="203"/>
      <c r="R90" s="80"/>
      <c r="S90" s="83" t="str">
        <f t="shared" si="4"/>
        <v>도비</v>
      </c>
      <c r="T90" s="186">
        <f t="shared" si="5"/>
        <v>0</v>
      </c>
      <c r="U90" s="186">
        <f t="shared" si="6"/>
        <v>-374000</v>
      </c>
      <c r="V90" s="82" t="str">
        <f t="shared" si="7"/>
        <v>ok</v>
      </c>
      <c r="W90" s="80"/>
      <c r="X90" s="81" t="str">
        <f t="shared" si="8"/>
        <v>도비</v>
      </c>
      <c r="Y90" s="186">
        <f t="shared" si="9"/>
        <v>0</v>
      </c>
      <c r="Z90" s="186">
        <f t="shared" si="10"/>
        <v>0</v>
      </c>
      <c r="AA90" s="82" t="str">
        <f t="shared" si="11"/>
        <v>ok</v>
      </c>
      <c r="AB90" s="80"/>
      <c r="AC90" s="84" t="str">
        <f t="array" ref="AC90">IFERROR(IF($C90="","",INDEX(구분표!$I$2:$I$1001,MATCH(1,(구분표!$B$2:$B$1001='15년일출'!$A90)*(구분표!$C$2:$C$1001='15년일출'!$B90)*(구분표!$A$2:$A$1001='15년일출'!$C90),0))),"@@")</f>
        <v>1603</v>
      </c>
    </row>
    <row r="91" spans="1:29" ht="31.5" customHeight="1">
      <c r="A91" s="87" t="str">
        <f>IFERROR(VLOOKUP('15년일출'!$C91,구분표!$A$2:$C$1001,2,FALSE),"")</f>
        <v>농정해양위원회</v>
      </c>
      <c r="B91" s="87" t="str">
        <f>IFERROR(VLOOKUP('15년일출'!$C91,구분표!$A$2:$C$1001,3,FALSE),"")</f>
        <v>농정해양국</v>
      </c>
      <c r="C91" s="87" t="s">
        <v>827</v>
      </c>
      <c r="D91" s="187"/>
      <c r="E91" s="187">
        <v>522</v>
      </c>
      <c r="F91" s="188" t="s">
        <v>830</v>
      </c>
      <c r="G91" s="186">
        <v>800000</v>
      </c>
      <c r="H91" s="233"/>
      <c r="I91" s="186">
        <v>700000</v>
      </c>
      <c r="J91" s="78">
        <f t="shared" si="1"/>
        <v>1500000</v>
      </c>
      <c r="K91" s="186"/>
      <c r="L91" s="186"/>
      <c r="M91" s="78">
        <f t="shared" si="2"/>
        <v>800000</v>
      </c>
      <c r="N91" s="79" t="str">
        <f t="shared" si="3"/>
        <v>-</v>
      </c>
      <c r="O91" s="79"/>
      <c r="P91" s="80"/>
      <c r="Q91" s="203"/>
      <c r="R91" s="80"/>
      <c r="S91" s="83" t="str">
        <f t="shared" si="4"/>
        <v>도비</v>
      </c>
      <c r="T91" s="186">
        <f t="shared" si="5"/>
        <v>0</v>
      </c>
      <c r="U91" s="186">
        <f t="shared" si="6"/>
        <v>700000</v>
      </c>
      <c r="V91" s="82" t="str">
        <f t="shared" si="7"/>
        <v>ok</v>
      </c>
      <c r="W91" s="80"/>
      <c r="X91" s="81" t="str">
        <f t="shared" si="8"/>
        <v>도비</v>
      </c>
      <c r="Y91" s="186">
        <f t="shared" si="9"/>
        <v>0</v>
      </c>
      <c r="Z91" s="186">
        <f t="shared" si="10"/>
        <v>0</v>
      </c>
      <c r="AA91" s="82" t="str">
        <f t="shared" si="11"/>
        <v>ok</v>
      </c>
      <c r="AB91" s="80"/>
      <c r="AC91" s="84" t="str">
        <f t="array" ref="AC91">IFERROR(IF($C91="","",INDEX(구분표!$I$2:$I$1001,MATCH(1,(구분표!$B$2:$B$1001='15년일출'!$A91)*(구분표!$C$2:$C$1001='15년일출'!$B91)*(구분표!$A$2:$A$1001='15년일출'!$C91),0))),"@@")</f>
        <v>1603</v>
      </c>
    </row>
    <row r="92" spans="1:29" ht="31.5" customHeight="1">
      <c r="A92" s="87" t="str">
        <f>IFERROR(VLOOKUP('15년일출'!$C92,구분표!$A$2:$C$1001,2,FALSE),"")</f>
        <v>농정해양위원회</v>
      </c>
      <c r="B92" s="87" t="str">
        <f>IFERROR(VLOOKUP('15년일출'!$C92,구분표!$A$2:$C$1001,3,FALSE),"")</f>
        <v>농정해양국</v>
      </c>
      <c r="C92" s="87" t="s">
        <v>827</v>
      </c>
      <c r="D92" s="187"/>
      <c r="E92" s="187">
        <v>522</v>
      </c>
      <c r="F92" s="188" t="s">
        <v>831</v>
      </c>
      <c r="G92" s="186">
        <v>40000</v>
      </c>
      <c r="H92" s="233"/>
      <c r="I92" s="186">
        <v>160000</v>
      </c>
      <c r="J92" s="78">
        <f t="shared" si="1"/>
        <v>200000</v>
      </c>
      <c r="K92" s="186"/>
      <c r="L92" s="186"/>
      <c r="M92" s="78">
        <f t="shared" si="2"/>
        <v>40000</v>
      </c>
      <c r="N92" s="79" t="str">
        <f t="shared" si="3"/>
        <v>-</v>
      </c>
      <c r="O92" s="79"/>
      <c r="P92" s="80"/>
      <c r="Q92" s="203"/>
      <c r="R92" s="80"/>
      <c r="S92" s="83" t="str">
        <f t="shared" si="4"/>
        <v>도비</v>
      </c>
      <c r="T92" s="186">
        <f t="shared" si="5"/>
        <v>0</v>
      </c>
      <c r="U92" s="186">
        <f t="shared" si="6"/>
        <v>160000</v>
      </c>
      <c r="V92" s="82" t="str">
        <f t="shared" si="7"/>
        <v>ok</v>
      </c>
      <c r="W92" s="80"/>
      <c r="X92" s="81" t="str">
        <f t="shared" si="8"/>
        <v>도비</v>
      </c>
      <c r="Y92" s="186">
        <f t="shared" si="9"/>
        <v>0</v>
      </c>
      <c r="Z92" s="186">
        <f t="shared" si="10"/>
        <v>0</v>
      </c>
      <c r="AA92" s="82" t="str">
        <f t="shared" si="11"/>
        <v>ok</v>
      </c>
      <c r="AB92" s="80"/>
      <c r="AC92" s="84" t="str">
        <f t="array" ref="AC92">IFERROR(IF($C92="","",INDEX(구분표!$I$2:$I$1001,MATCH(1,(구분표!$B$2:$B$1001='15년일출'!$A92)*(구분표!$C$2:$C$1001='15년일출'!$B92)*(구분표!$A$2:$A$1001='15년일출'!$C92),0))),"@@")</f>
        <v>1603</v>
      </c>
    </row>
    <row r="93" spans="1:29" ht="31.5" customHeight="1">
      <c r="A93" s="87" t="str">
        <f>IFERROR(VLOOKUP('15년일출'!$C93,구분표!$A$2:$C$1001,2,FALSE),"")</f>
        <v>농정해양위원회</v>
      </c>
      <c r="B93" s="87" t="str">
        <f>IFERROR(VLOOKUP('15년일출'!$C93,구분표!$A$2:$C$1001,3,FALSE),"")</f>
        <v>농정해양국</v>
      </c>
      <c r="C93" s="87" t="s">
        <v>808</v>
      </c>
      <c r="D93" s="187"/>
      <c r="E93" s="187">
        <v>532</v>
      </c>
      <c r="F93" s="188" t="s">
        <v>832</v>
      </c>
      <c r="G93" s="186">
        <v>100000</v>
      </c>
      <c r="H93" s="233"/>
      <c r="I93" s="186">
        <v>110000</v>
      </c>
      <c r="J93" s="78">
        <f t="shared" si="1"/>
        <v>210000</v>
      </c>
      <c r="K93" s="186"/>
      <c r="L93" s="186"/>
      <c r="M93" s="78">
        <f t="shared" si="2"/>
        <v>100000</v>
      </c>
      <c r="N93" s="79" t="str">
        <f t="shared" si="3"/>
        <v>-</v>
      </c>
      <c r="O93" s="79"/>
      <c r="P93" s="80"/>
      <c r="Q93" s="203"/>
      <c r="R93" s="80"/>
      <c r="S93" s="83" t="str">
        <f t="shared" si="4"/>
        <v>도비</v>
      </c>
      <c r="T93" s="186">
        <f t="shared" ref="T93:T173" si="15">IF($S93&lt;&gt;"도비",IF($Q93="국도비","직접입력",SUM($H93:$I93)),)</f>
        <v>0</v>
      </c>
      <c r="U93" s="186">
        <f t="shared" si="6"/>
        <v>110000</v>
      </c>
      <c r="V93" s="82" t="str">
        <f t="shared" ref="V93:V173" si="16">IF($Q93="국도비","ok",IF(($H93+$I93)=($T93+$U93),"ok","검토"))</f>
        <v>ok</v>
      </c>
      <c r="W93" s="80"/>
      <c r="X93" s="81" t="str">
        <f t="shared" si="8"/>
        <v>도비</v>
      </c>
      <c r="Y93" s="186">
        <f t="shared" ref="Y93:Y173" si="17">IF($X93&lt;&gt;"도비",IF($Q93="국도비","직접입력",SUM($K93:$L93)),)</f>
        <v>0</v>
      </c>
      <c r="Z93" s="186">
        <f t="shared" ref="Z93:Z173" si="18">IF($X93="도비",SUM($K93:$L93),IF($Q93="국도비","직접입력",SUM($K93:$L93)-$Y93))</f>
        <v>0</v>
      </c>
      <c r="AA93" s="82" t="str">
        <f t="shared" si="11"/>
        <v>ok</v>
      </c>
      <c r="AB93" s="80"/>
      <c r="AC93" s="84" t="str">
        <f t="array" ref="AC93">IFERROR(IF($C93="","",INDEX(구분표!$I$2:$I$1001,MATCH(1,(구분표!$B$2:$B$1001='15년일출'!$A93)*(구분표!$C$2:$C$1001='15년일출'!$B93)*(구분표!$A$2:$A$1001='15년일출'!$C93),0))),"@@")</f>
        <v>1604</v>
      </c>
    </row>
    <row r="94" spans="1:29" ht="31.5" customHeight="1">
      <c r="A94" s="87" t="str">
        <f>IFERROR(VLOOKUP('15년일출'!$C94,구분표!$A$2:$C$1001,2,FALSE),"")</f>
        <v>농정해양위원회</v>
      </c>
      <c r="B94" s="87" t="str">
        <f>IFERROR(VLOOKUP('15년일출'!$C94,구분표!$A$2:$C$1001,3,FALSE),"")</f>
        <v>농정해양국</v>
      </c>
      <c r="C94" s="87" t="s">
        <v>808</v>
      </c>
      <c r="D94" s="187"/>
      <c r="E94" s="187">
        <v>532</v>
      </c>
      <c r="F94" s="188" t="s">
        <v>833</v>
      </c>
      <c r="G94" s="189">
        <v>100000</v>
      </c>
      <c r="H94" s="233"/>
      <c r="I94" s="186">
        <v>26000</v>
      </c>
      <c r="J94" s="78">
        <f t="shared" ref="J94:J174" si="19">SUM(G94+H94+I94)</f>
        <v>126000</v>
      </c>
      <c r="K94" s="197"/>
      <c r="L94" s="196"/>
      <c r="M94" s="78">
        <f t="shared" ref="M94:M174" si="20">SUM(G94+K94+L94)</f>
        <v>100000</v>
      </c>
      <c r="N94" s="79" t="str">
        <f t="shared" si="3"/>
        <v>-</v>
      </c>
      <c r="O94" s="79"/>
      <c r="P94" s="80"/>
      <c r="Q94" s="203"/>
      <c r="R94" s="80"/>
      <c r="S94" s="83" t="str">
        <f t="shared" ref="S94:S174" si="21">IF($Q94="도비","도비",IF(COUNT(FIND("국비/",$F94)),"국비",IF(COUNT(FIND("지특/",$F94)),"지특",IF(COUNT(FIND("기금/",$F94)),"기금",IF(COUNT(FIND("교부세/",$F94)),"특교",IF(COUNT(FIND("자체/",$F94)),"도비",""))))))</f>
        <v>도비</v>
      </c>
      <c r="T94" s="186">
        <f t="shared" si="15"/>
        <v>0</v>
      </c>
      <c r="U94" s="186">
        <f t="shared" ref="U94:U174" si="22">IF($S94="도비",SUM($H94:$I94),IF($Q94="국도비","직접입력",SUM($H94:$I94)-$T94))</f>
        <v>26000</v>
      </c>
      <c r="V94" s="82" t="str">
        <f t="shared" si="16"/>
        <v>ok</v>
      </c>
      <c r="W94" s="80"/>
      <c r="X94" s="81" t="str">
        <f t="shared" ref="X94:X174" si="23">$S94</f>
        <v>도비</v>
      </c>
      <c r="Y94" s="186">
        <f t="shared" si="17"/>
        <v>0</v>
      </c>
      <c r="Z94" s="186">
        <f t="shared" si="18"/>
        <v>0</v>
      </c>
      <c r="AA94" s="82" t="str">
        <f t="shared" ref="AA94:AA174" si="24">IF($Q94="국도비","ok",IF(($K94+$L94)=($Y94+$Z94),"ok","검토"))</f>
        <v>ok</v>
      </c>
      <c r="AB94" s="80"/>
      <c r="AC94" s="84" t="str">
        <f t="array" ref="AC94">IFERROR(IF($C94="","",INDEX(구분표!$I$2:$I$1001,MATCH(1,(구분표!$B$2:$B$1001='15년일출'!$A94)*(구분표!$C$2:$C$1001='15년일출'!$B94)*(구분표!$A$2:$A$1001='15년일출'!$C94),0))),"@@")</f>
        <v>1604</v>
      </c>
    </row>
    <row r="95" spans="1:29" ht="31.5" customHeight="1">
      <c r="A95" s="87" t="str">
        <f>IFERROR(VLOOKUP('15년일출'!$C95,구분표!$A$2:$C$1001,2,FALSE),"")</f>
        <v>농정해양위원회</v>
      </c>
      <c r="B95" s="87" t="str">
        <f>IFERROR(VLOOKUP('15년일출'!$C95,구분표!$A$2:$C$1001,3,FALSE),"")</f>
        <v>농정해양국</v>
      </c>
      <c r="C95" s="87" t="s">
        <v>808</v>
      </c>
      <c r="D95" s="187"/>
      <c r="E95" s="187" t="s">
        <v>806</v>
      </c>
      <c r="F95" s="188" t="s">
        <v>834</v>
      </c>
      <c r="G95" s="186"/>
      <c r="H95" s="233"/>
      <c r="I95" s="186">
        <v>50000</v>
      </c>
      <c r="J95" s="78">
        <f t="shared" si="19"/>
        <v>50000</v>
      </c>
      <c r="K95" s="197"/>
      <c r="L95" s="196"/>
      <c r="M95" s="78">
        <f t="shared" si="20"/>
        <v>0</v>
      </c>
      <c r="N95" s="79" t="str">
        <f t="shared" si="3"/>
        <v>-</v>
      </c>
      <c r="O95" s="79"/>
      <c r="P95" s="80"/>
      <c r="Q95" s="203"/>
      <c r="R95" s="80"/>
      <c r="S95" s="83" t="s">
        <v>999</v>
      </c>
      <c r="T95" s="186">
        <f t="shared" si="15"/>
        <v>0</v>
      </c>
      <c r="U95" s="186">
        <f t="shared" si="22"/>
        <v>50000</v>
      </c>
      <c r="V95" s="82" t="str">
        <f t="shared" si="16"/>
        <v>ok</v>
      </c>
      <c r="W95" s="80"/>
      <c r="X95" s="81" t="str">
        <f t="shared" si="23"/>
        <v>도비</v>
      </c>
      <c r="Y95" s="186">
        <f t="shared" si="17"/>
        <v>0</v>
      </c>
      <c r="Z95" s="186">
        <f t="shared" si="18"/>
        <v>0</v>
      </c>
      <c r="AA95" s="82" t="str">
        <f t="shared" si="24"/>
        <v>ok</v>
      </c>
      <c r="AB95" s="80"/>
      <c r="AC95" s="84" t="str">
        <f t="array" ref="AC95">IFERROR(IF($C95="","",INDEX(구분표!$I$2:$I$1001,MATCH(1,(구분표!$B$2:$B$1001='15년일출'!$A95)*(구분표!$C$2:$C$1001='15년일출'!$B95)*(구분표!$A$2:$A$1001='15년일출'!$C95),0))),"@@")</f>
        <v>1604</v>
      </c>
    </row>
    <row r="96" spans="1:29" ht="31.5" customHeight="1">
      <c r="A96" s="87" t="str">
        <f>IFERROR(VLOOKUP('15년일출'!$C96,구분표!$A$2:$C$1001,2,FALSE),"")</f>
        <v>농정해양위원회</v>
      </c>
      <c r="B96" s="87" t="str">
        <f>IFERROR(VLOOKUP('15년일출'!$C96,구분표!$A$2:$C$1001,3,FALSE),"")</f>
        <v>농정해양국</v>
      </c>
      <c r="C96" s="87" t="s">
        <v>808</v>
      </c>
      <c r="D96" s="187"/>
      <c r="E96" s="187" t="s">
        <v>806</v>
      </c>
      <c r="F96" s="188" t="s">
        <v>835</v>
      </c>
      <c r="G96" s="189"/>
      <c r="H96" s="233"/>
      <c r="I96" s="186">
        <v>500000</v>
      </c>
      <c r="J96" s="78">
        <f t="shared" si="19"/>
        <v>500000</v>
      </c>
      <c r="K96" s="197"/>
      <c r="L96" s="196"/>
      <c r="M96" s="78">
        <f t="shared" si="20"/>
        <v>0</v>
      </c>
      <c r="N96" s="79" t="str">
        <f t="shared" si="3"/>
        <v>-</v>
      </c>
      <c r="O96" s="79"/>
      <c r="P96" s="80"/>
      <c r="Q96" s="203"/>
      <c r="R96" s="80"/>
      <c r="S96" s="83" t="s">
        <v>999</v>
      </c>
      <c r="T96" s="186">
        <f t="shared" si="15"/>
        <v>0</v>
      </c>
      <c r="U96" s="186">
        <f t="shared" si="22"/>
        <v>500000</v>
      </c>
      <c r="V96" s="82" t="str">
        <f t="shared" si="16"/>
        <v>ok</v>
      </c>
      <c r="W96" s="80"/>
      <c r="X96" s="81" t="str">
        <f t="shared" si="23"/>
        <v>도비</v>
      </c>
      <c r="Y96" s="186">
        <f t="shared" si="17"/>
        <v>0</v>
      </c>
      <c r="Z96" s="186">
        <f t="shared" si="18"/>
        <v>0</v>
      </c>
      <c r="AA96" s="82" t="str">
        <f t="shared" si="24"/>
        <v>ok</v>
      </c>
      <c r="AB96" s="80"/>
      <c r="AC96" s="84" t="str">
        <f t="array" ref="AC96">IFERROR(IF($C96="","",INDEX(구분표!$I$2:$I$1001,MATCH(1,(구분표!$B$2:$B$1001='15년일출'!$A96)*(구분표!$C$2:$C$1001='15년일출'!$B96)*(구분표!$A$2:$A$1001='15년일출'!$C96),0))),"@@")</f>
        <v>1604</v>
      </c>
    </row>
    <row r="97" spans="1:29" ht="31.5" customHeight="1">
      <c r="A97" s="87" t="str">
        <f>IFERROR(VLOOKUP('15년일출'!$C97,구분표!$A$2:$C$1001,2,FALSE),"")</f>
        <v>농정해양위원회</v>
      </c>
      <c r="B97" s="87" t="str">
        <f>IFERROR(VLOOKUP('15년일출'!$C97,구분표!$A$2:$C$1001,3,FALSE),"")</f>
        <v>농정해양국</v>
      </c>
      <c r="C97" s="87" t="s">
        <v>805</v>
      </c>
      <c r="D97" s="187"/>
      <c r="E97" s="187">
        <v>544</v>
      </c>
      <c r="F97" s="188" t="s">
        <v>836</v>
      </c>
      <c r="G97" s="186">
        <v>374000</v>
      </c>
      <c r="H97" s="233"/>
      <c r="I97" s="186">
        <v>100000</v>
      </c>
      <c r="J97" s="78">
        <f t="shared" si="19"/>
        <v>474000</v>
      </c>
      <c r="K97" s="197"/>
      <c r="L97" s="196"/>
      <c r="M97" s="78">
        <f t="shared" si="20"/>
        <v>374000</v>
      </c>
      <c r="N97" s="79" t="str">
        <f t="shared" si="3"/>
        <v>-</v>
      </c>
      <c r="O97" s="79"/>
      <c r="P97" s="80"/>
      <c r="Q97" s="203"/>
      <c r="R97" s="80"/>
      <c r="S97" s="83" t="str">
        <f t="shared" si="21"/>
        <v>도비</v>
      </c>
      <c r="T97" s="186">
        <f t="shared" si="15"/>
        <v>0</v>
      </c>
      <c r="U97" s="186">
        <f t="shared" si="22"/>
        <v>100000</v>
      </c>
      <c r="V97" s="82" t="str">
        <f t="shared" si="16"/>
        <v>ok</v>
      </c>
      <c r="W97" s="80"/>
      <c r="X97" s="81" t="str">
        <f t="shared" si="23"/>
        <v>도비</v>
      </c>
      <c r="Y97" s="186">
        <f t="shared" si="17"/>
        <v>0</v>
      </c>
      <c r="Z97" s="186">
        <f t="shared" si="18"/>
        <v>0</v>
      </c>
      <c r="AA97" s="82" t="str">
        <f t="shared" si="24"/>
        <v>ok</v>
      </c>
      <c r="AB97" s="80"/>
      <c r="AC97" s="84" t="str">
        <f t="array" ref="AC97">IFERROR(IF($C97="","",INDEX(구분표!$I$2:$I$1001,MATCH(1,(구분표!$B$2:$B$1001='15년일출'!$A97)*(구분표!$C$2:$C$1001='15년일출'!$B97)*(구분표!$A$2:$A$1001='15년일출'!$C97),0))),"@@")</f>
        <v>1605</v>
      </c>
    </row>
    <row r="98" spans="1:29" ht="31.5" customHeight="1">
      <c r="A98" s="87" t="str">
        <f>IFERROR(VLOOKUP('15년일출'!$C98,구분표!$A$2:$C$1001,2,FALSE),"")</f>
        <v>농정해양위원회</v>
      </c>
      <c r="B98" s="87" t="str">
        <f>IFERROR(VLOOKUP('15년일출'!$C98,구분표!$A$2:$C$1001,3,FALSE),"")</f>
        <v>농정해양국</v>
      </c>
      <c r="C98" s="87" t="s">
        <v>805</v>
      </c>
      <c r="D98" s="187"/>
      <c r="E98" s="187" t="s">
        <v>806</v>
      </c>
      <c r="F98" s="188" t="s">
        <v>837</v>
      </c>
      <c r="G98" s="186"/>
      <c r="H98" s="233"/>
      <c r="I98" s="186">
        <v>100000</v>
      </c>
      <c r="J98" s="78">
        <f t="shared" si="19"/>
        <v>100000</v>
      </c>
      <c r="K98" s="197"/>
      <c r="L98" s="196"/>
      <c r="M98" s="78">
        <f t="shared" si="20"/>
        <v>0</v>
      </c>
      <c r="N98" s="79" t="str">
        <f t="shared" si="3"/>
        <v>-</v>
      </c>
      <c r="O98" s="79"/>
      <c r="P98" s="80"/>
      <c r="Q98" s="203"/>
      <c r="R98" s="80"/>
      <c r="S98" s="83" t="s">
        <v>999</v>
      </c>
      <c r="T98" s="186">
        <f t="shared" si="15"/>
        <v>0</v>
      </c>
      <c r="U98" s="186">
        <f t="shared" si="22"/>
        <v>100000</v>
      </c>
      <c r="V98" s="82" t="str">
        <f t="shared" si="16"/>
        <v>ok</v>
      </c>
      <c r="W98" s="80"/>
      <c r="X98" s="81" t="str">
        <f t="shared" si="23"/>
        <v>도비</v>
      </c>
      <c r="Y98" s="186">
        <f t="shared" si="17"/>
        <v>0</v>
      </c>
      <c r="Z98" s="186">
        <f t="shared" si="18"/>
        <v>0</v>
      </c>
      <c r="AA98" s="82" t="str">
        <f t="shared" si="24"/>
        <v>ok</v>
      </c>
      <c r="AB98" s="80"/>
      <c r="AC98" s="84" t="str">
        <f t="array" ref="AC98">IFERROR(IF($C98="","",INDEX(구분표!$I$2:$I$1001,MATCH(1,(구분표!$B$2:$B$1001='15년일출'!$A98)*(구분표!$C$2:$C$1001='15년일출'!$B98)*(구분표!$A$2:$A$1001='15년일출'!$C98),0))),"@@")</f>
        <v>1605</v>
      </c>
    </row>
    <row r="99" spans="1:29" ht="31.5" customHeight="1">
      <c r="A99" s="87" t="str">
        <f>IFERROR(VLOOKUP('15년일출'!$C99,구분표!$A$2:$C$1001,2,FALSE),"")</f>
        <v>농정해양위원회</v>
      </c>
      <c r="B99" s="87" t="str">
        <f>IFERROR(VLOOKUP('15년일출'!$C99,구분표!$A$2:$C$1001,3,FALSE),"")</f>
        <v>농정해양국</v>
      </c>
      <c r="C99" s="87" t="s">
        <v>805</v>
      </c>
      <c r="D99" s="187"/>
      <c r="E99" s="187" t="s">
        <v>806</v>
      </c>
      <c r="F99" s="188" t="s">
        <v>838</v>
      </c>
      <c r="G99" s="186"/>
      <c r="H99" s="233"/>
      <c r="I99" s="186">
        <v>58338</v>
      </c>
      <c r="J99" s="78">
        <f t="shared" si="19"/>
        <v>58338</v>
      </c>
      <c r="K99" s="197"/>
      <c r="L99" s="196"/>
      <c r="M99" s="78">
        <f t="shared" si="20"/>
        <v>0</v>
      </c>
      <c r="N99" s="79" t="str">
        <f t="shared" si="3"/>
        <v>-</v>
      </c>
      <c r="O99" s="79"/>
      <c r="P99" s="80"/>
      <c r="Q99" s="203"/>
      <c r="R99" s="80"/>
      <c r="S99" s="83" t="s">
        <v>999</v>
      </c>
      <c r="T99" s="186">
        <f t="shared" si="15"/>
        <v>0</v>
      </c>
      <c r="U99" s="186">
        <f t="shared" si="22"/>
        <v>58338</v>
      </c>
      <c r="V99" s="82" t="str">
        <f t="shared" si="16"/>
        <v>ok</v>
      </c>
      <c r="W99" s="80"/>
      <c r="X99" s="81" t="str">
        <f t="shared" si="23"/>
        <v>도비</v>
      </c>
      <c r="Y99" s="186">
        <f t="shared" si="17"/>
        <v>0</v>
      </c>
      <c r="Z99" s="186">
        <f t="shared" si="18"/>
        <v>0</v>
      </c>
      <c r="AA99" s="82" t="str">
        <f t="shared" si="24"/>
        <v>ok</v>
      </c>
      <c r="AB99" s="80"/>
      <c r="AC99" s="84" t="str">
        <f t="array" ref="AC99">IFERROR(IF($C99="","",INDEX(구분표!$I$2:$I$1001,MATCH(1,(구분표!$B$2:$B$1001='15년일출'!$A99)*(구분표!$C$2:$C$1001='15년일출'!$B99)*(구분표!$A$2:$A$1001='15년일출'!$C99),0))),"@@")</f>
        <v>1605</v>
      </c>
    </row>
    <row r="100" spans="1:29" ht="31.5" customHeight="1">
      <c r="A100" s="87" t="str">
        <f>IFERROR(VLOOKUP('15년일출'!$C100,구분표!$A$2:$C$1001,2,FALSE),"")</f>
        <v>농정해양위원회</v>
      </c>
      <c r="B100" s="87" t="str">
        <f>IFERROR(VLOOKUP('15년일출'!$C100,구분표!$A$2:$C$1001,3,FALSE),"")</f>
        <v>농정해양국</v>
      </c>
      <c r="C100" s="87" t="s">
        <v>805</v>
      </c>
      <c r="D100" s="187"/>
      <c r="E100" s="187" t="s">
        <v>806</v>
      </c>
      <c r="F100" s="188" t="s">
        <v>839</v>
      </c>
      <c r="G100" s="186"/>
      <c r="H100" s="233"/>
      <c r="I100" s="186">
        <v>200000</v>
      </c>
      <c r="J100" s="78">
        <f t="shared" si="19"/>
        <v>200000</v>
      </c>
      <c r="K100" s="196"/>
      <c r="L100" s="196"/>
      <c r="M100" s="78">
        <f t="shared" si="20"/>
        <v>0</v>
      </c>
      <c r="N100" s="79" t="str">
        <f t="shared" si="3"/>
        <v>-</v>
      </c>
      <c r="O100" s="79" t="s">
        <v>920</v>
      </c>
      <c r="P100" s="80"/>
      <c r="Q100" s="203"/>
      <c r="R100" s="80"/>
      <c r="S100" s="83" t="s">
        <v>999</v>
      </c>
      <c r="T100" s="186">
        <f t="shared" si="15"/>
        <v>0</v>
      </c>
      <c r="U100" s="186">
        <f t="shared" si="22"/>
        <v>200000</v>
      </c>
      <c r="V100" s="82" t="str">
        <f t="shared" si="16"/>
        <v>ok</v>
      </c>
      <c r="W100" s="80"/>
      <c r="X100" s="81" t="str">
        <f t="shared" si="23"/>
        <v>도비</v>
      </c>
      <c r="Y100" s="186">
        <f t="shared" si="17"/>
        <v>0</v>
      </c>
      <c r="Z100" s="186">
        <f t="shared" si="18"/>
        <v>0</v>
      </c>
      <c r="AA100" s="82" t="str">
        <f t="shared" si="24"/>
        <v>ok</v>
      </c>
      <c r="AB100" s="80"/>
      <c r="AC100" s="84" t="str">
        <f t="array" ref="AC100">IFERROR(IF($C100="","",INDEX(구분표!$I$2:$I$1001,MATCH(1,(구분표!$B$2:$B$1001='15년일출'!$A100)*(구분표!$C$2:$C$1001='15년일출'!$B100)*(구분표!$A$2:$A$1001='15년일출'!$C100),0))),"@@")</f>
        <v>1605</v>
      </c>
    </row>
    <row r="101" spans="1:29" ht="31.5" customHeight="1">
      <c r="A101" s="87" t="str">
        <f>IFERROR(VLOOKUP('15년일출'!$C101,구분표!$A$2:$C$1001,2,FALSE),"")</f>
        <v>농정해양위원회</v>
      </c>
      <c r="B101" s="87" t="str">
        <f>IFERROR(VLOOKUP('15년일출'!$C101,구분표!$A$2:$C$1001,3,FALSE),"")</f>
        <v>농정해양국</v>
      </c>
      <c r="C101" s="87" t="s">
        <v>805</v>
      </c>
      <c r="D101" s="187"/>
      <c r="E101" s="187" t="s">
        <v>806</v>
      </c>
      <c r="F101" s="188" t="s">
        <v>840</v>
      </c>
      <c r="G101" s="186"/>
      <c r="H101" s="233"/>
      <c r="I101" s="186">
        <v>11200</v>
      </c>
      <c r="J101" s="78">
        <f t="shared" si="19"/>
        <v>11200</v>
      </c>
      <c r="K101" s="186"/>
      <c r="L101" s="186"/>
      <c r="M101" s="78">
        <f t="shared" si="20"/>
        <v>0</v>
      </c>
      <c r="N101" s="79" t="str">
        <f t="shared" si="3"/>
        <v>-</v>
      </c>
      <c r="O101" s="79"/>
      <c r="P101" s="80"/>
      <c r="Q101" s="203"/>
      <c r="R101" s="80"/>
      <c r="S101" s="83" t="s">
        <v>999</v>
      </c>
      <c r="T101" s="186">
        <f t="shared" si="15"/>
        <v>0</v>
      </c>
      <c r="U101" s="186">
        <f t="shared" si="22"/>
        <v>11200</v>
      </c>
      <c r="V101" s="82" t="str">
        <f t="shared" si="16"/>
        <v>ok</v>
      </c>
      <c r="W101" s="80"/>
      <c r="X101" s="81" t="str">
        <f t="shared" si="23"/>
        <v>도비</v>
      </c>
      <c r="Y101" s="186">
        <f t="shared" si="17"/>
        <v>0</v>
      </c>
      <c r="Z101" s="186">
        <f t="shared" si="18"/>
        <v>0</v>
      </c>
      <c r="AA101" s="82" t="str">
        <f t="shared" si="24"/>
        <v>ok</v>
      </c>
      <c r="AB101" s="80"/>
      <c r="AC101" s="84" t="str">
        <f t="array" ref="AC101">IFERROR(IF($C101="","",INDEX(구분표!$I$2:$I$1001,MATCH(1,(구분표!$B$2:$B$1001='15년일출'!$A101)*(구분표!$C$2:$C$1001='15년일출'!$B101)*(구분표!$A$2:$A$1001='15년일출'!$C101),0))),"@@")</f>
        <v>1605</v>
      </c>
    </row>
    <row r="102" spans="1:29" ht="31.5" customHeight="1">
      <c r="A102" s="87" t="str">
        <f>IFERROR(VLOOKUP('15년일출'!$C102,구분표!$A$2:$C$1001,2,FALSE),"")</f>
        <v>농정해양위원회</v>
      </c>
      <c r="B102" s="87" t="str">
        <f>IFERROR(VLOOKUP('15년일출'!$C102,구분표!$A$2:$C$1001,3,FALSE),"")</f>
        <v>농정해양국</v>
      </c>
      <c r="C102" s="87" t="s">
        <v>841</v>
      </c>
      <c r="D102" s="187"/>
      <c r="E102" s="187">
        <v>549</v>
      </c>
      <c r="F102" s="188" t="s">
        <v>1011</v>
      </c>
      <c r="G102" s="186">
        <v>122000</v>
      </c>
      <c r="H102" s="233"/>
      <c r="I102" s="186">
        <v>28000</v>
      </c>
      <c r="J102" s="78">
        <f t="shared" si="19"/>
        <v>150000</v>
      </c>
      <c r="K102" s="186"/>
      <c r="L102" s="186"/>
      <c r="M102" s="78"/>
      <c r="N102" s="79"/>
      <c r="O102" s="79"/>
      <c r="P102" s="80"/>
      <c r="Q102" s="203"/>
      <c r="R102" s="80"/>
      <c r="S102" s="83" t="str">
        <f t="shared" si="21"/>
        <v>도비</v>
      </c>
      <c r="T102" s="186">
        <v>0</v>
      </c>
      <c r="U102" s="186">
        <v>28000</v>
      </c>
      <c r="V102" s="82" t="str">
        <f t="shared" si="16"/>
        <v>ok</v>
      </c>
      <c r="W102" s="80"/>
      <c r="X102" s="81" t="str">
        <f t="shared" si="23"/>
        <v>도비</v>
      </c>
      <c r="Y102" s="186">
        <f t="shared" si="17"/>
        <v>0</v>
      </c>
      <c r="Z102" s="186">
        <f t="shared" si="18"/>
        <v>0</v>
      </c>
      <c r="AA102" s="82" t="str">
        <f t="shared" si="24"/>
        <v>ok</v>
      </c>
      <c r="AB102" s="80"/>
      <c r="AC102" s="84"/>
    </row>
    <row r="103" spans="1:29" ht="31.5" customHeight="1">
      <c r="A103" s="87" t="str">
        <f>IFERROR(VLOOKUP('15년일출'!$C103,구분표!$A$2:$C$1001,2,FALSE),"")</f>
        <v>농정해양위원회</v>
      </c>
      <c r="B103" s="87" t="str">
        <f>IFERROR(VLOOKUP('15년일출'!$C103,구분표!$A$2:$C$1001,3,FALSE),"")</f>
        <v>농정해양국</v>
      </c>
      <c r="C103" s="87" t="s">
        <v>841</v>
      </c>
      <c r="D103" s="187"/>
      <c r="E103" s="187">
        <v>549</v>
      </c>
      <c r="F103" s="188" t="s">
        <v>1012</v>
      </c>
      <c r="G103" s="186">
        <v>13000</v>
      </c>
      <c r="H103" s="233"/>
      <c r="I103" s="186">
        <v>7000</v>
      </c>
      <c r="J103" s="78">
        <f t="shared" si="19"/>
        <v>20000</v>
      </c>
      <c r="K103" s="186"/>
      <c r="L103" s="186"/>
      <c r="M103" s="78"/>
      <c r="N103" s="79"/>
      <c r="O103" s="79"/>
      <c r="P103" s="80"/>
      <c r="Q103" s="203"/>
      <c r="R103" s="80"/>
      <c r="S103" s="83" t="str">
        <f t="shared" si="21"/>
        <v>도비</v>
      </c>
      <c r="T103" s="186">
        <v>0</v>
      </c>
      <c r="U103" s="186">
        <v>7000</v>
      </c>
      <c r="V103" s="82" t="str">
        <f t="shared" si="16"/>
        <v>ok</v>
      </c>
      <c r="W103" s="80"/>
      <c r="X103" s="81" t="str">
        <f t="shared" si="23"/>
        <v>도비</v>
      </c>
      <c r="Y103" s="186">
        <f t="shared" si="17"/>
        <v>0</v>
      </c>
      <c r="Z103" s="186">
        <f t="shared" si="18"/>
        <v>0</v>
      </c>
      <c r="AA103" s="82" t="str">
        <f t="shared" si="24"/>
        <v>ok</v>
      </c>
      <c r="AB103" s="80"/>
      <c r="AC103" s="84"/>
    </row>
    <row r="104" spans="1:29" ht="31.5" customHeight="1">
      <c r="A104" s="87" t="str">
        <f>IFERROR(VLOOKUP('15년일출'!$C104,구분표!$A$2:$C$1001,2,FALSE),"")</f>
        <v>농정해양위원회</v>
      </c>
      <c r="B104" s="87" t="str">
        <f>IFERROR(VLOOKUP('15년일출'!$C104,구분표!$A$2:$C$1001,3,FALSE),"")</f>
        <v>농정해양국</v>
      </c>
      <c r="C104" s="87" t="s">
        <v>841</v>
      </c>
      <c r="D104" s="187"/>
      <c r="E104" s="187">
        <v>550</v>
      </c>
      <c r="F104" s="188" t="s">
        <v>1016</v>
      </c>
      <c r="G104" s="186">
        <v>50000</v>
      </c>
      <c r="H104" s="233"/>
      <c r="I104" s="186">
        <v>20000</v>
      </c>
      <c r="J104" s="78">
        <f t="shared" si="19"/>
        <v>70000</v>
      </c>
      <c r="K104" s="186"/>
      <c r="L104" s="186"/>
      <c r="M104" s="78">
        <f t="shared" si="20"/>
        <v>50000</v>
      </c>
      <c r="N104" s="79" t="str">
        <f t="shared" si="3"/>
        <v>-</v>
      </c>
      <c r="O104" s="79"/>
      <c r="P104" s="80"/>
      <c r="Q104" s="203"/>
      <c r="R104" s="80"/>
      <c r="S104" s="83" t="str">
        <f t="shared" si="21"/>
        <v>도비</v>
      </c>
      <c r="T104" s="186">
        <f t="shared" si="15"/>
        <v>0</v>
      </c>
      <c r="U104" s="186">
        <f t="shared" si="22"/>
        <v>20000</v>
      </c>
      <c r="V104" s="82" t="str">
        <f t="shared" si="16"/>
        <v>ok</v>
      </c>
      <c r="W104" s="80"/>
      <c r="X104" s="81" t="str">
        <f t="shared" si="23"/>
        <v>도비</v>
      </c>
      <c r="Y104" s="186">
        <f t="shared" si="17"/>
        <v>0</v>
      </c>
      <c r="Z104" s="186">
        <f t="shared" si="18"/>
        <v>0</v>
      </c>
      <c r="AA104" s="82" t="str">
        <f t="shared" si="24"/>
        <v>ok</v>
      </c>
      <c r="AB104" s="80"/>
      <c r="AC104" s="84" t="str">
        <f t="array" ref="AC104">IFERROR(IF($C104="","",INDEX(구분표!$I$2:$I$1001,MATCH(1,(구분표!$B$2:$B$1001='15년일출'!$A104)*(구분표!$C$2:$C$1001='15년일출'!$B104)*(구분표!$A$2:$A$1001='15년일출'!$C104),0))),"@@")</f>
        <v>1606</v>
      </c>
    </row>
    <row r="105" spans="1:29" ht="31.5" customHeight="1">
      <c r="A105" s="87" t="str">
        <f>IFERROR(VLOOKUP('15년일출'!$C105,구분표!$A$2:$C$1001,2,FALSE),"")</f>
        <v>농정해양위원회</v>
      </c>
      <c r="B105" s="87" t="str">
        <f>IFERROR(VLOOKUP('15년일출'!$C105,구분표!$A$2:$C$1001,3,FALSE),"")</f>
        <v>농정해양국</v>
      </c>
      <c r="C105" s="87" t="s">
        <v>841</v>
      </c>
      <c r="D105" s="187"/>
      <c r="E105" s="187">
        <v>551</v>
      </c>
      <c r="F105" s="188" t="s">
        <v>1017</v>
      </c>
      <c r="G105" s="186">
        <v>113576</v>
      </c>
      <c r="H105" s="233"/>
      <c r="I105" s="186">
        <v>16000</v>
      </c>
      <c r="J105" s="78">
        <f t="shared" si="19"/>
        <v>129576</v>
      </c>
      <c r="K105" s="186"/>
      <c r="L105" s="186"/>
      <c r="M105" s="78">
        <f t="shared" si="20"/>
        <v>113576</v>
      </c>
      <c r="N105" s="79" t="str">
        <f t="shared" si="3"/>
        <v>-</v>
      </c>
      <c r="O105" s="79"/>
      <c r="P105" s="80"/>
      <c r="Q105" s="203"/>
      <c r="R105" s="80"/>
      <c r="S105" s="83" t="str">
        <f t="shared" si="21"/>
        <v>도비</v>
      </c>
      <c r="T105" s="186">
        <f t="shared" si="15"/>
        <v>0</v>
      </c>
      <c r="U105" s="186">
        <f t="shared" si="22"/>
        <v>16000</v>
      </c>
      <c r="V105" s="82" t="str">
        <f t="shared" si="16"/>
        <v>ok</v>
      </c>
      <c r="W105" s="80"/>
      <c r="X105" s="81" t="str">
        <f t="shared" si="23"/>
        <v>도비</v>
      </c>
      <c r="Y105" s="186">
        <f t="shared" si="17"/>
        <v>0</v>
      </c>
      <c r="Z105" s="186">
        <f t="shared" si="18"/>
        <v>0</v>
      </c>
      <c r="AA105" s="82" t="str">
        <f t="shared" si="24"/>
        <v>ok</v>
      </c>
      <c r="AB105" s="80"/>
      <c r="AC105" s="84" t="str">
        <f t="array" ref="AC105">IFERROR(IF($C105="","",INDEX(구분표!$I$2:$I$1001,MATCH(1,(구분표!$B$2:$B$1001='15년일출'!$A105)*(구분표!$C$2:$C$1001='15년일출'!$B105)*(구분표!$A$2:$A$1001='15년일출'!$C105),0))),"@@")</f>
        <v>1606</v>
      </c>
    </row>
    <row r="106" spans="1:29" ht="31.5" customHeight="1">
      <c r="A106" s="87" t="str">
        <f>IFERROR(VLOOKUP('15년일출'!$C106,구분표!$A$2:$C$1001,2,FALSE),"")</f>
        <v>농정해양위원회</v>
      </c>
      <c r="B106" s="87" t="str">
        <f>IFERROR(VLOOKUP('15년일출'!$C106,구분표!$A$2:$C$1001,3,FALSE),"")</f>
        <v>농정해양국</v>
      </c>
      <c r="C106" s="87" t="s">
        <v>841</v>
      </c>
      <c r="D106" s="187"/>
      <c r="E106" s="187">
        <v>549</v>
      </c>
      <c r="F106" s="188" t="s">
        <v>1013</v>
      </c>
      <c r="G106" s="189">
        <v>20000</v>
      </c>
      <c r="H106" s="233"/>
      <c r="I106" s="186">
        <v>10000</v>
      </c>
      <c r="J106" s="78">
        <f t="shared" si="19"/>
        <v>30000</v>
      </c>
      <c r="K106" s="186"/>
      <c r="L106" s="186"/>
      <c r="M106" s="78"/>
      <c r="N106" s="79"/>
      <c r="O106" s="79"/>
      <c r="P106" s="80"/>
      <c r="Q106" s="203"/>
      <c r="R106" s="80"/>
      <c r="S106" s="83" t="str">
        <f t="shared" si="21"/>
        <v>도비</v>
      </c>
      <c r="T106" s="186">
        <f t="shared" si="15"/>
        <v>0</v>
      </c>
      <c r="U106" s="186">
        <v>10000</v>
      </c>
      <c r="V106" s="82" t="str">
        <f t="shared" si="16"/>
        <v>ok</v>
      </c>
      <c r="W106" s="80"/>
      <c r="X106" s="81" t="str">
        <f t="shared" si="23"/>
        <v>도비</v>
      </c>
      <c r="Y106" s="186">
        <f t="shared" si="17"/>
        <v>0</v>
      </c>
      <c r="Z106" s="186">
        <f t="shared" si="18"/>
        <v>0</v>
      </c>
      <c r="AA106" s="82" t="str">
        <f t="shared" si="24"/>
        <v>ok</v>
      </c>
      <c r="AB106" s="80"/>
      <c r="AC106" s="84"/>
    </row>
    <row r="107" spans="1:29" ht="31.5" customHeight="1">
      <c r="A107" s="87" t="str">
        <f>IFERROR(VLOOKUP('15년일출'!$C107,구분표!$A$2:$C$1001,2,FALSE),"")</f>
        <v>농정해양위원회</v>
      </c>
      <c r="B107" s="87" t="str">
        <f>IFERROR(VLOOKUP('15년일출'!$C107,구분표!$A$2:$C$1001,3,FALSE),"")</f>
        <v>농정해양국</v>
      </c>
      <c r="C107" s="87" t="s">
        <v>841</v>
      </c>
      <c r="D107" s="187"/>
      <c r="E107" s="187">
        <v>549</v>
      </c>
      <c r="F107" s="188" t="s">
        <v>1014</v>
      </c>
      <c r="G107" s="189">
        <v>12000</v>
      </c>
      <c r="H107" s="233"/>
      <c r="I107" s="186">
        <v>18000</v>
      </c>
      <c r="J107" s="78">
        <f t="shared" si="19"/>
        <v>30000</v>
      </c>
      <c r="K107" s="186"/>
      <c r="L107" s="186"/>
      <c r="M107" s="78"/>
      <c r="N107" s="79"/>
      <c r="O107" s="79"/>
      <c r="P107" s="80"/>
      <c r="Q107" s="203"/>
      <c r="R107" s="80"/>
      <c r="S107" s="83" t="str">
        <f t="shared" si="21"/>
        <v>도비</v>
      </c>
      <c r="T107" s="186">
        <f t="shared" si="15"/>
        <v>0</v>
      </c>
      <c r="U107" s="186">
        <v>18000</v>
      </c>
      <c r="V107" s="82" t="str">
        <f t="shared" si="16"/>
        <v>ok</v>
      </c>
      <c r="W107" s="80"/>
      <c r="X107" s="81" t="str">
        <f t="shared" si="23"/>
        <v>도비</v>
      </c>
      <c r="Y107" s="186">
        <f t="shared" si="17"/>
        <v>0</v>
      </c>
      <c r="Z107" s="186">
        <f t="shared" si="18"/>
        <v>0</v>
      </c>
      <c r="AA107" s="82" t="str">
        <f t="shared" si="24"/>
        <v>ok</v>
      </c>
      <c r="AB107" s="80"/>
      <c r="AC107" s="84"/>
    </row>
    <row r="108" spans="1:29" ht="31.5" customHeight="1">
      <c r="A108" s="87" t="str">
        <f>IFERROR(VLOOKUP('15년일출'!$C108,구분표!$A$2:$C$1001,2,FALSE),"")</f>
        <v>농정해양위원회</v>
      </c>
      <c r="B108" s="87" t="str">
        <f>IFERROR(VLOOKUP('15년일출'!$C108,구분표!$A$2:$C$1001,3,FALSE),"")</f>
        <v>농정해양국</v>
      </c>
      <c r="C108" s="87" t="s">
        <v>841</v>
      </c>
      <c r="D108" s="187"/>
      <c r="E108" s="187">
        <v>549</v>
      </c>
      <c r="F108" s="188" t="s">
        <v>1015</v>
      </c>
      <c r="G108" s="189">
        <v>30214</v>
      </c>
      <c r="H108" s="233"/>
      <c r="I108" s="186">
        <v>22000</v>
      </c>
      <c r="J108" s="78">
        <f t="shared" si="19"/>
        <v>52214</v>
      </c>
      <c r="K108" s="186"/>
      <c r="L108" s="186"/>
      <c r="M108" s="78"/>
      <c r="N108" s="79"/>
      <c r="O108" s="79"/>
      <c r="P108" s="80"/>
      <c r="Q108" s="203"/>
      <c r="R108" s="80"/>
      <c r="S108" s="83" t="str">
        <f t="shared" si="21"/>
        <v>도비</v>
      </c>
      <c r="T108" s="186">
        <f t="shared" si="15"/>
        <v>0</v>
      </c>
      <c r="U108" s="186">
        <v>22000</v>
      </c>
      <c r="V108" s="82" t="str">
        <f t="shared" si="16"/>
        <v>ok</v>
      </c>
      <c r="W108" s="80"/>
      <c r="X108" s="81" t="str">
        <f t="shared" si="23"/>
        <v>도비</v>
      </c>
      <c r="Y108" s="186">
        <f t="shared" si="17"/>
        <v>0</v>
      </c>
      <c r="Z108" s="186">
        <f t="shared" si="18"/>
        <v>0</v>
      </c>
      <c r="AA108" s="82" t="str">
        <f t="shared" si="24"/>
        <v>ok</v>
      </c>
      <c r="AB108" s="80"/>
      <c r="AC108" s="84"/>
    </row>
    <row r="109" spans="1:29" s="24" customFormat="1" ht="31.5" customHeight="1">
      <c r="A109" s="88" t="str">
        <f>IFERROR(VLOOKUP('15년일출'!$C109,구분표!$A$2:$C$1001,2,FALSE),"")</f>
        <v>농정해양위원회</v>
      </c>
      <c r="B109" s="88" t="str">
        <f>IFERROR(VLOOKUP('15년일출'!$C109,구분표!$A$2:$C$1001,3,FALSE),"")</f>
        <v>농정해양국</v>
      </c>
      <c r="C109" s="87" t="s">
        <v>973</v>
      </c>
      <c r="D109" s="187"/>
      <c r="E109" s="187" t="s">
        <v>806</v>
      </c>
      <c r="F109" s="191" t="s">
        <v>842</v>
      </c>
      <c r="G109" s="189"/>
      <c r="H109" s="233"/>
      <c r="I109" s="186">
        <v>400000</v>
      </c>
      <c r="J109" s="78">
        <f t="shared" si="19"/>
        <v>400000</v>
      </c>
      <c r="K109" s="195"/>
      <c r="L109" s="195"/>
      <c r="M109" s="78">
        <f t="shared" si="20"/>
        <v>0</v>
      </c>
      <c r="N109" s="79" t="str">
        <f t="shared" si="3"/>
        <v>-</v>
      </c>
      <c r="O109" s="79"/>
      <c r="P109" s="85"/>
      <c r="Q109" s="204"/>
      <c r="R109" s="85"/>
      <c r="S109" s="83" t="s">
        <v>999</v>
      </c>
      <c r="T109" s="186">
        <f t="shared" si="15"/>
        <v>0</v>
      </c>
      <c r="U109" s="186">
        <f t="shared" si="22"/>
        <v>400000</v>
      </c>
      <c r="V109" s="82" t="str">
        <f t="shared" si="16"/>
        <v>ok</v>
      </c>
      <c r="W109" s="85"/>
      <c r="X109" s="81" t="str">
        <f t="shared" si="23"/>
        <v>도비</v>
      </c>
      <c r="Y109" s="186">
        <f t="shared" si="17"/>
        <v>0</v>
      </c>
      <c r="Z109" s="186">
        <f t="shared" si="18"/>
        <v>0</v>
      </c>
      <c r="AA109" s="82" t="str">
        <f t="shared" si="24"/>
        <v>ok</v>
      </c>
      <c r="AB109" s="85"/>
      <c r="AC109" s="84" t="str">
        <f t="array" ref="AC109">IFERROR(IF($C109="","",INDEX(구분표!$I$2:$I$1001,MATCH(1,(구분표!$B$2:$B$1001='15년일출'!$A109)*(구분표!$C$2:$C$1001='15년일출'!$B109)*(구분표!$A$2:$A$1001='15년일출'!$C109),0))),"@@")</f>
        <v>1603</v>
      </c>
    </row>
    <row r="110" spans="1:29" ht="31.5" customHeight="1">
      <c r="A110" s="87" t="str">
        <f>IFERROR(VLOOKUP('15년일출'!$C110,구분표!$A$2:$C$1001,2,FALSE),"")</f>
        <v>농정해양위원회</v>
      </c>
      <c r="B110" s="87" t="str">
        <f>IFERROR(VLOOKUP('15년일출'!$C110,구분표!$A$2:$C$1001,3,FALSE),"")</f>
        <v>농정해양국</v>
      </c>
      <c r="C110" s="87" t="s">
        <v>841</v>
      </c>
      <c r="D110" s="187"/>
      <c r="E110" s="187">
        <v>549</v>
      </c>
      <c r="F110" s="188" t="s">
        <v>1018</v>
      </c>
      <c r="G110" s="186">
        <v>15000</v>
      </c>
      <c r="H110" s="235"/>
      <c r="I110" s="194">
        <v>5000</v>
      </c>
      <c r="J110" s="78">
        <f t="shared" si="19"/>
        <v>20000</v>
      </c>
      <c r="K110" s="186"/>
      <c r="L110" s="186"/>
      <c r="M110" s="78"/>
      <c r="N110" s="79"/>
      <c r="O110" s="79"/>
      <c r="P110" s="80"/>
      <c r="Q110" s="203"/>
      <c r="R110" s="80"/>
      <c r="S110" s="83" t="str">
        <f t="shared" si="21"/>
        <v>도비</v>
      </c>
      <c r="T110" s="186">
        <f t="shared" si="15"/>
        <v>0</v>
      </c>
      <c r="U110" s="186">
        <v>5000</v>
      </c>
      <c r="V110" s="82" t="str">
        <f t="shared" si="16"/>
        <v>ok</v>
      </c>
      <c r="W110" s="80"/>
      <c r="X110" s="81" t="str">
        <f t="shared" si="23"/>
        <v>도비</v>
      </c>
      <c r="Y110" s="186">
        <f t="shared" si="17"/>
        <v>0</v>
      </c>
      <c r="Z110" s="186">
        <f t="shared" si="18"/>
        <v>0</v>
      </c>
      <c r="AA110" s="82" t="str">
        <f t="shared" si="24"/>
        <v>ok</v>
      </c>
      <c r="AB110" s="80"/>
      <c r="AC110" s="84"/>
    </row>
    <row r="111" spans="1:29" ht="31.5" customHeight="1">
      <c r="A111" s="87" t="str">
        <f>IFERROR(VLOOKUP('15년일출'!$C111,구분표!$A$2:$C$1001,2,FALSE),"")</f>
        <v>농정해양위원회</v>
      </c>
      <c r="B111" s="87" t="str">
        <f>IFERROR(VLOOKUP('15년일출'!$C111,구분표!$A$2:$C$1001,3,FALSE),"")</f>
        <v>농정해양국</v>
      </c>
      <c r="C111" s="87" t="s">
        <v>841</v>
      </c>
      <c r="D111" s="187"/>
      <c r="E111" s="187">
        <v>549</v>
      </c>
      <c r="F111" s="188" t="s">
        <v>1019</v>
      </c>
      <c r="G111" s="186">
        <v>40000</v>
      </c>
      <c r="H111" s="235"/>
      <c r="I111" s="194">
        <v>10000</v>
      </c>
      <c r="J111" s="78">
        <f t="shared" si="19"/>
        <v>50000</v>
      </c>
      <c r="K111" s="186"/>
      <c r="L111" s="186"/>
      <c r="M111" s="78"/>
      <c r="N111" s="79"/>
      <c r="O111" s="79"/>
      <c r="P111" s="80"/>
      <c r="Q111" s="203"/>
      <c r="R111" s="80"/>
      <c r="S111" s="83" t="str">
        <f t="shared" si="21"/>
        <v>도비</v>
      </c>
      <c r="T111" s="186">
        <f t="shared" si="15"/>
        <v>0</v>
      </c>
      <c r="U111" s="186">
        <v>10000</v>
      </c>
      <c r="V111" s="82" t="str">
        <f t="shared" si="16"/>
        <v>ok</v>
      </c>
      <c r="W111" s="80"/>
      <c r="X111" s="81" t="str">
        <f t="shared" si="23"/>
        <v>도비</v>
      </c>
      <c r="Y111" s="186">
        <f t="shared" si="17"/>
        <v>0</v>
      </c>
      <c r="Z111" s="186">
        <f t="shared" si="18"/>
        <v>0</v>
      </c>
      <c r="AA111" s="82" t="str">
        <f t="shared" si="24"/>
        <v>ok</v>
      </c>
      <c r="AB111" s="80"/>
      <c r="AC111" s="84"/>
    </row>
    <row r="112" spans="1:29" ht="31.5" customHeight="1">
      <c r="A112" s="87" t="str">
        <f>IFERROR(VLOOKUP('15년일출'!$C112,구분표!$A$2:$C$1001,2,FALSE),"")</f>
        <v>농정해양위원회</v>
      </c>
      <c r="B112" s="87" t="str">
        <f>IFERROR(VLOOKUP('15년일출'!$C112,구분표!$A$2:$C$1001,3,FALSE),"")</f>
        <v>농정해양국</v>
      </c>
      <c r="C112" s="87" t="s">
        <v>841</v>
      </c>
      <c r="D112" s="187"/>
      <c r="E112" s="187">
        <v>549</v>
      </c>
      <c r="F112" s="188" t="s">
        <v>1020</v>
      </c>
      <c r="G112" s="186">
        <v>107000</v>
      </c>
      <c r="H112" s="235"/>
      <c r="I112" s="194">
        <v>55000</v>
      </c>
      <c r="J112" s="78">
        <f t="shared" si="19"/>
        <v>162000</v>
      </c>
      <c r="K112" s="186"/>
      <c r="L112" s="186"/>
      <c r="M112" s="78"/>
      <c r="N112" s="79"/>
      <c r="O112" s="79"/>
      <c r="P112" s="80"/>
      <c r="Q112" s="203"/>
      <c r="R112" s="80"/>
      <c r="S112" s="83" t="str">
        <f t="shared" si="21"/>
        <v>도비</v>
      </c>
      <c r="T112" s="186">
        <f t="shared" si="15"/>
        <v>0</v>
      </c>
      <c r="U112" s="186">
        <v>55000</v>
      </c>
      <c r="V112" s="82" t="str">
        <f t="shared" si="16"/>
        <v>ok</v>
      </c>
      <c r="W112" s="80"/>
      <c r="X112" s="81" t="str">
        <f t="shared" si="23"/>
        <v>도비</v>
      </c>
      <c r="Y112" s="186">
        <f t="shared" si="17"/>
        <v>0</v>
      </c>
      <c r="Z112" s="186">
        <f t="shared" si="18"/>
        <v>0</v>
      </c>
      <c r="AA112" s="82" t="str">
        <f t="shared" si="24"/>
        <v>ok</v>
      </c>
      <c r="AB112" s="80"/>
      <c r="AC112" s="84"/>
    </row>
    <row r="113" spans="1:29" ht="31.5" customHeight="1">
      <c r="A113" s="87" t="str">
        <f>IFERROR(VLOOKUP('15년일출'!$C113,구분표!$A$2:$C$1001,2,FALSE),"")</f>
        <v>농정해양위원회</v>
      </c>
      <c r="B113" s="87" t="str">
        <f>IFERROR(VLOOKUP('15년일출'!$C113,구분표!$A$2:$C$1001,3,FALSE),"")</f>
        <v>농정해양국</v>
      </c>
      <c r="C113" s="87" t="s">
        <v>841</v>
      </c>
      <c r="D113" s="187"/>
      <c r="E113" s="187">
        <v>550</v>
      </c>
      <c r="F113" s="188" t="s">
        <v>843</v>
      </c>
      <c r="G113" s="186">
        <v>40000</v>
      </c>
      <c r="H113" s="235"/>
      <c r="I113" s="194">
        <v>10000</v>
      </c>
      <c r="J113" s="78">
        <f t="shared" si="19"/>
        <v>50000</v>
      </c>
      <c r="K113" s="186"/>
      <c r="L113" s="186"/>
      <c r="M113" s="78">
        <f t="shared" si="20"/>
        <v>40000</v>
      </c>
      <c r="N113" s="79" t="str">
        <f t="shared" si="3"/>
        <v>-</v>
      </c>
      <c r="O113" s="79"/>
      <c r="P113" s="80"/>
      <c r="Q113" s="203"/>
      <c r="R113" s="80"/>
      <c r="S113" s="83" t="str">
        <f t="shared" si="21"/>
        <v>도비</v>
      </c>
      <c r="T113" s="186">
        <f t="shared" si="15"/>
        <v>0</v>
      </c>
      <c r="U113" s="186">
        <f t="shared" si="22"/>
        <v>10000</v>
      </c>
      <c r="V113" s="82" t="str">
        <f t="shared" si="16"/>
        <v>ok</v>
      </c>
      <c r="W113" s="80"/>
      <c r="X113" s="81" t="str">
        <f t="shared" si="23"/>
        <v>도비</v>
      </c>
      <c r="Y113" s="186">
        <f t="shared" si="17"/>
        <v>0</v>
      </c>
      <c r="Z113" s="186">
        <f t="shared" si="18"/>
        <v>0</v>
      </c>
      <c r="AA113" s="82" t="str">
        <f t="shared" si="24"/>
        <v>ok</v>
      </c>
      <c r="AB113" s="80"/>
      <c r="AC113" s="84" t="str">
        <f t="array" ref="AC113">IFERROR(IF($C113="","",INDEX(구분표!$I$2:$I$1001,MATCH(1,(구분표!$B$2:$B$1001='15년일출'!$A113)*(구분표!$C$2:$C$1001='15년일출'!$B113)*(구분표!$A$2:$A$1001='15년일출'!$C113),0))),"@@")</f>
        <v>1606</v>
      </c>
    </row>
    <row r="114" spans="1:29" ht="31.5" customHeight="1">
      <c r="A114" s="87" t="str">
        <f>IFERROR(VLOOKUP('15년일출'!$C114,구분표!$A$2:$C$1001,2,FALSE),"")</f>
        <v>농정해양위원회</v>
      </c>
      <c r="B114" s="87" t="str">
        <f>IFERROR(VLOOKUP('15년일출'!$C114,구분표!$A$2:$C$1001,3,FALSE),"")</f>
        <v>농정해양국</v>
      </c>
      <c r="C114" s="87" t="s">
        <v>808</v>
      </c>
      <c r="D114" s="187"/>
      <c r="E114" s="187" t="s">
        <v>806</v>
      </c>
      <c r="F114" s="188" t="s">
        <v>844</v>
      </c>
      <c r="G114" s="186"/>
      <c r="H114" s="233"/>
      <c r="I114" s="186">
        <v>350000</v>
      </c>
      <c r="J114" s="78">
        <f t="shared" si="19"/>
        <v>350000</v>
      </c>
      <c r="K114" s="186"/>
      <c r="L114" s="186"/>
      <c r="M114" s="78">
        <f t="shared" si="20"/>
        <v>0</v>
      </c>
      <c r="N114" s="79" t="str">
        <f t="shared" si="3"/>
        <v>-</v>
      </c>
      <c r="O114" s="79" t="s">
        <v>921</v>
      </c>
      <c r="P114" s="80"/>
      <c r="Q114" s="203"/>
      <c r="R114" s="80"/>
      <c r="S114" s="83" t="s">
        <v>999</v>
      </c>
      <c r="T114" s="186">
        <f t="shared" si="15"/>
        <v>0</v>
      </c>
      <c r="U114" s="186">
        <f t="shared" si="22"/>
        <v>350000</v>
      </c>
      <c r="V114" s="82" t="str">
        <f t="shared" si="16"/>
        <v>ok</v>
      </c>
      <c r="W114" s="80"/>
      <c r="X114" s="81" t="str">
        <f t="shared" si="23"/>
        <v>도비</v>
      </c>
      <c r="Y114" s="186">
        <f t="shared" si="17"/>
        <v>0</v>
      </c>
      <c r="Z114" s="186">
        <f t="shared" si="18"/>
        <v>0</v>
      </c>
      <c r="AA114" s="82" t="str">
        <f t="shared" si="24"/>
        <v>ok</v>
      </c>
      <c r="AB114" s="80"/>
      <c r="AC114" s="84" t="str">
        <f t="array" ref="AC114">IFERROR(IF($C114="","",INDEX(구분표!$I$2:$I$1001,MATCH(1,(구분표!$B$2:$B$1001='15년일출'!$A114)*(구분표!$C$2:$C$1001='15년일출'!$B114)*(구분표!$A$2:$A$1001='15년일출'!$C114),0))),"@@")</f>
        <v>1604</v>
      </c>
    </row>
    <row r="115" spans="1:29" ht="31.5" customHeight="1">
      <c r="A115" s="87" t="str">
        <f>IFERROR(VLOOKUP('15년일출'!$C115,구분표!$A$2:$C$1001,2,FALSE),"")</f>
        <v>농정해양위원회</v>
      </c>
      <c r="B115" s="87" t="str">
        <f>IFERROR(VLOOKUP('15년일출'!$C115,구분표!$A$2:$C$1001,3,FALSE),"")</f>
        <v>농정해양국</v>
      </c>
      <c r="C115" s="87" t="s">
        <v>821</v>
      </c>
      <c r="D115" s="187"/>
      <c r="E115" s="187">
        <v>507</v>
      </c>
      <c r="F115" s="188" t="s">
        <v>845</v>
      </c>
      <c r="G115" s="186">
        <v>24530</v>
      </c>
      <c r="H115" s="233"/>
      <c r="I115" s="186">
        <v>24530</v>
      </c>
      <c r="J115" s="78">
        <f t="shared" si="19"/>
        <v>49060</v>
      </c>
      <c r="K115" s="186"/>
      <c r="L115" s="186"/>
      <c r="M115" s="78">
        <f t="shared" si="20"/>
        <v>24530</v>
      </c>
      <c r="N115" s="79" t="str">
        <f t="shared" si="3"/>
        <v>-</v>
      </c>
      <c r="O115" s="79"/>
      <c r="P115" s="80"/>
      <c r="Q115" s="203"/>
      <c r="R115" s="80"/>
      <c r="S115" s="83" t="str">
        <f t="shared" si="21"/>
        <v>도비</v>
      </c>
      <c r="T115" s="186">
        <f t="shared" si="15"/>
        <v>0</v>
      </c>
      <c r="U115" s="186">
        <f t="shared" si="22"/>
        <v>24530</v>
      </c>
      <c r="V115" s="82" t="str">
        <f t="shared" si="16"/>
        <v>ok</v>
      </c>
      <c r="W115" s="80"/>
      <c r="X115" s="81" t="str">
        <f t="shared" si="23"/>
        <v>도비</v>
      </c>
      <c r="Y115" s="186">
        <f t="shared" si="17"/>
        <v>0</v>
      </c>
      <c r="Z115" s="186">
        <f t="shared" si="18"/>
        <v>0</v>
      </c>
      <c r="AA115" s="82" t="str">
        <f t="shared" si="24"/>
        <v>ok</v>
      </c>
      <c r="AB115" s="80"/>
      <c r="AC115" s="84" t="str">
        <f t="array" ref="AC115">IFERROR(IF($C115="","",INDEX(구분표!$I$2:$I$1001,MATCH(1,(구분표!$B$2:$B$1001='15년일출'!$A115)*(구분표!$C$2:$C$1001='15년일출'!$B115)*(구분표!$A$2:$A$1001='15년일출'!$C115),0))),"@@")</f>
        <v>1601</v>
      </c>
    </row>
    <row r="116" spans="1:29" ht="31.5" customHeight="1">
      <c r="A116" s="87" t="str">
        <f>IFERROR(VLOOKUP('15년일출'!$C116,구분표!$A$2:$C$1001,2,FALSE),"")</f>
        <v>농정해양위원회</v>
      </c>
      <c r="B116" s="87" t="str">
        <f>IFERROR(VLOOKUP('15년일출'!$C116,구분표!$A$2:$C$1001,3,FALSE),"")</f>
        <v>농정해양국</v>
      </c>
      <c r="C116" s="87" t="s">
        <v>821</v>
      </c>
      <c r="D116" s="187"/>
      <c r="E116" s="187">
        <v>507</v>
      </c>
      <c r="F116" s="188" t="s">
        <v>846</v>
      </c>
      <c r="G116" s="190">
        <v>100000</v>
      </c>
      <c r="H116" s="233"/>
      <c r="I116" s="186">
        <v>400000</v>
      </c>
      <c r="J116" s="78">
        <f t="shared" si="19"/>
        <v>500000</v>
      </c>
      <c r="K116" s="186"/>
      <c r="L116" s="186"/>
      <c r="M116" s="78">
        <f t="shared" si="20"/>
        <v>100000</v>
      </c>
      <c r="N116" s="79" t="str">
        <f t="shared" si="3"/>
        <v>-</v>
      </c>
      <c r="O116" s="79"/>
      <c r="P116" s="80"/>
      <c r="Q116" s="203"/>
      <c r="R116" s="80"/>
      <c r="S116" s="83" t="str">
        <f t="shared" si="21"/>
        <v>도비</v>
      </c>
      <c r="T116" s="186">
        <f t="shared" si="15"/>
        <v>0</v>
      </c>
      <c r="U116" s="186">
        <f t="shared" si="22"/>
        <v>400000</v>
      </c>
      <c r="V116" s="82" t="str">
        <f t="shared" si="16"/>
        <v>ok</v>
      </c>
      <c r="W116" s="80"/>
      <c r="X116" s="81" t="str">
        <f t="shared" si="23"/>
        <v>도비</v>
      </c>
      <c r="Y116" s="186">
        <f t="shared" si="17"/>
        <v>0</v>
      </c>
      <c r="Z116" s="186">
        <f t="shared" si="18"/>
        <v>0</v>
      </c>
      <c r="AA116" s="82" t="str">
        <f t="shared" si="24"/>
        <v>ok</v>
      </c>
      <c r="AB116" s="80"/>
      <c r="AC116" s="84" t="str">
        <f t="array" ref="AC116">IFERROR(IF($C116="","",INDEX(구분표!$I$2:$I$1001,MATCH(1,(구분표!$B$2:$B$1001='15년일출'!$A116)*(구분표!$C$2:$C$1001='15년일출'!$B116)*(구분표!$A$2:$A$1001='15년일출'!$C116),0))),"@@")</f>
        <v>1601</v>
      </c>
    </row>
    <row r="117" spans="1:29" ht="31.5" customHeight="1">
      <c r="A117" s="87" t="str">
        <f>IFERROR(VLOOKUP('15년일출'!$C117,구분표!$A$2:$C$1001,2,FALSE),"")</f>
        <v>농정해양위원회</v>
      </c>
      <c r="B117" s="87" t="str">
        <f>IFERROR(VLOOKUP('15년일출'!$C117,구분표!$A$2:$C$1001,3,FALSE),"")</f>
        <v>농정해양국</v>
      </c>
      <c r="C117" s="87" t="s">
        <v>821</v>
      </c>
      <c r="D117" s="187"/>
      <c r="E117" s="192" t="s">
        <v>806</v>
      </c>
      <c r="F117" s="191" t="s">
        <v>1001</v>
      </c>
      <c r="G117" s="190"/>
      <c r="H117" s="234"/>
      <c r="I117" s="195">
        <v>200000</v>
      </c>
      <c r="J117" s="78">
        <f t="shared" si="19"/>
        <v>200000</v>
      </c>
      <c r="K117" s="186"/>
      <c r="L117" s="186"/>
      <c r="M117" s="78">
        <f t="shared" si="20"/>
        <v>0</v>
      </c>
      <c r="N117" s="79" t="str">
        <f t="shared" si="3"/>
        <v>-</v>
      </c>
      <c r="O117" s="79"/>
      <c r="P117" s="80"/>
      <c r="Q117" s="203"/>
      <c r="R117" s="80"/>
      <c r="S117" s="83" t="str">
        <f t="shared" si="21"/>
        <v>도비</v>
      </c>
      <c r="T117" s="186">
        <f t="shared" si="15"/>
        <v>0</v>
      </c>
      <c r="U117" s="186">
        <f t="shared" si="22"/>
        <v>200000</v>
      </c>
      <c r="V117" s="82" t="str">
        <f t="shared" si="16"/>
        <v>ok</v>
      </c>
      <c r="W117" s="80"/>
      <c r="X117" s="81" t="str">
        <f t="shared" si="23"/>
        <v>도비</v>
      </c>
      <c r="Y117" s="186">
        <f t="shared" si="17"/>
        <v>0</v>
      </c>
      <c r="Z117" s="186">
        <f t="shared" si="18"/>
        <v>0</v>
      </c>
      <c r="AA117" s="82" t="str">
        <f t="shared" si="24"/>
        <v>ok</v>
      </c>
      <c r="AB117" s="80"/>
      <c r="AC117" s="84" t="str">
        <f t="array" ref="AC117">IFERROR(IF($C117="","",INDEX(구분표!$I$2:$I$1001,MATCH(1,(구분표!$B$2:$B$1001='15년일출'!$A117)*(구분표!$C$2:$C$1001='15년일출'!$B117)*(구분표!$A$2:$A$1001='15년일출'!$C117),0))),"@@")</f>
        <v>1601</v>
      </c>
    </row>
    <row r="118" spans="1:29" ht="31.5" customHeight="1">
      <c r="A118" s="87" t="str">
        <f>IFERROR(VLOOKUP('15년일출'!$C118,구분표!$A$2:$C$1001,2,FALSE),"")</f>
        <v>농정해양위원회</v>
      </c>
      <c r="B118" s="87" t="str">
        <f>IFERROR(VLOOKUP('15년일출'!$C118,구분표!$A$2:$C$1001,3,FALSE),"")</f>
        <v>농정해양국</v>
      </c>
      <c r="C118" s="87" t="s">
        <v>847</v>
      </c>
      <c r="D118" s="187"/>
      <c r="E118" s="187" t="s">
        <v>806</v>
      </c>
      <c r="F118" s="188" t="s">
        <v>848</v>
      </c>
      <c r="G118" s="186"/>
      <c r="H118" s="233"/>
      <c r="I118" s="186">
        <v>20000</v>
      </c>
      <c r="J118" s="78">
        <f t="shared" si="19"/>
        <v>20000</v>
      </c>
      <c r="K118" s="186"/>
      <c r="L118" s="186"/>
      <c r="M118" s="78">
        <f t="shared" si="20"/>
        <v>0</v>
      </c>
      <c r="N118" s="79" t="str">
        <f t="shared" si="3"/>
        <v>-</v>
      </c>
      <c r="O118" s="79"/>
      <c r="P118" s="80"/>
      <c r="Q118" s="203"/>
      <c r="R118" s="80"/>
      <c r="S118" s="83" t="s">
        <v>999</v>
      </c>
      <c r="T118" s="186">
        <f t="shared" si="15"/>
        <v>0</v>
      </c>
      <c r="U118" s="186">
        <f t="shared" si="22"/>
        <v>20000</v>
      </c>
      <c r="V118" s="82" t="str">
        <f t="shared" si="16"/>
        <v>ok</v>
      </c>
      <c r="W118" s="80"/>
      <c r="X118" s="81" t="str">
        <f t="shared" si="23"/>
        <v>도비</v>
      </c>
      <c r="Y118" s="186">
        <f t="shared" si="17"/>
        <v>0</v>
      </c>
      <c r="Z118" s="186">
        <f t="shared" si="18"/>
        <v>0</v>
      </c>
      <c r="AA118" s="82" t="str">
        <f t="shared" si="24"/>
        <v>ok</v>
      </c>
      <c r="AB118" s="80"/>
      <c r="AC118" s="84" t="str">
        <f t="array" ref="AC118">IFERROR(IF($C118="","",INDEX(구분표!$I$2:$I$1001,MATCH(1,(구분표!$B$2:$B$1001='15년일출'!$A118)*(구분표!$C$2:$C$1001='15년일출'!$B118)*(구분표!$A$2:$A$1001='15년일출'!$C118),0))),"@@")</f>
        <v>1602</v>
      </c>
    </row>
    <row r="119" spans="1:29" ht="31.5" customHeight="1">
      <c r="A119" s="87" t="str">
        <f>IFERROR(VLOOKUP('15년일출'!$C119,구분표!$A$2:$C$1001,2,FALSE),"")</f>
        <v>농정해양위원회</v>
      </c>
      <c r="B119" s="87" t="str">
        <f>IFERROR(VLOOKUP('15년일출'!$C119,구분표!$A$2:$C$1001,3,FALSE),"")</f>
        <v>농정해양국</v>
      </c>
      <c r="C119" s="87" t="s">
        <v>847</v>
      </c>
      <c r="D119" s="187"/>
      <c r="E119" s="187">
        <v>515</v>
      </c>
      <c r="F119" s="188" t="s">
        <v>849</v>
      </c>
      <c r="G119" s="193">
        <v>10000</v>
      </c>
      <c r="H119" s="233"/>
      <c r="I119" s="186">
        <v>40000</v>
      </c>
      <c r="J119" s="78">
        <f t="shared" si="19"/>
        <v>50000</v>
      </c>
      <c r="K119" s="186"/>
      <c r="L119" s="186"/>
      <c r="M119" s="78">
        <f t="shared" si="20"/>
        <v>10000</v>
      </c>
      <c r="N119" s="79" t="str">
        <f t="shared" si="3"/>
        <v>-</v>
      </c>
      <c r="O119" s="79"/>
      <c r="P119" s="80"/>
      <c r="Q119" s="203"/>
      <c r="R119" s="80"/>
      <c r="S119" s="83" t="str">
        <f t="shared" si="21"/>
        <v>도비</v>
      </c>
      <c r="T119" s="186">
        <f t="shared" si="15"/>
        <v>0</v>
      </c>
      <c r="U119" s="186">
        <f t="shared" si="22"/>
        <v>40000</v>
      </c>
      <c r="V119" s="82" t="str">
        <f t="shared" si="16"/>
        <v>ok</v>
      </c>
      <c r="W119" s="80"/>
      <c r="X119" s="81" t="str">
        <f t="shared" si="23"/>
        <v>도비</v>
      </c>
      <c r="Y119" s="186">
        <f t="shared" si="17"/>
        <v>0</v>
      </c>
      <c r="Z119" s="186">
        <f t="shared" si="18"/>
        <v>0</v>
      </c>
      <c r="AA119" s="82" t="str">
        <f t="shared" si="24"/>
        <v>ok</v>
      </c>
      <c r="AB119" s="80"/>
      <c r="AC119" s="84" t="str">
        <f t="array" ref="AC119">IFERROR(IF($C119="","",INDEX(구분표!$I$2:$I$1001,MATCH(1,(구분표!$B$2:$B$1001='15년일출'!$A119)*(구분표!$C$2:$C$1001='15년일출'!$B119)*(구분표!$A$2:$A$1001='15년일출'!$C119),0))),"@@")</f>
        <v>1602</v>
      </c>
    </row>
    <row r="120" spans="1:29" ht="31.5" customHeight="1">
      <c r="A120" s="87" t="str">
        <f>IFERROR(VLOOKUP('15년일출'!$C120,구분표!$A$2:$C$1001,2,FALSE),"")</f>
        <v>농정해양위원회</v>
      </c>
      <c r="B120" s="87" t="str">
        <f>IFERROR(VLOOKUP('15년일출'!$C120,구분표!$A$2:$C$1001,3,FALSE),"")</f>
        <v>농정해양국</v>
      </c>
      <c r="C120" s="87" t="s">
        <v>808</v>
      </c>
      <c r="D120" s="187"/>
      <c r="E120" s="187">
        <v>530</v>
      </c>
      <c r="F120" s="188" t="s">
        <v>850</v>
      </c>
      <c r="G120" s="189">
        <v>100000</v>
      </c>
      <c r="H120" s="233"/>
      <c r="I120" s="186">
        <v>50000</v>
      </c>
      <c r="J120" s="78">
        <f t="shared" si="19"/>
        <v>150000</v>
      </c>
      <c r="K120" s="186"/>
      <c r="L120" s="186"/>
      <c r="M120" s="78">
        <f t="shared" si="20"/>
        <v>100000</v>
      </c>
      <c r="N120" s="79" t="str">
        <f t="shared" si="3"/>
        <v>-</v>
      </c>
      <c r="O120" s="79"/>
      <c r="P120" s="80"/>
      <c r="Q120" s="203"/>
      <c r="R120" s="80"/>
      <c r="S120" s="83" t="str">
        <f t="shared" si="21"/>
        <v>도비</v>
      </c>
      <c r="T120" s="186">
        <f t="shared" si="15"/>
        <v>0</v>
      </c>
      <c r="U120" s="186">
        <f t="shared" si="22"/>
        <v>50000</v>
      </c>
      <c r="V120" s="82" t="str">
        <f t="shared" si="16"/>
        <v>ok</v>
      </c>
      <c r="W120" s="80"/>
      <c r="X120" s="81" t="str">
        <f t="shared" si="23"/>
        <v>도비</v>
      </c>
      <c r="Y120" s="186">
        <f t="shared" si="17"/>
        <v>0</v>
      </c>
      <c r="Z120" s="186">
        <f t="shared" si="18"/>
        <v>0</v>
      </c>
      <c r="AA120" s="82" t="str">
        <f t="shared" si="24"/>
        <v>ok</v>
      </c>
      <c r="AB120" s="80"/>
      <c r="AC120" s="84" t="str">
        <f t="array" ref="AC120">IFERROR(IF($C120="","",INDEX(구분표!$I$2:$I$1001,MATCH(1,(구분표!$B$2:$B$1001='15년일출'!$A120)*(구분표!$C$2:$C$1001='15년일출'!$B120)*(구분표!$A$2:$A$1001='15년일출'!$C120),0))),"@@")</f>
        <v>1604</v>
      </c>
    </row>
    <row r="121" spans="1:29" ht="31.5" customHeight="1">
      <c r="A121" s="87" t="str">
        <f>IFERROR(VLOOKUP('15년일출'!$C121,구분표!$A$2:$C$1001,2,FALSE),"")</f>
        <v>농정해양위원회</v>
      </c>
      <c r="B121" s="87" t="str">
        <f>IFERROR(VLOOKUP('15년일출'!$C121,구분표!$A$2:$C$1001,3,FALSE),"")</f>
        <v>농정해양국</v>
      </c>
      <c r="C121" s="77" t="s">
        <v>847</v>
      </c>
      <c r="D121" s="185"/>
      <c r="E121" s="185">
        <v>515</v>
      </c>
      <c r="F121" s="184" t="s">
        <v>851</v>
      </c>
      <c r="G121" s="186">
        <v>674224</v>
      </c>
      <c r="H121" s="233"/>
      <c r="I121" s="186">
        <v>225776</v>
      </c>
      <c r="J121" s="78">
        <f t="shared" si="19"/>
        <v>900000</v>
      </c>
      <c r="K121" s="186"/>
      <c r="L121" s="186"/>
      <c r="M121" s="78">
        <f t="shared" si="20"/>
        <v>674224</v>
      </c>
      <c r="N121" s="79" t="str">
        <f t="shared" si="3"/>
        <v>-</v>
      </c>
      <c r="O121" s="79"/>
      <c r="P121" s="80"/>
      <c r="Q121" s="203"/>
      <c r="R121" s="80"/>
      <c r="S121" s="83" t="str">
        <f t="shared" si="21"/>
        <v>도비</v>
      </c>
      <c r="T121" s="186">
        <f t="shared" si="15"/>
        <v>0</v>
      </c>
      <c r="U121" s="186">
        <f t="shared" si="22"/>
        <v>225776</v>
      </c>
      <c r="V121" s="82" t="str">
        <f t="shared" si="16"/>
        <v>ok</v>
      </c>
      <c r="W121" s="80"/>
      <c r="X121" s="81" t="str">
        <f t="shared" si="23"/>
        <v>도비</v>
      </c>
      <c r="Y121" s="186">
        <f t="shared" si="17"/>
        <v>0</v>
      </c>
      <c r="Z121" s="186">
        <f t="shared" si="18"/>
        <v>0</v>
      </c>
      <c r="AA121" s="82" t="str">
        <f t="shared" si="24"/>
        <v>ok</v>
      </c>
      <c r="AB121" s="80"/>
      <c r="AC121" s="84" t="str">
        <f t="array" ref="AC121">IFERROR(IF($C121="","",INDEX(구분표!$I$2:$I$1001,MATCH(1,(구분표!$B$2:$B$1001='15년일출'!$A121)*(구분표!$C$2:$C$1001='15년일출'!$B121)*(구분표!$A$2:$A$1001='15년일출'!$C121),0))),"@@")</f>
        <v>1602</v>
      </c>
    </row>
    <row r="122" spans="1:29" ht="31.5" customHeight="1">
      <c r="A122" s="87" t="str">
        <f>IFERROR(VLOOKUP('15년일출'!$C122,구분표!$A$2:$C$1001,2,FALSE),"")</f>
        <v>농정해양위원회</v>
      </c>
      <c r="B122" s="87" t="str">
        <f>IFERROR(VLOOKUP('15년일출'!$C122,구분표!$A$2:$C$1001,3,FALSE),"")</f>
        <v>농정해양국</v>
      </c>
      <c r="C122" s="77" t="s">
        <v>808</v>
      </c>
      <c r="D122" s="185"/>
      <c r="E122" s="185">
        <v>534</v>
      </c>
      <c r="F122" s="184" t="s">
        <v>852</v>
      </c>
      <c r="G122" s="186">
        <v>100000</v>
      </c>
      <c r="H122" s="233"/>
      <c r="I122" s="186">
        <v>200000</v>
      </c>
      <c r="J122" s="78">
        <f t="shared" si="19"/>
        <v>300000</v>
      </c>
      <c r="K122" s="186"/>
      <c r="L122" s="186"/>
      <c r="M122" s="78">
        <f t="shared" si="20"/>
        <v>100000</v>
      </c>
      <c r="N122" s="79" t="str">
        <f t="shared" si="3"/>
        <v>-</v>
      </c>
      <c r="O122" s="79"/>
      <c r="P122" s="80"/>
      <c r="Q122" s="203"/>
      <c r="R122" s="80"/>
      <c r="S122" s="83" t="str">
        <f t="shared" si="21"/>
        <v>도비</v>
      </c>
      <c r="T122" s="186">
        <f t="shared" si="15"/>
        <v>0</v>
      </c>
      <c r="U122" s="186">
        <f t="shared" si="22"/>
        <v>200000</v>
      </c>
      <c r="V122" s="82" t="str">
        <f t="shared" si="16"/>
        <v>ok</v>
      </c>
      <c r="W122" s="80"/>
      <c r="X122" s="81" t="str">
        <f t="shared" si="23"/>
        <v>도비</v>
      </c>
      <c r="Y122" s="186">
        <f t="shared" si="17"/>
        <v>0</v>
      </c>
      <c r="Z122" s="186">
        <f t="shared" si="18"/>
        <v>0</v>
      </c>
      <c r="AA122" s="82" t="str">
        <f t="shared" si="24"/>
        <v>ok</v>
      </c>
      <c r="AB122" s="80"/>
      <c r="AC122" s="84" t="str">
        <f t="array" ref="AC122">IFERROR(IF($C122="","",INDEX(구분표!$I$2:$I$1001,MATCH(1,(구분표!$B$2:$B$1001='15년일출'!$A122)*(구분표!$C$2:$C$1001='15년일출'!$B122)*(구분표!$A$2:$A$1001='15년일출'!$C122),0))),"@@")</f>
        <v>1604</v>
      </c>
    </row>
    <row r="123" spans="1:29" ht="31.5" customHeight="1">
      <c r="A123" s="87" t="str">
        <f>IFERROR(VLOOKUP('15년일출'!$C123,구분표!$A$2:$C$1001,2,FALSE),"")</f>
        <v>농정해양위원회</v>
      </c>
      <c r="B123" s="87" t="str">
        <f>IFERROR(VLOOKUP('15년일출'!$C123,구분표!$A$2:$C$1001,3,FALSE),"")</f>
        <v>농정해양국</v>
      </c>
      <c r="C123" s="77" t="s">
        <v>989</v>
      </c>
      <c r="D123" s="185"/>
      <c r="E123" s="185" t="s">
        <v>853</v>
      </c>
      <c r="F123" s="184" t="s">
        <v>854</v>
      </c>
      <c r="G123" s="186"/>
      <c r="H123" s="233"/>
      <c r="I123" s="186">
        <v>100000</v>
      </c>
      <c r="J123" s="78">
        <f t="shared" si="19"/>
        <v>100000</v>
      </c>
      <c r="K123" s="186"/>
      <c r="L123" s="186"/>
      <c r="M123" s="78">
        <f t="shared" si="20"/>
        <v>0</v>
      </c>
      <c r="N123" s="79" t="str">
        <f t="shared" si="3"/>
        <v>-</v>
      </c>
      <c r="O123" s="79"/>
      <c r="P123" s="80"/>
      <c r="Q123" s="203"/>
      <c r="R123" s="80"/>
      <c r="S123" s="83" t="s">
        <v>999</v>
      </c>
      <c r="T123" s="186">
        <f t="shared" si="15"/>
        <v>0</v>
      </c>
      <c r="U123" s="186">
        <f t="shared" si="22"/>
        <v>100000</v>
      </c>
      <c r="V123" s="82" t="str">
        <f t="shared" si="16"/>
        <v>ok</v>
      </c>
      <c r="W123" s="80"/>
      <c r="X123" s="81" t="str">
        <f t="shared" si="23"/>
        <v>도비</v>
      </c>
      <c r="Y123" s="186">
        <f t="shared" si="17"/>
        <v>0</v>
      </c>
      <c r="Z123" s="186">
        <f t="shared" si="18"/>
        <v>0</v>
      </c>
      <c r="AA123" s="82" t="str">
        <f t="shared" si="24"/>
        <v>ok</v>
      </c>
      <c r="AB123" s="80"/>
      <c r="AC123" s="84" t="str">
        <f t="array" ref="AC123">IFERROR(IF($C123="","",INDEX(구분표!$I$2:$I$1001,MATCH(1,(구분표!$B$2:$B$1001='15년일출'!$A123)*(구분표!$C$2:$C$1001='15년일출'!$B123)*(구분표!$A$2:$A$1001='15년일출'!$C123),0))),"@@")</f>
        <v>1603</v>
      </c>
    </row>
    <row r="124" spans="1:29" ht="31.5" customHeight="1">
      <c r="A124" s="87" t="str">
        <f>IFERROR(VLOOKUP('15년일출'!$C124,구분표!$A$2:$C$1001,2,FALSE),"")</f>
        <v>농정해양위원회</v>
      </c>
      <c r="B124" s="87" t="str">
        <f>IFERROR(VLOOKUP('15년일출'!$C124,구분표!$A$2:$C$1001,3,FALSE),"")</f>
        <v>농정해양국</v>
      </c>
      <c r="C124" s="77" t="s">
        <v>821</v>
      </c>
      <c r="D124" s="185"/>
      <c r="E124" s="185">
        <v>509</v>
      </c>
      <c r="F124" s="184" t="s">
        <v>855</v>
      </c>
      <c r="G124" s="186">
        <v>1519000</v>
      </c>
      <c r="H124" s="233"/>
      <c r="I124" s="186">
        <v>245400</v>
      </c>
      <c r="J124" s="78">
        <f t="shared" si="19"/>
        <v>1764400</v>
      </c>
      <c r="K124" s="186"/>
      <c r="L124" s="186"/>
      <c r="M124" s="78">
        <f t="shared" si="20"/>
        <v>1519000</v>
      </c>
      <c r="N124" s="79" t="str">
        <f t="shared" si="3"/>
        <v>-</v>
      </c>
      <c r="O124" s="79" t="s">
        <v>919</v>
      </c>
      <c r="P124" s="80"/>
      <c r="Q124" s="203"/>
      <c r="R124" s="80"/>
      <c r="S124" s="83" t="s">
        <v>999</v>
      </c>
      <c r="T124" s="186">
        <f t="shared" si="15"/>
        <v>0</v>
      </c>
      <c r="U124" s="186">
        <f t="shared" si="22"/>
        <v>245400</v>
      </c>
      <c r="V124" s="82" t="str">
        <f t="shared" si="16"/>
        <v>ok</v>
      </c>
      <c r="W124" s="80"/>
      <c r="X124" s="81" t="str">
        <f t="shared" si="23"/>
        <v>도비</v>
      </c>
      <c r="Y124" s="186">
        <f t="shared" si="17"/>
        <v>0</v>
      </c>
      <c r="Z124" s="186">
        <f t="shared" si="18"/>
        <v>0</v>
      </c>
      <c r="AA124" s="82" t="str">
        <f t="shared" si="24"/>
        <v>ok</v>
      </c>
      <c r="AB124" s="80"/>
      <c r="AC124" s="84" t="str">
        <f t="array" ref="AC124">IFERROR(IF($C124="","",INDEX(구분표!$I$2:$I$1001,MATCH(1,(구분표!$B$2:$B$1001='15년일출'!$A124)*(구분표!$C$2:$C$1001='15년일출'!$B124)*(구분표!$A$2:$A$1001='15년일출'!$C124),0))),"@@")</f>
        <v>1601</v>
      </c>
    </row>
    <row r="125" spans="1:29" ht="31.5" customHeight="1">
      <c r="A125" s="87" t="str">
        <f>IFERROR(VLOOKUP('15년일출'!$C125,구분표!$A$2:$C$1001,2,FALSE),"")</f>
        <v>농정해양위원회</v>
      </c>
      <c r="B125" s="87" t="str">
        <f>IFERROR(VLOOKUP('15년일출'!$C125,구분표!$A$2:$C$1001,3,FALSE),"")</f>
        <v>축산산림국</v>
      </c>
      <c r="C125" s="236" t="s">
        <v>856</v>
      </c>
      <c r="D125" s="237"/>
      <c r="E125" s="237">
        <v>605</v>
      </c>
      <c r="F125" s="238" t="s">
        <v>857</v>
      </c>
      <c r="G125" s="186">
        <v>10000</v>
      </c>
      <c r="H125" s="233"/>
      <c r="I125" s="186">
        <v>118000</v>
      </c>
      <c r="J125" s="78">
        <f t="shared" si="19"/>
        <v>128000</v>
      </c>
      <c r="K125" s="186"/>
      <c r="L125" s="186"/>
      <c r="M125" s="78">
        <f t="shared" si="20"/>
        <v>10000</v>
      </c>
      <c r="N125" s="79" t="str">
        <f t="shared" si="3"/>
        <v>-</v>
      </c>
      <c r="O125" s="79"/>
      <c r="P125" s="80"/>
      <c r="Q125" s="203"/>
      <c r="R125" s="80"/>
      <c r="S125" s="83" t="str">
        <f t="shared" si="21"/>
        <v>도비</v>
      </c>
      <c r="T125" s="186">
        <f t="shared" si="15"/>
        <v>0</v>
      </c>
      <c r="U125" s="186">
        <f t="shared" si="22"/>
        <v>118000</v>
      </c>
      <c r="V125" s="82" t="str">
        <f t="shared" si="16"/>
        <v>ok</v>
      </c>
      <c r="W125" s="80"/>
      <c r="X125" s="81" t="str">
        <f t="shared" si="23"/>
        <v>도비</v>
      </c>
      <c r="Y125" s="186">
        <f t="shared" si="17"/>
        <v>0</v>
      </c>
      <c r="Z125" s="186">
        <f t="shared" si="18"/>
        <v>0</v>
      </c>
      <c r="AA125" s="82" t="str">
        <f t="shared" si="24"/>
        <v>ok</v>
      </c>
      <c r="AB125" s="80"/>
      <c r="AC125" s="84" t="str">
        <f t="array" ref="AC125">IFERROR(IF($C125="","",INDEX(구분표!$I$2:$I$1001,MATCH(1,(구분표!$B$2:$B$1001='15년일출'!$A125)*(구분표!$C$2:$C$1001='15년일출'!$B125)*(구분표!$A$2:$A$1001='15년일출'!$C125),0))),"@@")</f>
        <v>1704</v>
      </c>
    </row>
    <row r="126" spans="1:29" ht="31.5" customHeight="1">
      <c r="A126" s="87" t="str">
        <f>IFERROR(VLOOKUP('15년일출'!$C126,구분표!$A$2:$C$1001,2,FALSE),"")</f>
        <v>농정해양위원회</v>
      </c>
      <c r="B126" s="87" t="str">
        <f>IFERROR(VLOOKUP('15년일출'!$C126,구분표!$A$2:$C$1001,3,FALSE),"")</f>
        <v>축산산림국</v>
      </c>
      <c r="C126" s="236" t="s">
        <v>856</v>
      </c>
      <c r="D126" s="237"/>
      <c r="E126" s="237">
        <v>599</v>
      </c>
      <c r="F126" s="238" t="s">
        <v>1024</v>
      </c>
      <c r="G126" s="186">
        <v>30787</v>
      </c>
      <c r="H126" s="233"/>
      <c r="I126" s="186">
        <v>173810</v>
      </c>
      <c r="J126" s="78">
        <f t="shared" si="19"/>
        <v>204597</v>
      </c>
      <c r="K126" s="186"/>
      <c r="L126" s="186"/>
      <c r="M126" s="78">
        <f t="shared" si="20"/>
        <v>30787</v>
      </c>
      <c r="N126" s="79" t="str">
        <f t="shared" si="3"/>
        <v>-</v>
      </c>
      <c r="O126" s="245" t="s">
        <v>1022</v>
      </c>
      <c r="P126" s="80"/>
      <c r="Q126" s="203"/>
      <c r="R126" s="80"/>
      <c r="S126" s="83" t="str">
        <f t="shared" si="21"/>
        <v>도비</v>
      </c>
      <c r="T126" s="186">
        <f t="shared" si="15"/>
        <v>0</v>
      </c>
      <c r="U126" s="186">
        <f t="shared" si="22"/>
        <v>173810</v>
      </c>
      <c r="V126" s="82" t="str">
        <f t="shared" si="16"/>
        <v>ok</v>
      </c>
      <c r="W126" s="80"/>
      <c r="X126" s="81" t="str">
        <f t="shared" si="23"/>
        <v>도비</v>
      </c>
      <c r="Y126" s="186">
        <f t="shared" si="17"/>
        <v>0</v>
      </c>
      <c r="Z126" s="186">
        <f t="shared" si="18"/>
        <v>0</v>
      </c>
      <c r="AA126" s="82" t="str">
        <f t="shared" si="24"/>
        <v>ok</v>
      </c>
      <c r="AB126" s="80"/>
      <c r="AC126" s="84" t="str">
        <f t="array" ref="AC126">IFERROR(IF($C126="","",INDEX(구분표!$I$2:$I$1001,MATCH(1,(구분표!$B$2:$B$1001='15년일출'!$A126)*(구분표!$C$2:$C$1001='15년일출'!$B126)*(구분표!$A$2:$A$1001='15년일출'!$C126),0))),"@@")</f>
        <v>1704</v>
      </c>
    </row>
    <row r="127" spans="1:29" ht="31.5" customHeight="1">
      <c r="A127" s="87" t="str">
        <f>IFERROR(VLOOKUP('15년일출'!$C127,구분표!$A$2:$C$1001,2,FALSE),"")</f>
        <v>농정해양위원회</v>
      </c>
      <c r="B127" s="87" t="str">
        <f>IFERROR(VLOOKUP('15년일출'!$C127,구분표!$A$2:$C$1001,3,FALSE),"")</f>
        <v>축산산림국</v>
      </c>
      <c r="C127" s="236" t="s">
        <v>856</v>
      </c>
      <c r="D127" s="237"/>
      <c r="E127" s="237">
        <v>599</v>
      </c>
      <c r="F127" s="238" t="s">
        <v>858</v>
      </c>
      <c r="G127" s="186">
        <v>85000</v>
      </c>
      <c r="H127" s="233"/>
      <c r="I127" s="186">
        <v>107000</v>
      </c>
      <c r="J127" s="78">
        <f t="shared" si="19"/>
        <v>192000</v>
      </c>
      <c r="K127" s="186"/>
      <c r="L127" s="186"/>
      <c r="M127" s="78">
        <f t="shared" si="20"/>
        <v>85000</v>
      </c>
      <c r="N127" s="79" t="str">
        <f t="shared" si="3"/>
        <v>-</v>
      </c>
      <c r="O127" s="240" t="s">
        <v>922</v>
      </c>
      <c r="P127" s="80"/>
      <c r="Q127" s="203"/>
      <c r="R127" s="80"/>
      <c r="S127" s="83" t="str">
        <f t="shared" si="21"/>
        <v>도비</v>
      </c>
      <c r="T127" s="186">
        <f t="shared" si="15"/>
        <v>0</v>
      </c>
      <c r="U127" s="186">
        <f t="shared" si="22"/>
        <v>107000</v>
      </c>
      <c r="V127" s="82" t="str">
        <f t="shared" si="16"/>
        <v>ok</v>
      </c>
      <c r="W127" s="80"/>
      <c r="X127" s="81" t="str">
        <f t="shared" si="23"/>
        <v>도비</v>
      </c>
      <c r="Y127" s="186">
        <f t="shared" si="17"/>
        <v>0</v>
      </c>
      <c r="Z127" s="186">
        <f t="shared" si="18"/>
        <v>0</v>
      </c>
      <c r="AA127" s="82" t="str">
        <f t="shared" si="24"/>
        <v>ok</v>
      </c>
      <c r="AB127" s="80"/>
      <c r="AC127" s="84" t="str">
        <f t="array" ref="AC127">IFERROR(IF($C127="","",INDEX(구분표!$I$2:$I$1001,MATCH(1,(구분표!$B$2:$B$1001='15년일출'!$A127)*(구분표!$C$2:$C$1001='15년일출'!$B127)*(구분표!$A$2:$A$1001='15년일출'!$C127),0))),"@@")</f>
        <v>1704</v>
      </c>
    </row>
    <row r="128" spans="1:29" ht="31.5" customHeight="1">
      <c r="A128" s="87" t="str">
        <f>IFERROR(VLOOKUP('15년일출'!$C128,구분표!$A$2:$C$1001,2,FALSE),"")</f>
        <v>농정해양위원회</v>
      </c>
      <c r="B128" s="87" t="str">
        <f>IFERROR(VLOOKUP('15년일출'!$C128,구분표!$A$2:$C$1001,3,FALSE),"")</f>
        <v>축산산림국</v>
      </c>
      <c r="C128" s="87" t="s">
        <v>859</v>
      </c>
      <c r="D128" s="187"/>
      <c r="E128" s="187" t="s">
        <v>806</v>
      </c>
      <c r="F128" s="191" t="s">
        <v>860</v>
      </c>
      <c r="G128" s="186"/>
      <c r="H128" s="235"/>
      <c r="I128" s="186">
        <v>1000000</v>
      </c>
      <c r="J128" s="78">
        <f t="shared" si="19"/>
        <v>1000000</v>
      </c>
      <c r="K128" s="186"/>
      <c r="L128" s="186"/>
      <c r="M128" s="78">
        <f t="shared" si="20"/>
        <v>0</v>
      </c>
      <c r="N128" s="79" t="str">
        <f t="shared" si="3"/>
        <v>-</v>
      </c>
      <c r="O128" s="79" t="s">
        <v>923</v>
      </c>
      <c r="P128" s="80"/>
      <c r="Q128" s="203"/>
      <c r="R128" s="80"/>
      <c r="S128" s="83" t="str">
        <f t="shared" si="21"/>
        <v>도비</v>
      </c>
      <c r="T128" s="186">
        <f t="shared" si="15"/>
        <v>0</v>
      </c>
      <c r="U128" s="186">
        <f t="shared" si="22"/>
        <v>1000000</v>
      </c>
      <c r="V128" s="82" t="str">
        <f t="shared" si="16"/>
        <v>ok</v>
      </c>
      <c r="W128" s="80"/>
      <c r="X128" s="81" t="str">
        <f t="shared" si="23"/>
        <v>도비</v>
      </c>
      <c r="Y128" s="186">
        <f t="shared" si="17"/>
        <v>0</v>
      </c>
      <c r="Z128" s="186">
        <f t="shared" si="18"/>
        <v>0</v>
      </c>
      <c r="AA128" s="82" t="str">
        <f t="shared" si="24"/>
        <v>ok</v>
      </c>
      <c r="AB128" s="80"/>
      <c r="AC128" s="84" t="str">
        <f t="array" ref="AC128">IFERROR(IF($C128="","",INDEX(구분표!$I$2:$I$1001,MATCH(1,(구분표!$B$2:$B$1001='15년일출'!$A128)*(구분표!$C$2:$C$1001='15년일출'!$B128)*(구분표!$A$2:$A$1001='15년일출'!$C128),0))),"@@")</f>
        <v>1703</v>
      </c>
    </row>
    <row r="129" spans="1:29" ht="31.5" customHeight="1">
      <c r="A129" s="77" t="str">
        <f>IFERROR(VLOOKUP('15년일출'!$C129,구분표!$A$2:$C$1001,2,FALSE),"")</f>
        <v>농정해양위원회</v>
      </c>
      <c r="B129" s="77" t="str">
        <f>IFERROR(VLOOKUP('15년일출'!$C129,구분표!$A$2:$C$1001,3,FALSE),"")</f>
        <v>축산산림국</v>
      </c>
      <c r="C129" s="87" t="s">
        <v>861</v>
      </c>
      <c r="D129" s="187"/>
      <c r="E129" s="187">
        <v>572</v>
      </c>
      <c r="F129" s="238" t="s">
        <v>862</v>
      </c>
      <c r="G129" s="186">
        <v>125000</v>
      </c>
      <c r="H129" s="233"/>
      <c r="I129" s="186">
        <v>175000</v>
      </c>
      <c r="J129" s="78">
        <f t="shared" si="19"/>
        <v>300000</v>
      </c>
      <c r="K129" s="186"/>
      <c r="L129" s="186"/>
      <c r="M129" s="78">
        <f t="shared" si="20"/>
        <v>125000</v>
      </c>
      <c r="N129" s="79" t="str">
        <f t="shared" si="3"/>
        <v>-</v>
      </c>
      <c r="O129" s="79" t="s">
        <v>924</v>
      </c>
      <c r="P129" s="80"/>
      <c r="Q129" s="203"/>
      <c r="R129" s="80"/>
      <c r="S129" s="83" t="str">
        <f t="shared" si="21"/>
        <v>도비</v>
      </c>
      <c r="T129" s="186">
        <f t="shared" si="15"/>
        <v>0</v>
      </c>
      <c r="U129" s="186">
        <f t="shared" si="22"/>
        <v>175000</v>
      </c>
      <c r="V129" s="82" t="str">
        <f t="shared" si="16"/>
        <v>ok</v>
      </c>
      <c r="W129" s="80"/>
      <c r="X129" s="81" t="str">
        <f t="shared" si="23"/>
        <v>도비</v>
      </c>
      <c r="Y129" s="186">
        <f t="shared" si="17"/>
        <v>0</v>
      </c>
      <c r="Z129" s="186">
        <f t="shared" si="18"/>
        <v>0</v>
      </c>
      <c r="AA129" s="82" t="str">
        <f t="shared" si="24"/>
        <v>ok</v>
      </c>
      <c r="AB129" s="80"/>
      <c r="AC129" s="84" t="str">
        <f t="array" ref="AC129">IFERROR(IF($C129="","",INDEX(구분표!$I$2:$I$1001,MATCH(1,(구분표!$B$2:$B$1001='15년일출'!$A129)*(구분표!$C$2:$C$1001='15년일출'!$B129)*(구분표!$A$2:$A$1001='15년일출'!$C129),0))),"@@")</f>
        <v>1701</v>
      </c>
    </row>
    <row r="130" spans="1:29" ht="31.5" customHeight="1">
      <c r="A130" s="77" t="str">
        <f>IFERROR(VLOOKUP('15년일출'!$C130,구분표!$A$2:$C$1001,2,FALSE),"")</f>
        <v>농정해양위원회</v>
      </c>
      <c r="B130" s="77" t="str">
        <f>IFERROR(VLOOKUP('15년일출'!$C130,구분표!$A$2:$C$1001,3,FALSE),"")</f>
        <v>축산산림국</v>
      </c>
      <c r="C130" s="87" t="s">
        <v>861</v>
      </c>
      <c r="D130" s="187"/>
      <c r="E130" s="187">
        <v>571</v>
      </c>
      <c r="F130" s="238" t="s">
        <v>863</v>
      </c>
      <c r="G130" s="186">
        <v>300000</v>
      </c>
      <c r="H130" s="233"/>
      <c r="I130" s="186">
        <v>200000</v>
      </c>
      <c r="J130" s="78">
        <f t="shared" si="19"/>
        <v>500000</v>
      </c>
      <c r="K130" s="186"/>
      <c r="L130" s="186"/>
      <c r="M130" s="78">
        <f t="shared" si="20"/>
        <v>300000</v>
      </c>
      <c r="N130" s="79" t="str">
        <f t="shared" si="3"/>
        <v>-</v>
      </c>
      <c r="O130" s="79" t="s">
        <v>925</v>
      </c>
      <c r="P130" s="80"/>
      <c r="Q130" s="203"/>
      <c r="R130" s="80"/>
      <c r="S130" s="83" t="str">
        <f t="shared" si="21"/>
        <v>도비</v>
      </c>
      <c r="T130" s="186">
        <f t="shared" si="15"/>
        <v>0</v>
      </c>
      <c r="U130" s="186">
        <f t="shared" si="22"/>
        <v>200000</v>
      </c>
      <c r="V130" s="82" t="str">
        <f t="shared" si="16"/>
        <v>ok</v>
      </c>
      <c r="W130" s="80"/>
      <c r="X130" s="81" t="str">
        <f t="shared" si="23"/>
        <v>도비</v>
      </c>
      <c r="Y130" s="186">
        <f t="shared" si="17"/>
        <v>0</v>
      </c>
      <c r="Z130" s="186">
        <f t="shared" si="18"/>
        <v>0</v>
      </c>
      <c r="AA130" s="82" t="str">
        <f t="shared" si="24"/>
        <v>ok</v>
      </c>
      <c r="AB130" s="80"/>
      <c r="AC130" s="84" t="str">
        <f t="array" ref="AC130">IFERROR(IF($C130="","",INDEX(구분표!$I$2:$I$1001,MATCH(1,(구분표!$B$2:$B$1001='15년일출'!$A130)*(구분표!$C$2:$C$1001='15년일출'!$B130)*(구분표!$A$2:$A$1001='15년일출'!$C130),0))),"@@")</f>
        <v>1701</v>
      </c>
    </row>
    <row r="131" spans="1:29" ht="31.5" customHeight="1">
      <c r="A131" s="77" t="str">
        <f>IFERROR(VLOOKUP('15년일출'!$C131,구분표!$A$2:$C$1001,2,FALSE),"")</f>
        <v>농정해양위원회</v>
      </c>
      <c r="B131" s="77" t="str">
        <f>IFERROR(VLOOKUP('15년일출'!$C131,구분표!$A$2:$C$1001,3,FALSE),"")</f>
        <v>축산산림국</v>
      </c>
      <c r="C131" s="87" t="s">
        <v>861</v>
      </c>
      <c r="D131" s="187"/>
      <c r="E131" s="187">
        <v>572</v>
      </c>
      <c r="F131" s="188" t="s">
        <v>864</v>
      </c>
      <c r="G131" s="186">
        <v>250000</v>
      </c>
      <c r="H131" s="233"/>
      <c r="I131" s="186">
        <v>580000</v>
      </c>
      <c r="J131" s="78">
        <f t="shared" si="19"/>
        <v>830000</v>
      </c>
      <c r="K131" s="186"/>
      <c r="L131" s="186"/>
      <c r="M131" s="78">
        <f t="shared" si="20"/>
        <v>250000</v>
      </c>
      <c r="N131" s="79" t="str">
        <f t="shared" si="3"/>
        <v>-</v>
      </c>
      <c r="O131" s="79"/>
      <c r="P131" s="80"/>
      <c r="Q131" s="203"/>
      <c r="R131" s="80"/>
      <c r="S131" s="83" t="str">
        <f t="shared" si="21"/>
        <v>도비</v>
      </c>
      <c r="T131" s="186">
        <f t="shared" si="15"/>
        <v>0</v>
      </c>
      <c r="U131" s="186">
        <f t="shared" si="22"/>
        <v>580000</v>
      </c>
      <c r="V131" s="82" t="str">
        <f t="shared" si="16"/>
        <v>ok</v>
      </c>
      <c r="W131" s="80"/>
      <c r="X131" s="81" t="str">
        <f t="shared" si="23"/>
        <v>도비</v>
      </c>
      <c r="Y131" s="186">
        <f t="shared" si="17"/>
        <v>0</v>
      </c>
      <c r="Z131" s="186">
        <f t="shared" si="18"/>
        <v>0</v>
      </c>
      <c r="AA131" s="82" t="str">
        <f t="shared" si="24"/>
        <v>ok</v>
      </c>
      <c r="AB131" s="80"/>
      <c r="AC131" s="84" t="str">
        <f t="array" ref="AC131">IFERROR(IF($C131="","",INDEX(구분표!$I$2:$I$1001,MATCH(1,(구분표!$B$2:$B$1001='15년일출'!$A131)*(구분표!$C$2:$C$1001='15년일출'!$B131)*(구분표!$A$2:$A$1001='15년일출'!$C131),0))),"@@")</f>
        <v>1701</v>
      </c>
    </row>
    <row r="132" spans="1:29" ht="31.5" customHeight="1">
      <c r="A132" s="87" t="str">
        <f>IFERROR(VLOOKUP('15년일출'!$C132,구분표!$A$2:$C$1001,2,FALSE),"")</f>
        <v>농정해양위원회</v>
      </c>
      <c r="B132" s="87" t="str">
        <f>IFERROR(VLOOKUP('15년일출'!$C132,구분표!$A$2:$C$1001,3,FALSE),"")</f>
        <v>축산산림국</v>
      </c>
      <c r="C132" s="87" t="s">
        <v>861</v>
      </c>
      <c r="D132" s="187"/>
      <c r="E132" s="187">
        <v>571</v>
      </c>
      <c r="F132" s="188" t="s">
        <v>865</v>
      </c>
      <c r="G132" s="186">
        <v>273000</v>
      </c>
      <c r="H132" s="233"/>
      <c r="I132" s="186">
        <v>500000</v>
      </c>
      <c r="J132" s="78">
        <f t="shared" si="19"/>
        <v>773000</v>
      </c>
      <c r="K132" s="186"/>
      <c r="L132" s="186"/>
      <c r="M132" s="78">
        <f t="shared" si="20"/>
        <v>273000</v>
      </c>
      <c r="N132" s="79" t="str">
        <f t="shared" si="3"/>
        <v>-</v>
      </c>
      <c r="O132" s="79" t="s">
        <v>926</v>
      </c>
      <c r="P132" s="80"/>
      <c r="Q132" s="203"/>
      <c r="R132" s="80"/>
      <c r="S132" s="83" t="str">
        <f t="shared" si="21"/>
        <v>도비</v>
      </c>
      <c r="T132" s="186">
        <f t="shared" si="15"/>
        <v>0</v>
      </c>
      <c r="U132" s="186">
        <f t="shared" si="22"/>
        <v>500000</v>
      </c>
      <c r="V132" s="82" t="str">
        <f t="shared" si="16"/>
        <v>ok</v>
      </c>
      <c r="W132" s="80"/>
      <c r="X132" s="81" t="str">
        <f t="shared" si="23"/>
        <v>도비</v>
      </c>
      <c r="Y132" s="186">
        <f t="shared" si="17"/>
        <v>0</v>
      </c>
      <c r="Z132" s="186">
        <f t="shared" si="18"/>
        <v>0</v>
      </c>
      <c r="AA132" s="82" t="str">
        <f t="shared" si="24"/>
        <v>ok</v>
      </c>
      <c r="AB132" s="80"/>
      <c r="AC132" s="84" t="str">
        <f t="array" ref="AC132">IFERROR(IF($C132="","",INDEX(구분표!$I$2:$I$1001,MATCH(1,(구분표!$B$2:$B$1001='15년일출'!$A132)*(구분표!$C$2:$C$1001='15년일출'!$B132)*(구분표!$A$2:$A$1001='15년일출'!$C132),0))),"@@")</f>
        <v>1701</v>
      </c>
    </row>
    <row r="133" spans="1:29" ht="31.5" customHeight="1">
      <c r="A133" s="77" t="str">
        <f>IFERROR(VLOOKUP('15년일출'!$C133,구분표!$A$2:$C$1001,2,FALSE),"")</f>
        <v>농정해양위원회</v>
      </c>
      <c r="B133" s="77" t="str">
        <f>IFERROR(VLOOKUP('15년일출'!$C133,구분표!$A$2:$C$1001,3,FALSE),"")</f>
        <v>축산산림국</v>
      </c>
      <c r="C133" s="87" t="s">
        <v>866</v>
      </c>
      <c r="D133" s="187"/>
      <c r="E133" s="187" t="s">
        <v>806</v>
      </c>
      <c r="F133" s="188" t="s">
        <v>867</v>
      </c>
      <c r="G133" s="186"/>
      <c r="H133" s="233"/>
      <c r="I133" s="186">
        <v>600000</v>
      </c>
      <c r="J133" s="78">
        <f t="shared" si="19"/>
        <v>600000</v>
      </c>
      <c r="K133" s="186"/>
      <c r="L133" s="186"/>
      <c r="M133" s="78">
        <f t="shared" si="20"/>
        <v>0</v>
      </c>
      <c r="N133" s="79" t="str">
        <f t="shared" si="3"/>
        <v>-</v>
      </c>
      <c r="O133" s="79"/>
      <c r="P133" s="80"/>
      <c r="Q133" s="203"/>
      <c r="R133" s="80"/>
      <c r="S133" s="83" t="s">
        <v>1002</v>
      </c>
      <c r="T133" s="186">
        <f t="shared" si="15"/>
        <v>0</v>
      </c>
      <c r="U133" s="186">
        <f t="shared" si="22"/>
        <v>600000</v>
      </c>
      <c r="V133" s="82" t="str">
        <f t="shared" si="16"/>
        <v>ok</v>
      </c>
      <c r="W133" s="80"/>
      <c r="X133" s="81" t="str">
        <f t="shared" si="23"/>
        <v>도비</v>
      </c>
      <c r="Y133" s="186">
        <f t="shared" si="17"/>
        <v>0</v>
      </c>
      <c r="Z133" s="186">
        <f t="shared" si="18"/>
        <v>0</v>
      </c>
      <c r="AA133" s="82" t="str">
        <f t="shared" si="24"/>
        <v>ok</v>
      </c>
      <c r="AB133" s="80"/>
      <c r="AC133" s="84" t="str">
        <f t="array" ref="AC133">IFERROR(IF($C133="","",INDEX(구분표!$I$2:$I$1001,MATCH(1,(구분표!$B$2:$B$1001='15년일출'!$A133)*(구분표!$C$2:$C$1001='15년일출'!$B133)*(구분표!$A$2:$A$1001='15년일출'!$C133),0))),"@@")</f>
        <v>1702</v>
      </c>
    </row>
    <row r="134" spans="1:29" ht="31.5" customHeight="1">
      <c r="A134" s="77" t="str">
        <f>IFERROR(VLOOKUP('15년일출'!$C134,구분표!$A$2:$C$1001,2,FALSE),"")</f>
        <v>농정해양위원회</v>
      </c>
      <c r="B134" s="77" t="str">
        <f>IFERROR(VLOOKUP('15년일출'!$C134,구분표!$A$2:$C$1001,3,FALSE),"")</f>
        <v>축산산림국</v>
      </c>
      <c r="C134" s="87" t="s">
        <v>866</v>
      </c>
      <c r="D134" s="187"/>
      <c r="E134" s="187" t="s">
        <v>806</v>
      </c>
      <c r="F134" s="188" t="s">
        <v>868</v>
      </c>
      <c r="G134" s="186"/>
      <c r="H134" s="233"/>
      <c r="I134" s="186">
        <v>100000</v>
      </c>
      <c r="J134" s="78">
        <f t="shared" si="19"/>
        <v>100000</v>
      </c>
      <c r="K134" s="186"/>
      <c r="L134" s="186"/>
      <c r="M134" s="78">
        <f t="shared" si="20"/>
        <v>0</v>
      </c>
      <c r="N134" s="79" t="str">
        <f t="shared" si="3"/>
        <v>-</v>
      </c>
      <c r="O134" s="79"/>
      <c r="P134" s="80"/>
      <c r="Q134" s="203"/>
      <c r="R134" s="80"/>
      <c r="S134" s="83" t="str">
        <f t="shared" si="21"/>
        <v>도비</v>
      </c>
      <c r="T134" s="186">
        <f t="shared" si="15"/>
        <v>0</v>
      </c>
      <c r="U134" s="186">
        <f t="shared" si="22"/>
        <v>100000</v>
      </c>
      <c r="V134" s="82" t="str">
        <f t="shared" si="16"/>
        <v>ok</v>
      </c>
      <c r="W134" s="80"/>
      <c r="X134" s="81" t="str">
        <f t="shared" si="23"/>
        <v>도비</v>
      </c>
      <c r="Y134" s="186">
        <f t="shared" si="17"/>
        <v>0</v>
      </c>
      <c r="Z134" s="186">
        <f t="shared" si="18"/>
        <v>0</v>
      </c>
      <c r="AA134" s="82" t="str">
        <f t="shared" si="24"/>
        <v>ok</v>
      </c>
      <c r="AB134" s="80"/>
      <c r="AC134" s="84" t="str">
        <f t="array" ref="AC134">IFERROR(IF($C134="","",INDEX(구분표!$I$2:$I$1001,MATCH(1,(구분표!$B$2:$B$1001='15년일출'!$A134)*(구분표!$C$2:$C$1001='15년일출'!$B134)*(구분표!$A$2:$A$1001='15년일출'!$C134),0))),"@@")</f>
        <v>1702</v>
      </c>
    </row>
    <row r="135" spans="1:29" ht="31.5" customHeight="1">
      <c r="A135" s="77" t="str">
        <f>IFERROR(VLOOKUP('15년일출'!$C135,구분표!$A$2:$C$1001,2,FALSE),"")</f>
        <v>농정해양위원회</v>
      </c>
      <c r="B135" s="77" t="str">
        <f>IFERROR(VLOOKUP('15년일출'!$C135,구분표!$A$2:$C$1001,3,FALSE),"")</f>
        <v>축산산림국</v>
      </c>
      <c r="C135" s="87" t="s">
        <v>869</v>
      </c>
      <c r="D135" s="187"/>
      <c r="E135" s="187" t="s">
        <v>806</v>
      </c>
      <c r="F135" s="188" t="s">
        <v>870</v>
      </c>
      <c r="G135" s="186"/>
      <c r="H135" s="235"/>
      <c r="I135" s="194">
        <v>60000</v>
      </c>
      <c r="J135" s="78">
        <f t="shared" si="19"/>
        <v>60000</v>
      </c>
      <c r="K135" s="186"/>
      <c r="L135" s="186"/>
      <c r="M135" s="78">
        <f t="shared" si="20"/>
        <v>0</v>
      </c>
      <c r="N135" s="79" t="str">
        <f t="shared" si="3"/>
        <v>-</v>
      </c>
      <c r="O135" s="79"/>
      <c r="P135" s="80"/>
      <c r="Q135" s="203"/>
      <c r="R135" s="80"/>
      <c r="S135" s="83" t="str">
        <f t="shared" si="21"/>
        <v>도비</v>
      </c>
      <c r="T135" s="186">
        <f t="shared" si="15"/>
        <v>0</v>
      </c>
      <c r="U135" s="186">
        <f t="shared" si="22"/>
        <v>60000</v>
      </c>
      <c r="V135" s="82" t="str">
        <f t="shared" si="16"/>
        <v>ok</v>
      </c>
      <c r="W135" s="80"/>
      <c r="X135" s="81" t="str">
        <f t="shared" si="23"/>
        <v>도비</v>
      </c>
      <c r="Y135" s="186">
        <f t="shared" si="17"/>
        <v>0</v>
      </c>
      <c r="Z135" s="186">
        <f t="shared" si="18"/>
        <v>0</v>
      </c>
      <c r="AA135" s="82" t="str">
        <f t="shared" si="24"/>
        <v>ok</v>
      </c>
      <c r="AB135" s="80"/>
      <c r="AC135" s="84" t="str">
        <f t="array" ref="AC135">IFERROR(IF($C135="","",INDEX(구분표!$I$2:$I$1001,MATCH(1,(구분표!$B$2:$B$1001='15년일출'!$A135)*(구분표!$C$2:$C$1001='15년일출'!$B135)*(구분표!$A$2:$A$1001='15년일출'!$C135),0))),"@@")</f>
        <v>1705</v>
      </c>
    </row>
    <row r="136" spans="1:29" ht="31.5" customHeight="1">
      <c r="A136" s="87" t="str">
        <f>IFERROR(VLOOKUP('15년일출'!$C136,구분표!$A$2:$C$1001,2,FALSE),"")</f>
        <v>농정해양위원회</v>
      </c>
      <c r="B136" s="87" t="str">
        <f>IFERROR(VLOOKUP('15년일출'!$C136,구분표!$A$2:$C$1001,3,FALSE),"")</f>
        <v>축산산림국</v>
      </c>
      <c r="C136" s="87" t="s">
        <v>869</v>
      </c>
      <c r="D136" s="187"/>
      <c r="E136" s="187">
        <v>611</v>
      </c>
      <c r="F136" s="188" t="s">
        <v>871</v>
      </c>
      <c r="G136" s="186">
        <v>120032</v>
      </c>
      <c r="H136" s="235"/>
      <c r="I136" s="194">
        <v>40000</v>
      </c>
      <c r="J136" s="78">
        <f t="shared" si="19"/>
        <v>160032</v>
      </c>
      <c r="K136" s="186"/>
      <c r="L136" s="186"/>
      <c r="M136" s="78">
        <f t="shared" si="20"/>
        <v>120032</v>
      </c>
      <c r="N136" s="79" t="str">
        <f t="shared" si="3"/>
        <v>-</v>
      </c>
      <c r="O136" s="79" t="s">
        <v>927</v>
      </c>
      <c r="P136" s="80"/>
      <c r="Q136" s="203"/>
      <c r="R136" s="80"/>
      <c r="S136" s="83" t="str">
        <f t="shared" si="21"/>
        <v>도비</v>
      </c>
      <c r="T136" s="186">
        <f t="shared" si="15"/>
        <v>0</v>
      </c>
      <c r="U136" s="186">
        <f t="shared" si="22"/>
        <v>40000</v>
      </c>
      <c r="V136" s="82" t="str">
        <f t="shared" si="16"/>
        <v>ok</v>
      </c>
      <c r="W136" s="80"/>
      <c r="X136" s="81" t="str">
        <f t="shared" si="23"/>
        <v>도비</v>
      </c>
      <c r="Y136" s="186">
        <f t="shared" si="17"/>
        <v>0</v>
      </c>
      <c r="Z136" s="186">
        <f t="shared" si="18"/>
        <v>0</v>
      </c>
      <c r="AA136" s="82" t="str">
        <f t="shared" si="24"/>
        <v>ok</v>
      </c>
      <c r="AB136" s="80"/>
      <c r="AC136" s="84" t="str">
        <f t="array" ref="AC136">IFERROR(IF($C136="","",INDEX(구분표!$I$2:$I$1001,MATCH(1,(구분표!$B$2:$B$1001='15년일출'!$A136)*(구분표!$C$2:$C$1001='15년일출'!$B136)*(구분표!$A$2:$A$1001='15년일출'!$C136),0))),"@@")</f>
        <v>1705</v>
      </c>
    </row>
    <row r="137" spans="1:29" ht="31.5" customHeight="1">
      <c r="A137" s="87" t="str">
        <f>IFERROR(VLOOKUP('15년일출'!$C137,구분표!$A$2:$C$1001,2,FALSE),"")</f>
        <v>농정해양위원회</v>
      </c>
      <c r="B137" s="87" t="str">
        <f>IFERROR(VLOOKUP('15년일출'!$C137,구분표!$A$2:$C$1001,3,FALSE),"")</f>
        <v>축산산림국</v>
      </c>
      <c r="C137" s="87" t="s">
        <v>872</v>
      </c>
      <c r="D137" s="187"/>
      <c r="E137" s="187" t="s">
        <v>978</v>
      </c>
      <c r="F137" s="188" t="s">
        <v>979</v>
      </c>
      <c r="G137" s="186"/>
      <c r="H137" s="235"/>
      <c r="I137" s="194">
        <v>61564</v>
      </c>
      <c r="J137" s="78">
        <f t="shared" si="19"/>
        <v>61564</v>
      </c>
      <c r="K137" s="186"/>
      <c r="L137" s="186"/>
      <c r="M137" s="78"/>
      <c r="N137" s="79"/>
      <c r="O137" s="79"/>
      <c r="P137" s="80"/>
      <c r="Q137" s="203"/>
      <c r="R137" s="80"/>
      <c r="S137" s="83" t="s">
        <v>1002</v>
      </c>
      <c r="T137" s="186">
        <f t="shared" si="15"/>
        <v>0</v>
      </c>
      <c r="U137" s="186">
        <f t="shared" si="22"/>
        <v>61564</v>
      </c>
      <c r="V137" s="82" t="str">
        <f t="shared" si="16"/>
        <v>ok</v>
      </c>
      <c r="W137" s="80"/>
      <c r="X137" s="81"/>
      <c r="Y137" s="186"/>
      <c r="Z137" s="186"/>
      <c r="AA137" s="82"/>
      <c r="AB137" s="80"/>
      <c r="AC137" s="84"/>
    </row>
    <row r="138" spans="1:29" ht="31.5" customHeight="1">
      <c r="A138" s="87" t="str">
        <f>IFERROR(VLOOKUP('15년일출'!$C138,구분표!$A$2:$C$1001,2,FALSE),"")</f>
        <v>농정해양위원회</v>
      </c>
      <c r="B138" s="87" t="str">
        <f>IFERROR(VLOOKUP('15년일출'!$C138,구분표!$A$2:$C$1001,3,FALSE),"")</f>
        <v>축산산림국</v>
      </c>
      <c r="C138" s="87" t="s">
        <v>872</v>
      </c>
      <c r="D138" s="187"/>
      <c r="E138" s="187" t="s">
        <v>978</v>
      </c>
      <c r="F138" s="188" t="s">
        <v>980</v>
      </c>
      <c r="G138" s="186"/>
      <c r="H138" s="235"/>
      <c r="I138" s="194">
        <v>19320</v>
      </c>
      <c r="J138" s="78">
        <f t="shared" si="19"/>
        <v>19320</v>
      </c>
      <c r="K138" s="186"/>
      <c r="L138" s="186"/>
      <c r="M138" s="78"/>
      <c r="N138" s="79"/>
      <c r="O138" s="79"/>
      <c r="P138" s="80"/>
      <c r="Q138" s="203"/>
      <c r="R138" s="80"/>
      <c r="S138" s="83" t="s">
        <v>1002</v>
      </c>
      <c r="T138" s="186">
        <f t="shared" si="15"/>
        <v>0</v>
      </c>
      <c r="U138" s="186">
        <f t="shared" si="22"/>
        <v>19320</v>
      </c>
      <c r="V138" s="82" t="str">
        <f t="shared" si="16"/>
        <v>ok</v>
      </c>
      <c r="W138" s="80"/>
      <c r="X138" s="81"/>
      <c r="Y138" s="186"/>
      <c r="Z138" s="186"/>
      <c r="AA138" s="82"/>
      <c r="AB138" s="80"/>
      <c r="AC138" s="84"/>
    </row>
    <row r="139" spans="1:29" ht="31.5" customHeight="1">
      <c r="A139" s="87" t="str">
        <f>IFERROR(VLOOKUP('15년일출'!$C139,구분표!$A$2:$C$1001,2,FALSE),"")</f>
        <v>농정해양위원회</v>
      </c>
      <c r="B139" s="87" t="str">
        <f>IFERROR(VLOOKUP('15년일출'!$C139,구분표!$A$2:$C$1001,3,FALSE),"")</f>
        <v>축산산림국</v>
      </c>
      <c r="C139" s="87" t="s">
        <v>872</v>
      </c>
      <c r="D139" s="187"/>
      <c r="E139" s="187" t="s">
        <v>978</v>
      </c>
      <c r="F139" s="188" t="s">
        <v>981</v>
      </c>
      <c r="G139" s="186"/>
      <c r="H139" s="235"/>
      <c r="I139" s="194">
        <v>51872</v>
      </c>
      <c r="J139" s="78">
        <f t="shared" si="19"/>
        <v>51872</v>
      </c>
      <c r="K139" s="186"/>
      <c r="L139" s="186"/>
      <c r="M139" s="78"/>
      <c r="N139" s="79"/>
      <c r="O139" s="79"/>
      <c r="P139" s="80"/>
      <c r="Q139" s="203"/>
      <c r="R139" s="80"/>
      <c r="S139" s="83" t="s">
        <v>1002</v>
      </c>
      <c r="T139" s="186">
        <f t="shared" si="15"/>
        <v>0</v>
      </c>
      <c r="U139" s="186">
        <f t="shared" si="22"/>
        <v>51872</v>
      </c>
      <c r="V139" s="82" t="str">
        <f t="shared" si="16"/>
        <v>ok</v>
      </c>
      <c r="W139" s="80"/>
      <c r="X139" s="81"/>
      <c r="Y139" s="186"/>
      <c r="Z139" s="186"/>
      <c r="AA139" s="82"/>
      <c r="AB139" s="80"/>
      <c r="AC139" s="84"/>
    </row>
    <row r="140" spans="1:29" ht="31.5" customHeight="1">
      <c r="A140" s="87" t="str">
        <f>IFERROR(VLOOKUP('15년일출'!$C140,구분표!$A$2:$C$1001,2,FALSE),"")</f>
        <v>농정해양위원회</v>
      </c>
      <c r="B140" s="87" t="str">
        <f>IFERROR(VLOOKUP('15년일출'!$C140,구분표!$A$2:$C$1001,3,FALSE),"")</f>
        <v>축산산림국</v>
      </c>
      <c r="C140" s="87" t="s">
        <v>872</v>
      </c>
      <c r="D140" s="187"/>
      <c r="E140" s="187" t="s">
        <v>978</v>
      </c>
      <c r="F140" s="188" t="s">
        <v>982</v>
      </c>
      <c r="G140" s="186"/>
      <c r="H140" s="235"/>
      <c r="I140" s="194">
        <v>20000</v>
      </c>
      <c r="J140" s="78">
        <f t="shared" si="19"/>
        <v>20000</v>
      </c>
      <c r="K140" s="186"/>
      <c r="L140" s="186"/>
      <c r="M140" s="78"/>
      <c r="N140" s="79"/>
      <c r="O140" s="79"/>
      <c r="P140" s="80"/>
      <c r="Q140" s="203"/>
      <c r="R140" s="80"/>
      <c r="S140" s="83" t="s">
        <v>1002</v>
      </c>
      <c r="T140" s="186">
        <f t="shared" si="15"/>
        <v>0</v>
      </c>
      <c r="U140" s="186">
        <f t="shared" si="22"/>
        <v>20000</v>
      </c>
      <c r="V140" s="82" t="str">
        <f t="shared" si="16"/>
        <v>ok</v>
      </c>
      <c r="W140" s="80"/>
      <c r="X140" s="81"/>
      <c r="Y140" s="186"/>
      <c r="Z140" s="186"/>
      <c r="AA140" s="82"/>
      <c r="AB140" s="80"/>
      <c r="AC140" s="84"/>
    </row>
    <row r="141" spans="1:29" ht="31.5" customHeight="1">
      <c r="A141" s="87" t="str">
        <f>IFERROR(VLOOKUP('15년일출'!$C141,구분표!$A$2:$C$1001,2,FALSE),"")</f>
        <v>농정해양위원회</v>
      </c>
      <c r="B141" s="87" t="str">
        <f>IFERROR(VLOOKUP('15년일출'!$C141,구분표!$A$2:$C$1001,3,FALSE),"")</f>
        <v>축산산림국</v>
      </c>
      <c r="C141" s="87" t="s">
        <v>872</v>
      </c>
      <c r="D141" s="187"/>
      <c r="E141" s="187" t="s">
        <v>978</v>
      </c>
      <c r="F141" s="188" t="s">
        <v>983</v>
      </c>
      <c r="G141" s="186"/>
      <c r="H141" s="235"/>
      <c r="I141" s="194">
        <v>90000</v>
      </c>
      <c r="J141" s="78">
        <f t="shared" si="19"/>
        <v>90000</v>
      </c>
      <c r="K141" s="186"/>
      <c r="L141" s="186"/>
      <c r="M141" s="78"/>
      <c r="N141" s="79"/>
      <c r="O141" s="79"/>
      <c r="P141" s="80"/>
      <c r="Q141" s="203"/>
      <c r="R141" s="80"/>
      <c r="S141" s="83" t="s">
        <v>1002</v>
      </c>
      <c r="T141" s="186">
        <f t="shared" si="15"/>
        <v>0</v>
      </c>
      <c r="U141" s="186">
        <f t="shared" si="22"/>
        <v>90000</v>
      </c>
      <c r="V141" s="82" t="str">
        <f t="shared" si="16"/>
        <v>ok</v>
      </c>
      <c r="W141" s="80"/>
      <c r="X141" s="81"/>
      <c r="Y141" s="186"/>
      <c r="Z141" s="186"/>
      <c r="AA141" s="82"/>
      <c r="AB141" s="80"/>
      <c r="AC141" s="84"/>
    </row>
    <row r="142" spans="1:29" ht="31.5" customHeight="1">
      <c r="A142" s="87" t="str">
        <f>IFERROR(VLOOKUP('15년일출'!$C142,구분표!$A$2:$C$1001,2,FALSE),"")</f>
        <v>농정해양위원회</v>
      </c>
      <c r="B142" s="87" t="str">
        <f>IFERROR(VLOOKUP('15년일출'!$C142,구분표!$A$2:$C$1001,3,FALSE),"")</f>
        <v>축산산림국</v>
      </c>
      <c r="C142" s="87" t="s">
        <v>872</v>
      </c>
      <c r="D142" s="187"/>
      <c r="E142" s="187" t="s">
        <v>978</v>
      </c>
      <c r="F142" s="188" t="s">
        <v>984</v>
      </c>
      <c r="G142" s="186"/>
      <c r="H142" s="235"/>
      <c r="I142" s="194">
        <v>45000</v>
      </c>
      <c r="J142" s="78">
        <f t="shared" si="19"/>
        <v>45000</v>
      </c>
      <c r="K142" s="186"/>
      <c r="L142" s="186"/>
      <c r="M142" s="78"/>
      <c r="N142" s="79"/>
      <c r="O142" s="79"/>
      <c r="P142" s="80"/>
      <c r="Q142" s="203"/>
      <c r="R142" s="80"/>
      <c r="S142" s="83" t="s">
        <v>1002</v>
      </c>
      <c r="T142" s="186">
        <f t="shared" si="15"/>
        <v>0</v>
      </c>
      <c r="U142" s="186">
        <f t="shared" si="22"/>
        <v>45000</v>
      </c>
      <c r="V142" s="82" t="str">
        <f t="shared" si="16"/>
        <v>ok</v>
      </c>
      <c r="W142" s="80"/>
      <c r="X142" s="81"/>
      <c r="Y142" s="186"/>
      <c r="Z142" s="186"/>
      <c r="AA142" s="82"/>
      <c r="AB142" s="80"/>
      <c r="AC142" s="84"/>
    </row>
    <row r="143" spans="1:29" ht="31.5" customHeight="1">
      <c r="A143" s="87" t="str">
        <f>IFERROR(VLOOKUP('15년일출'!$C143,구분표!$A$2:$C$1001,2,FALSE),"")</f>
        <v>농정해양위원회</v>
      </c>
      <c r="B143" s="87" t="str">
        <f>IFERROR(VLOOKUP('15년일출'!$C143,구분표!$A$2:$C$1001,3,FALSE),"")</f>
        <v>축산산림국</v>
      </c>
      <c r="C143" s="87" t="s">
        <v>872</v>
      </c>
      <c r="D143" s="187"/>
      <c r="E143" s="187" t="s">
        <v>978</v>
      </c>
      <c r="F143" s="188" t="s">
        <v>985</v>
      </c>
      <c r="G143" s="186"/>
      <c r="H143" s="235"/>
      <c r="I143" s="194">
        <v>12244</v>
      </c>
      <c r="J143" s="78">
        <f t="shared" si="19"/>
        <v>12244</v>
      </c>
      <c r="K143" s="186"/>
      <c r="L143" s="186"/>
      <c r="M143" s="78"/>
      <c r="N143" s="79"/>
      <c r="O143" s="79"/>
      <c r="P143" s="80"/>
      <c r="Q143" s="203"/>
      <c r="R143" s="80"/>
      <c r="S143" s="83" t="s">
        <v>1002</v>
      </c>
      <c r="T143" s="186">
        <f t="shared" si="15"/>
        <v>0</v>
      </c>
      <c r="U143" s="186">
        <f t="shared" si="22"/>
        <v>12244</v>
      </c>
      <c r="V143" s="82" t="str">
        <f t="shared" si="16"/>
        <v>ok</v>
      </c>
      <c r="W143" s="80"/>
      <c r="X143" s="81"/>
      <c r="Y143" s="186"/>
      <c r="Z143" s="186"/>
      <c r="AA143" s="82"/>
      <c r="AB143" s="80"/>
      <c r="AC143" s="84"/>
    </row>
    <row r="144" spans="1:29" ht="31.5" customHeight="1">
      <c r="A144" s="87" t="str">
        <f>IFERROR(VLOOKUP('15년일출'!$C144,구분표!$A$2:$C$1001,2,FALSE),"")</f>
        <v>농정해양위원회</v>
      </c>
      <c r="B144" s="87" t="str">
        <f>IFERROR(VLOOKUP('15년일출'!$C144,구분표!$A$2:$C$1001,3,FALSE),"")</f>
        <v>축산산림국</v>
      </c>
      <c r="C144" s="87" t="s">
        <v>872</v>
      </c>
      <c r="D144" s="187"/>
      <c r="E144" s="187" t="s">
        <v>978</v>
      </c>
      <c r="F144" s="188" t="s">
        <v>986</v>
      </c>
      <c r="G144" s="186"/>
      <c r="H144" s="235"/>
      <c r="I144" s="194">
        <v>200000</v>
      </c>
      <c r="J144" s="78">
        <f t="shared" si="19"/>
        <v>200000</v>
      </c>
      <c r="K144" s="186"/>
      <c r="L144" s="186"/>
      <c r="M144" s="78"/>
      <c r="N144" s="79"/>
      <c r="O144" s="79"/>
      <c r="P144" s="80"/>
      <c r="Q144" s="203"/>
      <c r="R144" s="80"/>
      <c r="S144" s="83" t="s">
        <v>1002</v>
      </c>
      <c r="T144" s="186">
        <f t="shared" si="15"/>
        <v>0</v>
      </c>
      <c r="U144" s="186">
        <f t="shared" si="22"/>
        <v>200000</v>
      </c>
      <c r="V144" s="82" t="str">
        <f t="shared" si="16"/>
        <v>ok</v>
      </c>
      <c r="W144" s="80"/>
      <c r="X144" s="81"/>
      <c r="Y144" s="186"/>
      <c r="Z144" s="186"/>
      <c r="AA144" s="82"/>
      <c r="AB144" s="80"/>
      <c r="AC144" s="84"/>
    </row>
    <row r="145" spans="1:29" ht="31.5" customHeight="1">
      <c r="A145" s="87" t="str">
        <f>IFERROR(VLOOKUP('15년일출'!$C145,구분표!$A$2:$C$1001,2,FALSE),"")</f>
        <v>농정해양위원회</v>
      </c>
      <c r="B145" s="87" t="str">
        <f>IFERROR(VLOOKUP('15년일출'!$C145,구분표!$A$2:$C$1001,3,FALSE),"")</f>
        <v>축산산림국</v>
      </c>
      <c r="C145" s="87" t="s">
        <v>872</v>
      </c>
      <c r="D145" s="187"/>
      <c r="E145" s="187">
        <v>633</v>
      </c>
      <c r="F145" s="188" t="s">
        <v>987</v>
      </c>
      <c r="G145" s="186">
        <v>86139</v>
      </c>
      <c r="H145" s="235"/>
      <c r="I145" s="194">
        <v>156207</v>
      </c>
      <c r="J145" s="78">
        <f t="shared" si="19"/>
        <v>242346</v>
      </c>
      <c r="K145" s="186"/>
      <c r="L145" s="186"/>
      <c r="M145" s="78">
        <f t="shared" si="20"/>
        <v>86139</v>
      </c>
      <c r="N145" s="79" t="str">
        <f t="shared" si="3"/>
        <v>-</v>
      </c>
      <c r="O145" s="79" t="s">
        <v>988</v>
      </c>
      <c r="P145" s="80"/>
      <c r="Q145" s="203"/>
      <c r="R145" s="80"/>
      <c r="S145" s="83" t="str">
        <f t="shared" si="21"/>
        <v>도비</v>
      </c>
      <c r="T145" s="186">
        <f t="shared" si="15"/>
        <v>0</v>
      </c>
      <c r="U145" s="186">
        <f t="shared" si="22"/>
        <v>156207</v>
      </c>
      <c r="V145" s="82" t="str">
        <f t="shared" si="16"/>
        <v>ok</v>
      </c>
      <c r="W145" s="80"/>
      <c r="X145" s="81" t="str">
        <f t="shared" si="23"/>
        <v>도비</v>
      </c>
      <c r="Y145" s="186">
        <f t="shared" si="17"/>
        <v>0</v>
      </c>
      <c r="Z145" s="186">
        <f t="shared" si="18"/>
        <v>0</v>
      </c>
      <c r="AA145" s="82" t="str">
        <f t="shared" si="24"/>
        <v>ok</v>
      </c>
      <c r="AB145" s="80"/>
      <c r="AC145" s="84" t="str">
        <f t="array" ref="AC145">IFERROR(IF($C145="","",INDEX(구분표!$I$2:$I$1001,MATCH(1,(구분표!$B$2:$B$1001='15년일출'!$A145)*(구분표!$C$2:$C$1001='15년일출'!$B145)*(구분표!$A$2:$A$1001='15년일출'!$C145),0))),"@@")</f>
        <v>1706</v>
      </c>
    </row>
    <row r="146" spans="1:29" ht="31.5" customHeight="1">
      <c r="A146" s="87" t="str">
        <f>IFERROR(VLOOKUP('15년일출'!$C146,구분표!$A$2:$C$1001,2,FALSE),"")</f>
        <v>농정해양위원회</v>
      </c>
      <c r="B146" s="87" t="str">
        <f>IFERROR(VLOOKUP('15년일출'!$C146,구분표!$A$2:$C$1001,3,FALSE),"")</f>
        <v>축산산림국</v>
      </c>
      <c r="C146" s="87" t="s">
        <v>872</v>
      </c>
      <c r="D146" s="187"/>
      <c r="E146" s="187" t="s">
        <v>996</v>
      </c>
      <c r="F146" s="188" t="s">
        <v>993</v>
      </c>
      <c r="G146" s="186"/>
      <c r="H146" s="235"/>
      <c r="I146" s="194">
        <v>389560</v>
      </c>
      <c r="J146" s="78">
        <f t="shared" si="19"/>
        <v>389560</v>
      </c>
      <c r="K146" s="186"/>
      <c r="L146" s="186"/>
      <c r="M146" s="78"/>
      <c r="N146" s="79"/>
      <c r="O146" s="79"/>
      <c r="P146" s="80"/>
      <c r="Q146" s="203"/>
      <c r="R146" s="80"/>
      <c r="S146" s="83" t="str">
        <f t="shared" si="21"/>
        <v>도비</v>
      </c>
      <c r="T146" s="186">
        <f t="shared" si="15"/>
        <v>0</v>
      </c>
      <c r="U146" s="186">
        <f t="shared" si="22"/>
        <v>389560</v>
      </c>
      <c r="V146" s="82" t="str">
        <f t="shared" si="16"/>
        <v>ok</v>
      </c>
      <c r="W146" s="80"/>
      <c r="X146" s="81"/>
      <c r="Y146" s="186"/>
      <c r="Z146" s="186"/>
      <c r="AA146" s="82"/>
      <c r="AB146" s="80"/>
      <c r="AC146" s="84"/>
    </row>
    <row r="147" spans="1:29" ht="31.5" customHeight="1">
      <c r="A147" s="87" t="str">
        <f>IFERROR(VLOOKUP('15년일출'!$C147,구분표!$A$2:$C$1001,2,FALSE),"")</f>
        <v>농정해양위원회</v>
      </c>
      <c r="B147" s="87" t="str">
        <f>IFERROR(VLOOKUP('15년일출'!$C147,구분표!$A$2:$C$1001,3,FALSE),"")</f>
        <v>축산산림국</v>
      </c>
      <c r="C147" s="87" t="s">
        <v>872</v>
      </c>
      <c r="D147" s="187"/>
      <c r="E147" s="187" t="s">
        <v>996</v>
      </c>
      <c r="F147" s="188" t="s">
        <v>994</v>
      </c>
      <c r="G147" s="186"/>
      <c r="H147" s="235"/>
      <c r="I147" s="194">
        <v>7560</v>
      </c>
      <c r="J147" s="78">
        <f t="shared" si="19"/>
        <v>7560</v>
      </c>
      <c r="K147" s="186"/>
      <c r="L147" s="186"/>
      <c r="M147" s="78"/>
      <c r="N147" s="79"/>
      <c r="O147" s="79"/>
      <c r="P147" s="80"/>
      <c r="Q147" s="203"/>
      <c r="R147" s="80"/>
      <c r="S147" s="83" t="str">
        <f t="shared" si="21"/>
        <v>도비</v>
      </c>
      <c r="T147" s="186">
        <f t="shared" si="15"/>
        <v>0</v>
      </c>
      <c r="U147" s="186">
        <f t="shared" si="22"/>
        <v>7560</v>
      </c>
      <c r="V147" s="82" t="str">
        <f t="shared" si="16"/>
        <v>ok</v>
      </c>
      <c r="W147" s="80"/>
      <c r="X147" s="81"/>
      <c r="Y147" s="186"/>
      <c r="Z147" s="186"/>
      <c r="AA147" s="82"/>
      <c r="AB147" s="80"/>
      <c r="AC147" s="84"/>
    </row>
    <row r="148" spans="1:29" ht="31.5" customHeight="1">
      <c r="A148" s="87" t="str">
        <f>IFERROR(VLOOKUP('15년일출'!$C148,구분표!$A$2:$C$1001,2,FALSE),"")</f>
        <v>농정해양위원회</v>
      </c>
      <c r="B148" s="87" t="str">
        <f>IFERROR(VLOOKUP('15년일출'!$C148,구분표!$A$2:$C$1001,3,FALSE),"")</f>
        <v>축산산림국</v>
      </c>
      <c r="C148" s="87" t="s">
        <v>872</v>
      </c>
      <c r="D148" s="187"/>
      <c r="E148" s="187" t="s">
        <v>996</v>
      </c>
      <c r="F148" s="188" t="s">
        <v>995</v>
      </c>
      <c r="G148" s="186"/>
      <c r="H148" s="235"/>
      <c r="I148" s="194">
        <v>2880</v>
      </c>
      <c r="J148" s="78">
        <f t="shared" si="19"/>
        <v>2880</v>
      </c>
      <c r="K148" s="186"/>
      <c r="L148" s="186"/>
      <c r="M148" s="78"/>
      <c r="N148" s="79"/>
      <c r="O148" s="79"/>
      <c r="P148" s="80"/>
      <c r="Q148" s="203"/>
      <c r="R148" s="80"/>
      <c r="S148" s="83" t="str">
        <f t="shared" si="21"/>
        <v>도비</v>
      </c>
      <c r="T148" s="186">
        <f t="shared" si="15"/>
        <v>0</v>
      </c>
      <c r="U148" s="186">
        <f t="shared" si="22"/>
        <v>2880</v>
      </c>
      <c r="V148" s="82" t="str">
        <f t="shared" si="16"/>
        <v>ok</v>
      </c>
      <c r="W148" s="80"/>
      <c r="X148" s="81"/>
      <c r="Y148" s="186"/>
      <c r="Z148" s="186"/>
      <c r="AA148" s="82"/>
      <c r="AB148" s="80"/>
      <c r="AC148" s="84"/>
    </row>
    <row r="149" spans="1:29" ht="31.5" customHeight="1">
      <c r="A149" s="87" t="str">
        <f>IFERROR(VLOOKUP('15년일출'!$C149,구분표!$A$2:$C$1001,2,FALSE),"")</f>
        <v>농정해양위원회</v>
      </c>
      <c r="B149" s="87" t="str">
        <f>IFERROR(VLOOKUP('15년일출'!$C149,구분표!$A$2:$C$1001,3,FALSE),"")</f>
        <v>축산산림국</v>
      </c>
      <c r="C149" s="87" t="s">
        <v>872</v>
      </c>
      <c r="D149" s="187"/>
      <c r="E149" s="187">
        <v>625</v>
      </c>
      <c r="F149" s="188" t="s">
        <v>997</v>
      </c>
      <c r="G149" s="186">
        <v>30000</v>
      </c>
      <c r="H149" s="233"/>
      <c r="I149" s="186">
        <v>244000</v>
      </c>
      <c r="J149" s="78">
        <f t="shared" si="19"/>
        <v>274000</v>
      </c>
      <c r="K149" s="186"/>
      <c r="L149" s="186"/>
      <c r="M149" s="78">
        <f t="shared" si="20"/>
        <v>30000</v>
      </c>
      <c r="N149" s="79" t="str">
        <f t="shared" si="3"/>
        <v>-</v>
      </c>
      <c r="O149" s="79" t="s">
        <v>928</v>
      </c>
      <c r="P149" s="80"/>
      <c r="Q149" s="203"/>
      <c r="R149" s="80"/>
      <c r="S149" s="83" t="str">
        <f t="shared" si="21"/>
        <v>도비</v>
      </c>
      <c r="T149" s="186">
        <f t="shared" si="15"/>
        <v>0</v>
      </c>
      <c r="U149" s="186">
        <f t="shared" si="22"/>
        <v>244000</v>
      </c>
      <c r="V149" s="82" t="str">
        <f t="shared" si="16"/>
        <v>ok</v>
      </c>
      <c r="W149" s="80"/>
      <c r="X149" s="81" t="str">
        <f t="shared" si="23"/>
        <v>도비</v>
      </c>
      <c r="Y149" s="186">
        <f t="shared" si="17"/>
        <v>0</v>
      </c>
      <c r="Z149" s="186">
        <f t="shared" si="18"/>
        <v>0</v>
      </c>
      <c r="AA149" s="82" t="str">
        <f t="shared" si="24"/>
        <v>ok</v>
      </c>
      <c r="AB149" s="80"/>
      <c r="AC149" s="84" t="str">
        <f t="array" ref="AC149">IFERROR(IF($C149="","",INDEX(구분표!$I$2:$I$1001,MATCH(1,(구분표!$B$2:$B$1001='15년일출'!$A149)*(구분표!$C$2:$C$1001='15년일출'!$B149)*(구분표!$A$2:$A$1001='15년일출'!$C149),0))),"@@")</f>
        <v>1706</v>
      </c>
    </row>
    <row r="150" spans="1:29" ht="31.5" customHeight="1">
      <c r="A150" s="87" t="str">
        <f>IFERROR(VLOOKUP('15년일출'!$C150,구분표!$A$2:$C$1001,2,FALSE),"")</f>
        <v>농정해양위원회</v>
      </c>
      <c r="B150" s="87" t="str">
        <f>IFERROR(VLOOKUP('15년일출'!$C150,구분표!$A$2:$C$1001,3,FALSE),"")</f>
        <v>축산산림국</v>
      </c>
      <c r="C150" s="87" t="s">
        <v>856</v>
      </c>
      <c r="D150" s="187"/>
      <c r="E150" s="187">
        <v>597</v>
      </c>
      <c r="F150" s="188" t="s">
        <v>873</v>
      </c>
      <c r="G150" s="186">
        <v>821842</v>
      </c>
      <c r="H150" s="233"/>
      <c r="I150" s="186">
        <v>607800</v>
      </c>
      <c r="J150" s="78">
        <f t="shared" si="19"/>
        <v>1429642</v>
      </c>
      <c r="K150" s="186"/>
      <c r="L150" s="186"/>
      <c r="M150" s="78">
        <f t="shared" si="20"/>
        <v>821842</v>
      </c>
      <c r="N150" s="79" t="str">
        <f t="shared" si="3"/>
        <v>-</v>
      </c>
      <c r="O150" s="241" t="s">
        <v>1023</v>
      </c>
      <c r="P150" s="80"/>
      <c r="Q150" s="203"/>
      <c r="R150" s="80"/>
      <c r="S150" s="83" t="str">
        <f t="shared" si="21"/>
        <v>도비</v>
      </c>
      <c r="T150" s="186">
        <f t="shared" si="15"/>
        <v>0</v>
      </c>
      <c r="U150" s="186">
        <f t="shared" si="22"/>
        <v>607800</v>
      </c>
      <c r="V150" s="82" t="str">
        <f t="shared" si="16"/>
        <v>ok</v>
      </c>
      <c r="W150" s="80"/>
      <c r="X150" s="81" t="str">
        <f t="shared" si="23"/>
        <v>도비</v>
      </c>
      <c r="Y150" s="186">
        <f t="shared" si="17"/>
        <v>0</v>
      </c>
      <c r="Z150" s="186">
        <f t="shared" si="18"/>
        <v>0</v>
      </c>
      <c r="AA150" s="82" t="str">
        <f t="shared" si="24"/>
        <v>ok</v>
      </c>
      <c r="AB150" s="80"/>
      <c r="AC150" s="84" t="str">
        <f t="array" ref="AC150">IFERROR(IF($C150="","",INDEX(구분표!$I$2:$I$1001,MATCH(1,(구분표!$B$2:$B$1001='15년일출'!$A150)*(구분표!$C$2:$C$1001='15년일출'!$B150)*(구분표!$A$2:$A$1001='15년일출'!$C150),0))),"@@")</f>
        <v>1704</v>
      </c>
    </row>
    <row r="151" spans="1:29" ht="31.5" customHeight="1">
      <c r="A151" s="87" t="str">
        <f>IFERROR(VLOOKUP('15년일출'!$C151,구분표!$A$2:$C$1001,2,FALSE),"")</f>
        <v>농정해양위원회</v>
      </c>
      <c r="B151" s="87" t="str">
        <f>IFERROR(VLOOKUP('15년일출'!$C151,구분표!$A$2:$C$1001,3,FALSE),"")</f>
        <v>축산산림국</v>
      </c>
      <c r="C151" s="87" t="s">
        <v>861</v>
      </c>
      <c r="D151" s="187"/>
      <c r="E151" s="187">
        <v>573</v>
      </c>
      <c r="F151" s="188" t="s">
        <v>874</v>
      </c>
      <c r="G151" s="186">
        <v>5000000</v>
      </c>
      <c r="H151" s="233">
        <v>-2000000</v>
      </c>
      <c r="I151" s="186"/>
      <c r="J151" s="78">
        <f t="shared" si="19"/>
        <v>3000000</v>
      </c>
      <c r="K151" s="186"/>
      <c r="L151" s="186"/>
      <c r="M151" s="78">
        <f t="shared" si="20"/>
        <v>5000000</v>
      </c>
      <c r="N151" s="79" t="str">
        <f t="shared" si="3"/>
        <v>동의필요</v>
      </c>
      <c r="O151" s="79"/>
      <c r="P151" s="80"/>
      <c r="Q151" s="203"/>
      <c r="R151" s="80"/>
      <c r="S151" s="83" t="str">
        <f t="shared" si="21"/>
        <v>도비</v>
      </c>
      <c r="T151" s="186">
        <f t="shared" si="15"/>
        <v>0</v>
      </c>
      <c r="U151" s="186">
        <f t="shared" si="22"/>
        <v>-2000000</v>
      </c>
      <c r="V151" s="82" t="str">
        <f t="shared" si="16"/>
        <v>ok</v>
      </c>
      <c r="W151" s="80"/>
      <c r="X151" s="81" t="str">
        <f t="shared" si="23"/>
        <v>도비</v>
      </c>
      <c r="Y151" s="186">
        <f t="shared" si="17"/>
        <v>0</v>
      </c>
      <c r="Z151" s="186">
        <f t="shared" si="18"/>
        <v>0</v>
      </c>
      <c r="AA151" s="82" t="str">
        <f t="shared" si="24"/>
        <v>ok</v>
      </c>
      <c r="AB151" s="80"/>
      <c r="AC151" s="84" t="str">
        <f t="array" ref="AC151">IFERROR(IF($C151="","",INDEX(구분표!$I$2:$I$1001,MATCH(1,(구분표!$B$2:$B$1001='15년일출'!$A151)*(구분표!$C$2:$C$1001='15년일출'!$B151)*(구분표!$A$2:$A$1001='15년일출'!$C151),0))),"@@")</f>
        <v>1701</v>
      </c>
    </row>
    <row r="152" spans="1:29" ht="31.5" customHeight="1">
      <c r="A152" s="87" t="str">
        <f>IFERROR(VLOOKUP('15년일출'!$C152,구분표!$A$2:$C$1001,2,FALSE),"")</f>
        <v>농정해양위원회</v>
      </c>
      <c r="B152" s="87" t="str">
        <f>IFERROR(VLOOKUP('15년일출'!$C152,구분표!$A$2:$C$1001,3,FALSE),"")</f>
        <v>축산산림국</v>
      </c>
      <c r="C152" s="87" t="s">
        <v>866</v>
      </c>
      <c r="D152" s="187"/>
      <c r="E152" s="187">
        <v>576</v>
      </c>
      <c r="F152" s="188" t="s">
        <v>875</v>
      </c>
      <c r="G152" s="193">
        <v>181440</v>
      </c>
      <c r="H152" s="233"/>
      <c r="I152" s="186">
        <v>20160</v>
      </c>
      <c r="J152" s="78">
        <f t="shared" si="19"/>
        <v>201600</v>
      </c>
      <c r="K152" s="186"/>
      <c r="L152" s="186"/>
      <c r="M152" s="78">
        <f t="shared" si="20"/>
        <v>181440</v>
      </c>
      <c r="N152" s="79" t="str">
        <f t="shared" si="3"/>
        <v>-</v>
      </c>
      <c r="O152" s="79"/>
      <c r="P152" s="80"/>
      <c r="Q152" s="203"/>
      <c r="R152" s="80"/>
      <c r="S152" s="83" t="str">
        <f t="shared" si="21"/>
        <v>도비</v>
      </c>
      <c r="T152" s="186">
        <f t="shared" si="15"/>
        <v>0</v>
      </c>
      <c r="U152" s="186">
        <f t="shared" si="22"/>
        <v>20160</v>
      </c>
      <c r="V152" s="82" t="str">
        <f t="shared" si="16"/>
        <v>ok</v>
      </c>
      <c r="W152" s="80"/>
      <c r="X152" s="81" t="str">
        <f t="shared" si="23"/>
        <v>도비</v>
      </c>
      <c r="Y152" s="186">
        <f t="shared" si="17"/>
        <v>0</v>
      </c>
      <c r="Z152" s="186">
        <f t="shared" si="18"/>
        <v>0</v>
      </c>
      <c r="AA152" s="82" t="str">
        <f t="shared" si="24"/>
        <v>ok</v>
      </c>
      <c r="AB152" s="80"/>
      <c r="AC152" s="84" t="str">
        <f t="array" ref="AC152">IFERROR(IF($C152="","",INDEX(구분표!$I$2:$I$1001,MATCH(1,(구분표!$B$2:$B$1001='15년일출'!$A152)*(구분표!$C$2:$C$1001='15년일출'!$B152)*(구분표!$A$2:$A$1001='15년일출'!$C152),0))),"@@")</f>
        <v>1702</v>
      </c>
    </row>
    <row r="153" spans="1:29" ht="31.5" customHeight="1">
      <c r="A153" s="87" t="str">
        <f>IFERROR(VLOOKUP('15년일출'!$C153,구분표!$A$2:$C$1001,2,FALSE),"")</f>
        <v>농정해양위원회</v>
      </c>
      <c r="B153" s="87" t="str">
        <f>IFERROR(VLOOKUP('15년일출'!$C153,구분표!$A$2:$C$1001,3,FALSE),"")</f>
        <v>축산산림국</v>
      </c>
      <c r="C153" s="87" t="s">
        <v>866</v>
      </c>
      <c r="D153" s="185"/>
      <c r="E153" s="185">
        <v>576</v>
      </c>
      <c r="F153" s="188" t="s">
        <v>876</v>
      </c>
      <c r="G153" s="186">
        <v>1000000</v>
      </c>
      <c r="H153" s="233">
        <v>-400000</v>
      </c>
      <c r="I153" s="186"/>
      <c r="J153" s="78">
        <f t="shared" si="19"/>
        <v>600000</v>
      </c>
      <c r="K153" s="186"/>
      <c r="L153" s="186"/>
      <c r="M153" s="78">
        <f t="shared" si="20"/>
        <v>1000000</v>
      </c>
      <c r="N153" s="79" t="str">
        <f t="shared" si="3"/>
        <v>동의필요</v>
      </c>
      <c r="O153" s="79"/>
      <c r="P153" s="80"/>
      <c r="Q153" s="203"/>
      <c r="R153" s="80"/>
      <c r="S153" s="83" t="str">
        <f t="shared" si="21"/>
        <v>도비</v>
      </c>
      <c r="T153" s="186">
        <f t="shared" si="15"/>
        <v>0</v>
      </c>
      <c r="U153" s="186">
        <f t="shared" si="22"/>
        <v>-400000</v>
      </c>
      <c r="V153" s="82" t="str">
        <f t="shared" si="16"/>
        <v>ok</v>
      </c>
      <c r="W153" s="80"/>
      <c r="X153" s="81" t="str">
        <f t="shared" si="23"/>
        <v>도비</v>
      </c>
      <c r="Y153" s="186">
        <f t="shared" si="17"/>
        <v>0</v>
      </c>
      <c r="Z153" s="186">
        <f t="shared" si="18"/>
        <v>0</v>
      </c>
      <c r="AA153" s="82" t="str">
        <f t="shared" si="24"/>
        <v>ok</v>
      </c>
      <c r="AB153" s="80"/>
      <c r="AC153" s="84" t="str">
        <f t="array" ref="AC153">IFERROR(IF($C153="","",INDEX(구분표!$I$2:$I$1001,MATCH(1,(구분표!$B$2:$B$1001='15년일출'!$A153)*(구분표!$C$2:$C$1001='15년일출'!$B153)*(구분표!$A$2:$A$1001='15년일출'!$C153),0))),"@@")</f>
        <v>1702</v>
      </c>
    </row>
    <row r="154" spans="1:29" ht="31.5" customHeight="1">
      <c r="A154" s="87" t="str">
        <f>IFERROR(VLOOKUP('15년일출'!$C154,구분표!$A$2:$C$1001,2,FALSE),"")</f>
        <v>농정해양위원회</v>
      </c>
      <c r="B154" s="87" t="str">
        <f>IFERROR(VLOOKUP('15년일출'!$C154,구분표!$A$2:$C$1001,3,FALSE),"")</f>
        <v>축산산림국</v>
      </c>
      <c r="C154" s="87" t="s">
        <v>861</v>
      </c>
      <c r="D154" s="187"/>
      <c r="E154" s="187">
        <v>572</v>
      </c>
      <c r="F154" s="188" t="s">
        <v>877</v>
      </c>
      <c r="G154" s="186">
        <v>180000</v>
      </c>
      <c r="H154" s="233"/>
      <c r="I154" s="186">
        <v>220000</v>
      </c>
      <c r="J154" s="78">
        <f t="shared" si="19"/>
        <v>400000</v>
      </c>
      <c r="K154" s="186"/>
      <c r="L154" s="186"/>
      <c r="M154" s="78">
        <f t="shared" si="20"/>
        <v>180000</v>
      </c>
      <c r="N154" s="79" t="str">
        <f t="shared" si="3"/>
        <v>-</v>
      </c>
      <c r="O154" s="79"/>
      <c r="P154" s="80"/>
      <c r="Q154" s="203"/>
      <c r="R154" s="80"/>
      <c r="S154" s="83" t="str">
        <f t="shared" si="21"/>
        <v>도비</v>
      </c>
      <c r="T154" s="186">
        <f t="shared" si="15"/>
        <v>0</v>
      </c>
      <c r="U154" s="186">
        <f t="shared" si="22"/>
        <v>220000</v>
      </c>
      <c r="V154" s="82" t="str">
        <f t="shared" si="16"/>
        <v>ok</v>
      </c>
      <c r="W154" s="80"/>
      <c r="X154" s="81" t="str">
        <f t="shared" si="23"/>
        <v>도비</v>
      </c>
      <c r="Y154" s="186">
        <f t="shared" si="17"/>
        <v>0</v>
      </c>
      <c r="Z154" s="186">
        <f t="shared" si="18"/>
        <v>0</v>
      </c>
      <c r="AA154" s="82" t="str">
        <f t="shared" si="24"/>
        <v>ok</v>
      </c>
      <c r="AB154" s="80"/>
      <c r="AC154" s="84" t="str">
        <f t="array" ref="AC154">IFERROR(IF($C154="","",INDEX(구분표!$I$2:$I$1001,MATCH(1,(구분표!$B$2:$B$1001='15년일출'!$A154)*(구분표!$C$2:$C$1001='15년일출'!$B154)*(구분표!$A$2:$A$1001='15년일출'!$C154),0))),"@@")</f>
        <v>1701</v>
      </c>
    </row>
    <row r="155" spans="1:29" ht="31.5" customHeight="1">
      <c r="A155" s="87" t="str">
        <f>IFERROR(VLOOKUP('15년일출'!$C155,구분표!$A$2:$C$1001,2,FALSE),"")</f>
        <v>농정해양위원회</v>
      </c>
      <c r="B155" s="87" t="str">
        <f>IFERROR(VLOOKUP('15년일출'!$C155,구분표!$A$2:$C$1001,3,FALSE),"")</f>
        <v>축산산림국</v>
      </c>
      <c r="C155" s="87" t="s">
        <v>861</v>
      </c>
      <c r="D155" s="187"/>
      <c r="E155" s="187">
        <v>572</v>
      </c>
      <c r="F155" s="188" t="s">
        <v>878</v>
      </c>
      <c r="G155" s="186">
        <v>120000</v>
      </c>
      <c r="H155" s="233"/>
      <c r="I155" s="186">
        <v>30000</v>
      </c>
      <c r="J155" s="78">
        <f t="shared" si="19"/>
        <v>150000</v>
      </c>
      <c r="K155" s="186"/>
      <c r="L155" s="186"/>
      <c r="M155" s="78">
        <f t="shared" si="20"/>
        <v>120000</v>
      </c>
      <c r="N155" s="79" t="str">
        <f t="shared" si="3"/>
        <v>-</v>
      </c>
      <c r="O155" s="79"/>
      <c r="P155" s="80"/>
      <c r="Q155" s="203"/>
      <c r="R155" s="80"/>
      <c r="S155" s="83" t="str">
        <f t="shared" si="21"/>
        <v>도비</v>
      </c>
      <c r="T155" s="186">
        <f t="shared" si="15"/>
        <v>0</v>
      </c>
      <c r="U155" s="186">
        <f t="shared" si="22"/>
        <v>30000</v>
      </c>
      <c r="V155" s="82" t="str">
        <f t="shared" si="16"/>
        <v>ok</v>
      </c>
      <c r="W155" s="80"/>
      <c r="X155" s="81" t="str">
        <f t="shared" si="23"/>
        <v>도비</v>
      </c>
      <c r="Y155" s="186">
        <f t="shared" si="17"/>
        <v>0</v>
      </c>
      <c r="Z155" s="186">
        <f t="shared" si="18"/>
        <v>0</v>
      </c>
      <c r="AA155" s="82" t="str">
        <f t="shared" si="24"/>
        <v>ok</v>
      </c>
      <c r="AB155" s="80"/>
      <c r="AC155" s="84" t="str">
        <f t="array" ref="AC155">IFERROR(IF($C155="","",INDEX(구분표!$I$2:$I$1001,MATCH(1,(구분표!$B$2:$B$1001='15년일출'!$A155)*(구분표!$C$2:$C$1001='15년일출'!$B155)*(구분표!$A$2:$A$1001='15년일출'!$C155),0))),"@@")</f>
        <v>1701</v>
      </c>
    </row>
    <row r="156" spans="1:29" ht="31.5" customHeight="1">
      <c r="A156" s="87" t="str">
        <f>IFERROR(VLOOKUP('15년일출'!$C156,구분표!$A$2:$C$1001,2,FALSE),"")</f>
        <v>농정해양위원회</v>
      </c>
      <c r="B156" s="87" t="str">
        <f>IFERROR(VLOOKUP('15년일출'!$C156,구분표!$A$2:$C$1001,3,FALSE),"")</f>
        <v>농업기술원</v>
      </c>
      <c r="C156" s="77" t="s">
        <v>879</v>
      </c>
      <c r="D156" s="185"/>
      <c r="E156" s="185">
        <v>695</v>
      </c>
      <c r="F156" s="184" t="s">
        <v>880</v>
      </c>
      <c r="G156" s="186">
        <v>33000</v>
      </c>
      <c r="H156" s="233"/>
      <c r="I156" s="186">
        <v>15000</v>
      </c>
      <c r="J156" s="78">
        <f t="shared" si="19"/>
        <v>48000</v>
      </c>
      <c r="K156" s="186"/>
      <c r="L156" s="186"/>
      <c r="M156" s="78">
        <f t="shared" si="20"/>
        <v>33000</v>
      </c>
      <c r="N156" s="79" t="str">
        <f t="shared" si="3"/>
        <v>-</v>
      </c>
      <c r="O156" s="79"/>
      <c r="P156" s="80"/>
      <c r="Q156" s="203"/>
      <c r="R156" s="80"/>
      <c r="S156" s="83" t="s">
        <v>1003</v>
      </c>
      <c r="T156" s="186">
        <f t="shared" si="15"/>
        <v>0</v>
      </c>
      <c r="U156" s="186">
        <f t="shared" si="22"/>
        <v>15000</v>
      </c>
      <c r="V156" s="82" t="str">
        <f t="shared" si="16"/>
        <v>ok</v>
      </c>
      <c r="W156" s="80"/>
      <c r="X156" s="81" t="str">
        <f t="shared" si="23"/>
        <v>도비</v>
      </c>
      <c r="Y156" s="186">
        <f t="shared" si="17"/>
        <v>0</v>
      </c>
      <c r="Z156" s="186">
        <f t="shared" si="18"/>
        <v>0</v>
      </c>
      <c r="AA156" s="82" t="str">
        <f t="shared" si="24"/>
        <v>ok</v>
      </c>
      <c r="AB156" s="80"/>
      <c r="AC156" s="84" t="str">
        <f t="array" ref="AC156">IFERROR(IF($C156="","",INDEX(구분표!$I$2:$I$1001,MATCH(1,(구분표!$B$2:$B$1001='15년일출'!$A156)*(구분표!$C$2:$C$1001='15년일출'!$B156)*(구분표!$A$2:$A$1001='15년일출'!$C156),0))),"@@")</f>
        <v>1807</v>
      </c>
    </row>
    <row r="157" spans="1:29" ht="31.5" customHeight="1">
      <c r="A157" s="87" t="str">
        <f>IFERROR(VLOOKUP('15년일출'!$C157,구분표!$A$2:$C$1001,2,FALSE),"")</f>
        <v>농정해양위원회</v>
      </c>
      <c r="B157" s="87" t="str">
        <f>IFERROR(VLOOKUP('15년일출'!$C157,구분표!$A$2:$C$1001,3,FALSE),"")</f>
        <v>농업기술원</v>
      </c>
      <c r="C157" s="77" t="s">
        <v>879</v>
      </c>
      <c r="D157" s="217"/>
      <c r="E157" s="217">
        <v>694</v>
      </c>
      <c r="F157" s="232" t="s">
        <v>881</v>
      </c>
      <c r="G157" s="218">
        <v>10000</v>
      </c>
      <c r="H157" s="239"/>
      <c r="I157" s="218">
        <v>20000</v>
      </c>
      <c r="J157" s="78">
        <f t="shared" si="19"/>
        <v>30000</v>
      </c>
      <c r="K157" s="186"/>
      <c r="L157" s="186"/>
      <c r="M157" s="78">
        <f t="shared" si="20"/>
        <v>10000</v>
      </c>
      <c r="N157" s="79" t="str">
        <f t="shared" si="3"/>
        <v>-</v>
      </c>
      <c r="O157" s="220"/>
      <c r="P157" s="80"/>
      <c r="Q157" s="203"/>
      <c r="R157" s="80"/>
      <c r="S157" s="83" t="s">
        <v>1003</v>
      </c>
      <c r="T157" s="186">
        <f t="shared" si="15"/>
        <v>0</v>
      </c>
      <c r="U157" s="186">
        <f t="shared" si="22"/>
        <v>20000</v>
      </c>
      <c r="V157" s="82" t="str">
        <f t="shared" si="16"/>
        <v>ok</v>
      </c>
      <c r="W157" s="80"/>
      <c r="X157" s="81" t="str">
        <f t="shared" si="23"/>
        <v>도비</v>
      </c>
      <c r="Y157" s="186">
        <f t="shared" si="17"/>
        <v>0</v>
      </c>
      <c r="Z157" s="186">
        <f t="shared" si="18"/>
        <v>0</v>
      </c>
      <c r="AA157" s="82" t="str">
        <f t="shared" si="24"/>
        <v>ok</v>
      </c>
      <c r="AB157" s="80"/>
      <c r="AC157" s="84" t="str">
        <f t="array" ref="AC157">IFERROR(IF($C157="","",INDEX(구분표!$I$2:$I$1001,MATCH(1,(구분표!$B$2:$B$1001='15년일출'!$A157)*(구분표!$C$2:$C$1001='15년일출'!$B157)*(구분표!$A$2:$A$1001='15년일출'!$C157),0))),"@@")</f>
        <v>1807</v>
      </c>
    </row>
    <row r="158" spans="1:29" ht="31.5" customHeight="1">
      <c r="A158" s="87" t="str">
        <f>IFERROR(VLOOKUP('15년일출'!$C158,구분표!$A$2:$C$1001,2,FALSE),"")</f>
        <v>농정해양위원회</v>
      </c>
      <c r="B158" s="87" t="str">
        <f>IFERROR(VLOOKUP('15년일출'!$C158,구분표!$A$2:$C$1001,3,FALSE),"")</f>
        <v>농업기술원</v>
      </c>
      <c r="C158" s="77" t="s">
        <v>879</v>
      </c>
      <c r="D158" s="217"/>
      <c r="E158" s="217">
        <v>694</v>
      </c>
      <c r="F158" s="232" t="s">
        <v>882</v>
      </c>
      <c r="G158" s="218">
        <v>20000</v>
      </c>
      <c r="H158" s="239"/>
      <c r="I158" s="218">
        <v>50000</v>
      </c>
      <c r="J158" s="78">
        <f t="shared" si="19"/>
        <v>70000</v>
      </c>
      <c r="K158" s="186"/>
      <c r="L158" s="186"/>
      <c r="M158" s="78">
        <f t="shared" si="20"/>
        <v>20000</v>
      </c>
      <c r="N158" s="79" t="str">
        <f t="shared" si="3"/>
        <v>-</v>
      </c>
      <c r="O158" s="220"/>
      <c r="P158" s="80"/>
      <c r="Q158" s="203"/>
      <c r="R158" s="80"/>
      <c r="S158" s="83" t="s">
        <v>1003</v>
      </c>
      <c r="T158" s="186">
        <f t="shared" si="15"/>
        <v>0</v>
      </c>
      <c r="U158" s="186">
        <f t="shared" si="22"/>
        <v>50000</v>
      </c>
      <c r="V158" s="82" t="str">
        <f t="shared" si="16"/>
        <v>ok</v>
      </c>
      <c r="W158" s="80"/>
      <c r="X158" s="81" t="str">
        <f t="shared" si="23"/>
        <v>도비</v>
      </c>
      <c r="Y158" s="186">
        <f t="shared" si="17"/>
        <v>0</v>
      </c>
      <c r="Z158" s="186">
        <f t="shared" si="18"/>
        <v>0</v>
      </c>
      <c r="AA158" s="82" t="str">
        <f t="shared" si="24"/>
        <v>ok</v>
      </c>
      <c r="AB158" s="80"/>
      <c r="AC158" s="84" t="str">
        <f t="array" ref="AC158">IFERROR(IF($C158="","",INDEX(구분표!$I$2:$I$1001,MATCH(1,(구분표!$B$2:$B$1001='15년일출'!$A158)*(구분표!$C$2:$C$1001='15년일출'!$B158)*(구분표!$A$2:$A$1001='15년일출'!$C158),0))),"@@")</f>
        <v>1807</v>
      </c>
    </row>
    <row r="159" spans="1:29" ht="31.5" customHeight="1">
      <c r="A159" s="87" t="str">
        <f>IFERROR(VLOOKUP('15년일출'!$C159,구분표!$A$2:$C$1001,2,FALSE),"")</f>
        <v>농정해양위원회</v>
      </c>
      <c r="B159" s="87" t="str">
        <f>IFERROR(VLOOKUP('15년일출'!$C159,구분표!$A$2:$C$1001,3,FALSE),"")</f>
        <v>농업기술원</v>
      </c>
      <c r="C159" s="236" t="s">
        <v>883</v>
      </c>
      <c r="D159" s="237"/>
      <c r="E159" s="237">
        <v>686</v>
      </c>
      <c r="F159" s="238" t="s">
        <v>884</v>
      </c>
      <c r="G159" s="186">
        <v>195000</v>
      </c>
      <c r="H159" s="233"/>
      <c r="I159" s="186">
        <v>450000</v>
      </c>
      <c r="J159" s="78">
        <f t="shared" si="19"/>
        <v>645000</v>
      </c>
      <c r="K159" s="186"/>
      <c r="L159" s="186"/>
      <c r="M159" s="78">
        <f t="shared" si="20"/>
        <v>195000</v>
      </c>
      <c r="N159" s="79" t="str">
        <f t="shared" si="3"/>
        <v>-</v>
      </c>
      <c r="O159" s="242" t="s">
        <v>929</v>
      </c>
      <c r="P159" s="80"/>
      <c r="Q159" s="203"/>
      <c r="R159" s="80"/>
      <c r="S159" s="83" t="str">
        <f t="shared" si="21"/>
        <v>도비</v>
      </c>
      <c r="T159" s="186">
        <f t="shared" si="15"/>
        <v>0</v>
      </c>
      <c r="U159" s="186">
        <f t="shared" si="22"/>
        <v>450000</v>
      </c>
      <c r="V159" s="82" t="str">
        <f t="shared" si="16"/>
        <v>ok</v>
      </c>
      <c r="W159" s="80"/>
      <c r="X159" s="81" t="str">
        <f t="shared" si="23"/>
        <v>도비</v>
      </c>
      <c r="Y159" s="186">
        <f t="shared" si="17"/>
        <v>0</v>
      </c>
      <c r="Z159" s="186">
        <f t="shared" si="18"/>
        <v>0</v>
      </c>
      <c r="AA159" s="82" t="str">
        <f t="shared" si="24"/>
        <v>ok</v>
      </c>
      <c r="AB159" s="80"/>
      <c r="AC159" s="84" t="str">
        <f t="array" ref="AC159">IFERROR(IF($C159="","",INDEX(구분표!$I$2:$I$1001,MATCH(1,(구분표!$B$2:$B$1001='15년일출'!$A159)*(구분표!$C$2:$C$1001='15년일출'!$B159)*(구분표!$A$2:$A$1001='15년일출'!$C159),0))),"@@")</f>
        <v>1806</v>
      </c>
    </row>
    <row r="160" spans="1:29" ht="31.5" customHeight="1">
      <c r="A160" s="87" t="str">
        <f>IFERROR(VLOOKUP('15년일출'!$C160,구분표!$A$2:$C$1001,2,FALSE),"")</f>
        <v>농정해양위원회</v>
      </c>
      <c r="B160" s="87" t="str">
        <f>IFERROR(VLOOKUP('15년일출'!$C160,구분표!$A$2:$C$1001,3,FALSE),"")</f>
        <v>농업기술원</v>
      </c>
      <c r="C160" s="236" t="s">
        <v>883</v>
      </c>
      <c r="D160" s="237"/>
      <c r="E160" s="237">
        <v>686</v>
      </c>
      <c r="F160" s="238" t="s">
        <v>885</v>
      </c>
      <c r="G160" s="186">
        <v>120600</v>
      </c>
      <c r="H160" s="233"/>
      <c r="I160" s="186">
        <v>229500</v>
      </c>
      <c r="J160" s="78">
        <f t="shared" si="19"/>
        <v>350100</v>
      </c>
      <c r="K160" s="196"/>
      <c r="L160" s="186"/>
      <c r="M160" s="78">
        <f t="shared" si="20"/>
        <v>120600</v>
      </c>
      <c r="N160" s="79" t="str">
        <f t="shared" si="3"/>
        <v>-</v>
      </c>
      <c r="O160" s="242" t="s">
        <v>930</v>
      </c>
      <c r="P160" s="80"/>
      <c r="Q160" s="203"/>
      <c r="R160" s="80"/>
      <c r="S160" s="83" t="str">
        <f t="shared" si="21"/>
        <v>도비</v>
      </c>
      <c r="T160" s="186">
        <f t="shared" si="15"/>
        <v>0</v>
      </c>
      <c r="U160" s="186">
        <f t="shared" si="22"/>
        <v>229500</v>
      </c>
      <c r="V160" s="82" t="str">
        <f t="shared" si="16"/>
        <v>ok</v>
      </c>
      <c r="W160" s="80"/>
      <c r="X160" s="81" t="str">
        <f t="shared" si="23"/>
        <v>도비</v>
      </c>
      <c r="Y160" s="186">
        <f t="shared" si="17"/>
        <v>0</v>
      </c>
      <c r="Z160" s="186">
        <f t="shared" si="18"/>
        <v>0</v>
      </c>
      <c r="AA160" s="82" t="str">
        <f t="shared" si="24"/>
        <v>ok</v>
      </c>
      <c r="AB160" s="80"/>
      <c r="AC160" s="84" t="str">
        <f t="array" ref="AC160">IFERROR(IF($C160="","",INDEX(구분표!$I$2:$I$1001,MATCH(1,(구분표!$B$2:$B$1001='15년일출'!$A160)*(구분표!$C$2:$C$1001='15년일출'!$B160)*(구분표!$A$2:$A$1001='15년일출'!$C160),0))),"@@")</f>
        <v>1806</v>
      </c>
    </row>
    <row r="161" spans="1:29" ht="31.5" customHeight="1">
      <c r="A161" s="87" t="str">
        <f>IFERROR(VLOOKUP('15년일출'!$C161,구분표!$A$2:$C$1001,2,FALSE),"")</f>
        <v>농정해양위원회</v>
      </c>
      <c r="B161" s="87" t="str">
        <f>IFERROR(VLOOKUP('15년일출'!$C161,구분표!$A$2:$C$1001,3,FALSE),"")</f>
        <v>농업기술원</v>
      </c>
      <c r="C161" s="236" t="s">
        <v>883</v>
      </c>
      <c r="D161" s="237"/>
      <c r="E161" s="237" t="s">
        <v>806</v>
      </c>
      <c r="F161" s="238" t="s">
        <v>886</v>
      </c>
      <c r="G161" s="186"/>
      <c r="H161" s="233"/>
      <c r="I161" s="186">
        <v>100000</v>
      </c>
      <c r="J161" s="78">
        <f t="shared" si="19"/>
        <v>100000</v>
      </c>
      <c r="K161" s="186"/>
      <c r="L161" s="186"/>
      <c r="M161" s="78">
        <f t="shared" si="20"/>
        <v>0</v>
      </c>
      <c r="N161" s="79" t="str">
        <f t="shared" si="3"/>
        <v>-</v>
      </c>
      <c r="O161" s="242" t="s">
        <v>931</v>
      </c>
      <c r="P161" s="80"/>
      <c r="Q161" s="203"/>
      <c r="R161" s="80"/>
      <c r="S161" s="83" t="str">
        <f t="shared" si="21"/>
        <v>도비</v>
      </c>
      <c r="T161" s="186">
        <f t="shared" si="15"/>
        <v>0</v>
      </c>
      <c r="U161" s="186">
        <f t="shared" si="22"/>
        <v>100000</v>
      </c>
      <c r="V161" s="82" t="str">
        <f t="shared" si="16"/>
        <v>ok</v>
      </c>
      <c r="W161" s="80"/>
      <c r="X161" s="81" t="str">
        <f t="shared" si="23"/>
        <v>도비</v>
      </c>
      <c r="Y161" s="186">
        <f t="shared" si="17"/>
        <v>0</v>
      </c>
      <c r="Z161" s="186">
        <f t="shared" si="18"/>
        <v>0</v>
      </c>
      <c r="AA161" s="82" t="str">
        <f t="shared" si="24"/>
        <v>ok</v>
      </c>
      <c r="AB161" s="80"/>
      <c r="AC161" s="84" t="str">
        <f t="array" ref="AC161">IFERROR(IF($C161="","",INDEX(구분표!$I$2:$I$1001,MATCH(1,(구분표!$B$2:$B$1001='15년일출'!$A161)*(구분표!$C$2:$C$1001='15년일출'!$B161)*(구분표!$A$2:$A$1001='15년일출'!$C161),0))),"@@")</f>
        <v>1806</v>
      </c>
    </row>
    <row r="162" spans="1:29" ht="31.5" customHeight="1">
      <c r="A162" s="87" t="str">
        <f>IFERROR(VLOOKUP('15년일출'!$C162,구분표!$A$2:$C$1001,2,FALSE),"")</f>
        <v>농정해양위원회</v>
      </c>
      <c r="B162" s="87" t="str">
        <f>IFERROR(VLOOKUP('15년일출'!$C162,구분표!$A$2:$C$1001,3,FALSE),"")</f>
        <v>농업기술원</v>
      </c>
      <c r="C162" s="236" t="s">
        <v>883</v>
      </c>
      <c r="D162" s="237"/>
      <c r="E162" s="237">
        <v>686</v>
      </c>
      <c r="F162" s="238" t="s">
        <v>887</v>
      </c>
      <c r="G162" s="186">
        <v>30000</v>
      </c>
      <c r="H162" s="233"/>
      <c r="I162" s="186">
        <v>50000</v>
      </c>
      <c r="J162" s="78">
        <f t="shared" si="19"/>
        <v>80000</v>
      </c>
      <c r="K162" s="186"/>
      <c r="L162" s="186"/>
      <c r="M162" s="78">
        <f t="shared" si="20"/>
        <v>30000</v>
      </c>
      <c r="N162" s="79" t="str">
        <f t="shared" si="3"/>
        <v>-</v>
      </c>
      <c r="O162" s="242" t="s">
        <v>932</v>
      </c>
      <c r="P162" s="80"/>
      <c r="Q162" s="203"/>
      <c r="R162" s="80"/>
      <c r="S162" s="83" t="str">
        <f t="shared" si="21"/>
        <v>도비</v>
      </c>
      <c r="T162" s="186">
        <f t="shared" si="15"/>
        <v>0</v>
      </c>
      <c r="U162" s="186">
        <f t="shared" si="22"/>
        <v>50000</v>
      </c>
      <c r="V162" s="82" t="str">
        <f t="shared" si="16"/>
        <v>ok</v>
      </c>
      <c r="W162" s="80"/>
      <c r="X162" s="81" t="str">
        <f t="shared" si="23"/>
        <v>도비</v>
      </c>
      <c r="Y162" s="186">
        <f t="shared" si="17"/>
        <v>0</v>
      </c>
      <c r="Z162" s="186">
        <f t="shared" si="18"/>
        <v>0</v>
      </c>
      <c r="AA162" s="82" t="str">
        <f t="shared" si="24"/>
        <v>ok</v>
      </c>
      <c r="AB162" s="80"/>
      <c r="AC162" s="84" t="str">
        <f t="array" ref="AC162">IFERROR(IF($C162="","",INDEX(구분표!$I$2:$I$1001,MATCH(1,(구분표!$B$2:$B$1001='15년일출'!$A162)*(구분표!$C$2:$C$1001='15년일출'!$B162)*(구분표!$A$2:$A$1001='15년일출'!$C162),0))),"@@")</f>
        <v>1806</v>
      </c>
    </row>
    <row r="163" spans="1:29" ht="31.5" customHeight="1">
      <c r="A163" s="87" t="str">
        <f>IFERROR(VLOOKUP('15년일출'!$C163,구분표!$A$2:$C$1001,2,FALSE),"")</f>
        <v>농정해양위원회</v>
      </c>
      <c r="B163" s="87" t="str">
        <f>IFERROR(VLOOKUP('15년일출'!$C163,구분표!$A$2:$C$1001,3,FALSE),"")</f>
        <v>농업기술원</v>
      </c>
      <c r="C163" s="87" t="s">
        <v>883</v>
      </c>
      <c r="D163" s="187"/>
      <c r="E163" s="187">
        <v>687</v>
      </c>
      <c r="F163" s="188" t="s">
        <v>888</v>
      </c>
      <c r="G163" s="186">
        <v>8000</v>
      </c>
      <c r="H163" s="233"/>
      <c r="I163" s="186">
        <v>104000</v>
      </c>
      <c r="J163" s="78">
        <f t="shared" si="19"/>
        <v>112000</v>
      </c>
      <c r="K163" s="186"/>
      <c r="L163" s="194"/>
      <c r="M163" s="78">
        <f t="shared" si="20"/>
        <v>8000</v>
      </c>
      <c r="N163" s="79" t="str">
        <f t="shared" si="3"/>
        <v>-</v>
      </c>
      <c r="O163" s="79" t="s">
        <v>933</v>
      </c>
      <c r="P163" s="80"/>
      <c r="Q163" s="203"/>
      <c r="R163" s="80"/>
      <c r="S163" s="83" t="str">
        <f t="shared" si="21"/>
        <v>도비</v>
      </c>
      <c r="T163" s="186">
        <f t="shared" si="15"/>
        <v>0</v>
      </c>
      <c r="U163" s="186">
        <f t="shared" si="22"/>
        <v>104000</v>
      </c>
      <c r="V163" s="82" t="str">
        <f t="shared" si="16"/>
        <v>ok</v>
      </c>
      <c r="W163" s="80"/>
      <c r="X163" s="81" t="str">
        <f t="shared" si="23"/>
        <v>도비</v>
      </c>
      <c r="Y163" s="186">
        <f t="shared" si="17"/>
        <v>0</v>
      </c>
      <c r="Z163" s="186">
        <f t="shared" si="18"/>
        <v>0</v>
      </c>
      <c r="AA163" s="82" t="str">
        <f t="shared" si="24"/>
        <v>ok</v>
      </c>
      <c r="AB163" s="80"/>
      <c r="AC163" s="84" t="str">
        <f t="array" ref="AC163">IFERROR(IF($C163="","",INDEX(구분표!$I$2:$I$1001,MATCH(1,(구분표!$B$2:$B$1001='15년일출'!$A163)*(구분표!$C$2:$C$1001='15년일출'!$B163)*(구분표!$A$2:$A$1001='15년일출'!$C163),0))),"@@")</f>
        <v>1806</v>
      </c>
    </row>
    <row r="164" spans="1:29" ht="31.5" customHeight="1">
      <c r="A164" s="87" t="str">
        <f>IFERROR(VLOOKUP('15년일출'!$C164,구분표!$A$2:$C$1001,2,FALSE),"")</f>
        <v>농정해양위원회</v>
      </c>
      <c r="B164" s="87" t="str">
        <f>IFERROR(VLOOKUP('15년일출'!$C164,구분표!$A$2:$C$1001,3,FALSE),"")</f>
        <v>농업기술원</v>
      </c>
      <c r="C164" s="87" t="s">
        <v>889</v>
      </c>
      <c r="D164" s="187"/>
      <c r="E164" s="187" t="s">
        <v>806</v>
      </c>
      <c r="F164" s="188" t="s">
        <v>990</v>
      </c>
      <c r="G164" s="186"/>
      <c r="H164" s="233"/>
      <c r="I164" s="186">
        <v>150000</v>
      </c>
      <c r="J164" s="78">
        <f t="shared" si="19"/>
        <v>150000</v>
      </c>
      <c r="K164" s="186"/>
      <c r="L164" s="186"/>
      <c r="M164" s="78"/>
      <c r="N164" s="79"/>
      <c r="O164" s="79"/>
      <c r="P164" s="80"/>
      <c r="Q164" s="203"/>
      <c r="R164" s="80"/>
      <c r="S164" s="83" t="str">
        <f t="shared" si="21"/>
        <v>도비</v>
      </c>
      <c r="T164" s="186">
        <f t="shared" si="15"/>
        <v>0</v>
      </c>
      <c r="U164" s="186">
        <f t="shared" si="22"/>
        <v>150000</v>
      </c>
      <c r="V164" s="82" t="str">
        <f t="shared" si="16"/>
        <v>ok</v>
      </c>
      <c r="W164" s="80"/>
      <c r="X164" s="81"/>
      <c r="Y164" s="186"/>
      <c r="Z164" s="186"/>
      <c r="AA164" s="82"/>
      <c r="AB164" s="80"/>
      <c r="AC164" s="84"/>
    </row>
    <row r="165" spans="1:29" ht="31.5" customHeight="1">
      <c r="A165" s="87" t="str">
        <f>IFERROR(VLOOKUP('15년일출'!$C165,구분표!$A$2:$C$1001,2,FALSE),"")</f>
        <v>농정해양위원회</v>
      </c>
      <c r="B165" s="87" t="str">
        <f>IFERROR(VLOOKUP('15년일출'!$C165,구분표!$A$2:$C$1001,3,FALSE),"")</f>
        <v>농업기술원</v>
      </c>
      <c r="C165" s="87" t="s">
        <v>889</v>
      </c>
      <c r="D165" s="187"/>
      <c r="E165" s="187" t="s">
        <v>806</v>
      </c>
      <c r="F165" s="188" t="s">
        <v>991</v>
      </c>
      <c r="G165" s="186"/>
      <c r="H165" s="233"/>
      <c r="I165" s="186">
        <v>300000</v>
      </c>
      <c r="J165" s="78">
        <f t="shared" si="19"/>
        <v>300000</v>
      </c>
      <c r="K165" s="186"/>
      <c r="L165" s="186"/>
      <c r="M165" s="78"/>
      <c r="N165" s="79"/>
      <c r="O165" s="79"/>
      <c r="P165" s="80"/>
      <c r="Q165" s="203"/>
      <c r="R165" s="80"/>
      <c r="S165" s="83" t="str">
        <f t="shared" si="21"/>
        <v>도비</v>
      </c>
      <c r="T165" s="186">
        <f t="shared" si="15"/>
        <v>0</v>
      </c>
      <c r="U165" s="186">
        <f t="shared" si="22"/>
        <v>300000</v>
      </c>
      <c r="V165" s="82" t="str">
        <f t="shared" si="16"/>
        <v>ok</v>
      </c>
      <c r="W165" s="80"/>
      <c r="X165" s="81"/>
      <c r="Y165" s="186"/>
      <c r="Z165" s="186"/>
      <c r="AA165" s="82"/>
      <c r="AB165" s="80"/>
      <c r="AC165" s="84"/>
    </row>
    <row r="166" spans="1:29" ht="31.5" customHeight="1">
      <c r="A166" s="87" t="str">
        <f>IFERROR(VLOOKUP('15년일출'!$C166,구분표!$A$2:$C$1001,2,FALSE),"")</f>
        <v>농정해양위원회</v>
      </c>
      <c r="B166" s="87" t="str">
        <f>IFERROR(VLOOKUP('15년일출'!$C166,구분표!$A$2:$C$1001,3,FALSE),"")</f>
        <v>농업기술원</v>
      </c>
      <c r="C166" s="87" t="s">
        <v>889</v>
      </c>
      <c r="D166" s="187"/>
      <c r="E166" s="187" t="s">
        <v>806</v>
      </c>
      <c r="F166" s="188" t="s">
        <v>992</v>
      </c>
      <c r="G166" s="186"/>
      <c r="H166" s="233"/>
      <c r="I166" s="186">
        <v>50000</v>
      </c>
      <c r="J166" s="78">
        <f t="shared" si="19"/>
        <v>50000</v>
      </c>
      <c r="K166" s="186"/>
      <c r="L166" s="186"/>
      <c r="M166" s="78"/>
      <c r="N166" s="79"/>
      <c r="O166" s="79"/>
      <c r="P166" s="80"/>
      <c r="Q166" s="203"/>
      <c r="R166" s="80"/>
      <c r="S166" s="83" t="str">
        <f t="shared" si="21"/>
        <v>도비</v>
      </c>
      <c r="T166" s="186">
        <f t="shared" si="15"/>
        <v>0</v>
      </c>
      <c r="U166" s="186">
        <f t="shared" si="22"/>
        <v>50000</v>
      </c>
      <c r="V166" s="82" t="str">
        <f t="shared" si="16"/>
        <v>ok</v>
      </c>
      <c r="W166" s="80"/>
      <c r="X166" s="81"/>
      <c r="Y166" s="186"/>
      <c r="Z166" s="186"/>
      <c r="AA166" s="82"/>
      <c r="AB166" s="80"/>
      <c r="AC166" s="84"/>
    </row>
    <row r="167" spans="1:29" ht="31.5" customHeight="1">
      <c r="A167" s="87" t="str">
        <f>IFERROR(VLOOKUP('15년일출'!$C167,구분표!$A$2:$C$1001,2,FALSE),"")</f>
        <v>농정해양위원회</v>
      </c>
      <c r="B167" s="87" t="str">
        <f>IFERROR(VLOOKUP('15년일출'!$C167,구분표!$A$2:$C$1001,3,FALSE),"")</f>
        <v>농업기술원</v>
      </c>
      <c r="C167" s="87" t="s">
        <v>890</v>
      </c>
      <c r="D167" s="187"/>
      <c r="E167" s="187" t="s">
        <v>806</v>
      </c>
      <c r="F167" s="188" t="s">
        <v>969</v>
      </c>
      <c r="G167" s="186"/>
      <c r="H167" s="233"/>
      <c r="I167" s="186">
        <v>100000</v>
      </c>
      <c r="J167" s="78">
        <f t="shared" si="19"/>
        <v>100000</v>
      </c>
      <c r="K167" s="186"/>
      <c r="L167" s="186"/>
      <c r="M167" s="78">
        <f t="shared" si="20"/>
        <v>0</v>
      </c>
      <c r="N167" s="79" t="str">
        <f t="shared" si="3"/>
        <v>-</v>
      </c>
      <c r="O167" s="79"/>
      <c r="P167" s="80"/>
      <c r="Q167" s="203"/>
      <c r="R167" s="80"/>
      <c r="S167" s="83" t="str">
        <f t="shared" si="21"/>
        <v>도비</v>
      </c>
      <c r="T167" s="186">
        <f t="shared" si="15"/>
        <v>0</v>
      </c>
      <c r="U167" s="186">
        <f t="shared" si="22"/>
        <v>100000</v>
      </c>
      <c r="V167" s="82" t="str">
        <f t="shared" si="16"/>
        <v>ok</v>
      </c>
      <c r="W167" s="80"/>
      <c r="X167" s="81" t="str">
        <f t="shared" si="23"/>
        <v>도비</v>
      </c>
      <c r="Y167" s="186">
        <f t="shared" si="17"/>
        <v>0</v>
      </c>
      <c r="Z167" s="186">
        <f t="shared" si="18"/>
        <v>0</v>
      </c>
      <c r="AA167" s="82" t="str">
        <f t="shared" si="24"/>
        <v>ok</v>
      </c>
      <c r="AB167" s="80"/>
      <c r="AC167" s="84" t="str">
        <f t="array" ref="AC167">IFERROR(IF($C167="","",INDEX(구분표!$I$2:$I$1001,MATCH(1,(구분표!$B$2:$B$1001='15년일출'!$A167)*(구분표!$C$2:$C$1001='15년일출'!$B167)*(구분표!$A$2:$A$1001='15년일출'!$C167),0))),"@@")</f>
        <v>1802</v>
      </c>
    </row>
    <row r="168" spans="1:29" ht="31.5" customHeight="1">
      <c r="A168" s="87" t="str">
        <f>IFERROR(VLOOKUP('15년일출'!$C168,구분표!$A$2:$C$1001,2,FALSE),"")</f>
        <v>농정해양위원회</v>
      </c>
      <c r="B168" s="87" t="str">
        <f>IFERROR(VLOOKUP('15년일출'!$C168,구분표!$A$2:$C$1001,3,FALSE),"")</f>
        <v>농업기술원</v>
      </c>
      <c r="C168" s="87" t="s">
        <v>891</v>
      </c>
      <c r="D168" s="187"/>
      <c r="E168" s="187" t="s">
        <v>806</v>
      </c>
      <c r="F168" s="188" t="s">
        <v>970</v>
      </c>
      <c r="G168" s="186"/>
      <c r="H168" s="233"/>
      <c r="I168" s="186">
        <v>500000</v>
      </c>
      <c r="J168" s="78">
        <f t="shared" si="19"/>
        <v>500000</v>
      </c>
      <c r="K168" s="186"/>
      <c r="L168" s="186"/>
      <c r="M168" s="78"/>
      <c r="N168" s="79"/>
      <c r="O168" s="79"/>
      <c r="P168" s="80"/>
      <c r="Q168" s="203"/>
      <c r="R168" s="80"/>
      <c r="S168" s="83" t="str">
        <f t="shared" si="21"/>
        <v>도비</v>
      </c>
      <c r="T168" s="186">
        <f t="shared" si="15"/>
        <v>0</v>
      </c>
      <c r="U168" s="186">
        <f t="shared" si="22"/>
        <v>500000</v>
      </c>
      <c r="V168" s="82" t="str">
        <f t="shared" si="16"/>
        <v>ok</v>
      </c>
      <c r="W168" s="80"/>
      <c r="X168" s="81"/>
      <c r="Y168" s="186"/>
      <c r="Z168" s="186"/>
      <c r="AA168" s="82"/>
      <c r="AB168" s="80"/>
      <c r="AC168" s="84"/>
    </row>
    <row r="169" spans="1:29" ht="31.5" customHeight="1">
      <c r="A169" s="87" t="str">
        <f>IFERROR(VLOOKUP('15년일출'!$C169,구분표!$A$2:$C$1001,2,FALSE),"")</f>
        <v>농정해양위원회</v>
      </c>
      <c r="B169" s="87" t="str">
        <f>IFERROR(VLOOKUP('15년일출'!$C169,구분표!$A$2:$C$1001,3,FALSE),"")</f>
        <v>농업기술원</v>
      </c>
      <c r="C169" s="87" t="s">
        <v>891</v>
      </c>
      <c r="D169" s="187"/>
      <c r="E169" s="187" t="s">
        <v>806</v>
      </c>
      <c r="F169" s="188" t="s">
        <v>971</v>
      </c>
      <c r="G169" s="186"/>
      <c r="H169" s="233"/>
      <c r="I169" s="186">
        <v>50000</v>
      </c>
      <c r="J169" s="78">
        <f t="shared" si="19"/>
        <v>50000</v>
      </c>
      <c r="K169" s="186"/>
      <c r="L169" s="186"/>
      <c r="M169" s="78"/>
      <c r="N169" s="79"/>
      <c r="O169" s="79"/>
      <c r="P169" s="80"/>
      <c r="Q169" s="203"/>
      <c r="R169" s="80"/>
      <c r="S169" s="83" t="str">
        <f t="shared" si="21"/>
        <v>도비</v>
      </c>
      <c r="T169" s="186">
        <f t="shared" si="15"/>
        <v>0</v>
      </c>
      <c r="U169" s="186">
        <f t="shared" si="22"/>
        <v>50000</v>
      </c>
      <c r="V169" s="82" t="str">
        <f t="shared" si="16"/>
        <v>ok</v>
      </c>
      <c r="W169" s="80"/>
      <c r="X169" s="81"/>
      <c r="Y169" s="186"/>
      <c r="Z169" s="186"/>
      <c r="AA169" s="82"/>
      <c r="AB169" s="80"/>
      <c r="AC169" s="84"/>
    </row>
    <row r="170" spans="1:29" ht="31.5" customHeight="1">
      <c r="A170" s="87" t="str">
        <f>IFERROR(VLOOKUP('15년일출'!$C170,구분표!$A$2:$C$1001,2,FALSE),"")</f>
        <v>농정해양위원회</v>
      </c>
      <c r="B170" s="87" t="str">
        <f>IFERROR(VLOOKUP('15년일출'!$C170,구분표!$A$2:$C$1001,3,FALSE),"")</f>
        <v>농업기술원</v>
      </c>
      <c r="C170" s="87" t="s">
        <v>891</v>
      </c>
      <c r="D170" s="187"/>
      <c r="E170" s="187" t="s">
        <v>806</v>
      </c>
      <c r="F170" s="188" t="s">
        <v>972</v>
      </c>
      <c r="G170" s="186"/>
      <c r="H170" s="233"/>
      <c r="I170" s="186">
        <v>50000</v>
      </c>
      <c r="J170" s="78">
        <f t="shared" si="19"/>
        <v>50000</v>
      </c>
      <c r="K170" s="186"/>
      <c r="L170" s="186"/>
      <c r="M170" s="78"/>
      <c r="N170" s="79"/>
      <c r="O170" s="79"/>
      <c r="P170" s="80"/>
      <c r="Q170" s="203"/>
      <c r="R170" s="80"/>
      <c r="S170" s="83" t="str">
        <f t="shared" si="21"/>
        <v>도비</v>
      </c>
      <c r="T170" s="186">
        <f t="shared" si="15"/>
        <v>0</v>
      </c>
      <c r="U170" s="186">
        <f t="shared" si="22"/>
        <v>50000</v>
      </c>
      <c r="V170" s="82" t="str">
        <f t="shared" si="16"/>
        <v>ok</v>
      </c>
      <c r="W170" s="80"/>
      <c r="X170" s="81"/>
      <c r="Y170" s="186"/>
      <c r="Z170" s="186"/>
      <c r="AA170" s="82"/>
      <c r="AB170" s="80"/>
      <c r="AC170" s="84"/>
    </row>
    <row r="171" spans="1:29" ht="31.5" customHeight="1">
      <c r="A171" s="87" t="str">
        <f>IFERROR(VLOOKUP('15년일출'!$C171,구분표!$A$2:$C$1001,2,FALSE),"")</f>
        <v>농정해양위원회</v>
      </c>
      <c r="B171" s="87" t="str">
        <f>IFERROR(VLOOKUP('15년일출'!$C171,구분표!$A$2:$C$1001,3,FALSE),"")</f>
        <v>농업기술원</v>
      </c>
      <c r="C171" s="88" t="s">
        <v>892</v>
      </c>
      <c r="D171" s="187"/>
      <c r="E171" s="187">
        <v>678</v>
      </c>
      <c r="F171" s="191" t="s">
        <v>893</v>
      </c>
      <c r="G171" s="186">
        <v>58500</v>
      </c>
      <c r="H171" s="233"/>
      <c r="I171" s="194">
        <v>96000</v>
      </c>
      <c r="J171" s="78">
        <f t="shared" si="19"/>
        <v>154500</v>
      </c>
      <c r="K171" s="186"/>
      <c r="L171" s="186"/>
      <c r="M171" s="78">
        <f t="shared" si="20"/>
        <v>58500</v>
      </c>
      <c r="N171" s="79" t="str">
        <f t="shared" si="3"/>
        <v>-</v>
      </c>
      <c r="O171" s="79"/>
      <c r="P171" s="80"/>
      <c r="Q171" s="203"/>
      <c r="R171" s="80"/>
      <c r="S171" s="83" t="str">
        <f t="shared" si="21"/>
        <v>도비</v>
      </c>
      <c r="T171" s="186">
        <f t="shared" si="15"/>
        <v>0</v>
      </c>
      <c r="U171" s="186">
        <f t="shared" si="22"/>
        <v>96000</v>
      </c>
      <c r="V171" s="82" t="str">
        <f t="shared" si="16"/>
        <v>ok</v>
      </c>
      <c r="W171" s="80"/>
      <c r="X171" s="81" t="str">
        <f t="shared" si="23"/>
        <v>도비</v>
      </c>
      <c r="Y171" s="186">
        <f t="shared" si="17"/>
        <v>0</v>
      </c>
      <c r="Z171" s="186">
        <f t="shared" si="18"/>
        <v>0</v>
      </c>
      <c r="AA171" s="82" t="str">
        <f t="shared" si="24"/>
        <v>ok</v>
      </c>
      <c r="AB171" s="80"/>
      <c r="AC171" s="84" t="str">
        <f t="array" ref="AC171">IFERROR(IF($C171="","",INDEX(구분표!$I$2:$I$1001,MATCH(1,(구분표!$B$2:$B$1001='15년일출'!$A171)*(구분표!$C$2:$C$1001='15년일출'!$B171)*(구분표!$A$2:$A$1001='15년일출'!$C171),0))),"@@")</f>
        <v>1805</v>
      </c>
    </row>
    <row r="172" spans="1:29" ht="31.5" customHeight="1">
      <c r="A172" s="87" t="str">
        <f>IFERROR(VLOOKUP('15년일출'!$C172,구분표!$A$2:$C$1001,2,FALSE),"")</f>
        <v>농정해양위원회</v>
      </c>
      <c r="B172" s="87" t="str">
        <f>IFERROR(VLOOKUP('15년일출'!$C172,구분표!$A$2:$C$1001,3,FALSE),"")</f>
        <v>농업기술원</v>
      </c>
      <c r="C172" s="87" t="s">
        <v>879</v>
      </c>
      <c r="D172" s="187"/>
      <c r="E172" s="187">
        <v>695</v>
      </c>
      <c r="F172" s="188" t="s">
        <v>894</v>
      </c>
      <c r="G172" s="186">
        <v>36000</v>
      </c>
      <c r="H172" s="233"/>
      <c r="I172" s="186">
        <v>52800</v>
      </c>
      <c r="J172" s="78">
        <f t="shared" si="19"/>
        <v>88800</v>
      </c>
      <c r="K172" s="186"/>
      <c r="L172" s="186"/>
      <c r="M172" s="78">
        <f t="shared" si="20"/>
        <v>36000</v>
      </c>
      <c r="N172" s="79" t="str">
        <f t="shared" si="3"/>
        <v>-</v>
      </c>
      <c r="O172" s="79" t="s">
        <v>934</v>
      </c>
      <c r="P172" s="80"/>
      <c r="Q172" s="203"/>
      <c r="R172" s="80"/>
      <c r="S172" s="83" t="str">
        <f t="shared" si="21"/>
        <v>도비</v>
      </c>
      <c r="T172" s="186">
        <f t="shared" si="15"/>
        <v>0</v>
      </c>
      <c r="U172" s="186">
        <f t="shared" si="22"/>
        <v>52800</v>
      </c>
      <c r="V172" s="82" t="str">
        <f t="shared" si="16"/>
        <v>ok</v>
      </c>
      <c r="W172" s="80"/>
      <c r="X172" s="81" t="str">
        <f t="shared" si="23"/>
        <v>도비</v>
      </c>
      <c r="Y172" s="186">
        <f t="shared" si="17"/>
        <v>0</v>
      </c>
      <c r="Z172" s="186">
        <f t="shared" si="18"/>
        <v>0</v>
      </c>
      <c r="AA172" s="82" t="str">
        <f t="shared" si="24"/>
        <v>ok</v>
      </c>
      <c r="AB172" s="80"/>
      <c r="AC172" s="84" t="str">
        <f t="array" ref="AC172">IFERROR(IF($C172="","",INDEX(구분표!$I$2:$I$1001,MATCH(1,(구분표!$B$2:$B$1001='15년일출'!$A172)*(구분표!$C$2:$C$1001='15년일출'!$B172)*(구분표!$A$2:$A$1001='15년일출'!$C172),0))),"@@")</f>
        <v>1807</v>
      </c>
    </row>
    <row r="173" spans="1:29" ht="31.5" customHeight="1">
      <c r="A173" s="87" t="str">
        <f>IFERROR(VLOOKUP('15년일출'!$C173,구분표!$A$2:$C$1001,2,FALSE),"")</f>
        <v>농정해양위원회</v>
      </c>
      <c r="B173" s="87" t="str">
        <f>IFERROR(VLOOKUP('15년일출'!$C173,구분표!$A$2:$C$1001,3,FALSE),"")</f>
        <v>농업기술원</v>
      </c>
      <c r="C173" s="87" t="s">
        <v>892</v>
      </c>
      <c r="D173" s="187"/>
      <c r="E173" s="187" t="s">
        <v>806</v>
      </c>
      <c r="F173" s="188" t="s">
        <v>895</v>
      </c>
      <c r="G173" s="186"/>
      <c r="H173" s="233"/>
      <c r="I173" s="186">
        <v>60000</v>
      </c>
      <c r="J173" s="78">
        <f t="shared" si="19"/>
        <v>60000</v>
      </c>
      <c r="K173" s="186"/>
      <c r="L173" s="194"/>
      <c r="M173" s="78">
        <f t="shared" si="20"/>
        <v>0</v>
      </c>
      <c r="N173" s="79" t="str">
        <f t="shared" si="3"/>
        <v>-</v>
      </c>
      <c r="O173" s="79" t="s">
        <v>935</v>
      </c>
      <c r="P173" s="80"/>
      <c r="Q173" s="203"/>
      <c r="R173" s="80"/>
      <c r="S173" s="83" t="str">
        <f t="shared" si="21"/>
        <v>도비</v>
      </c>
      <c r="T173" s="186">
        <f t="shared" si="15"/>
        <v>0</v>
      </c>
      <c r="U173" s="186">
        <f t="shared" si="22"/>
        <v>60000</v>
      </c>
      <c r="V173" s="82" t="str">
        <f t="shared" si="16"/>
        <v>ok</v>
      </c>
      <c r="W173" s="80"/>
      <c r="X173" s="81" t="str">
        <f t="shared" si="23"/>
        <v>도비</v>
      </c>
      <c r="Y173" s="186">
        <f t="shared" si="17"/>
        <v>0</v>
      </c>
      <c r="Z173" s="186">
        <f t="shared" si="18"/>
        <v>0</v>
      </c>
      <c r="AA173" s="82" t="str">
        <f t="shared" si="24"/>
        <v>ok</v>
      </c>
      <c r="AB173" s="80"/>
      <c r="AC173" s="84" t="str">
        <f t="array" ref="AC173">IFERROR(IF($C173="","",INDEX(구분표!$I$2:$I$1001,MATCH(1,(구분표!$B$2:$B$1001='15년일출'!$A173)*(구분표!$C$2:$C$1001='15년일출'!$B173)*(구분표!$A$2:$A$1001='15년일출'!$C173),0))),"@@")</f>
        <v>1805</v>
      </c>
    </row>
    <row r="174" spans="1:29" ht="31.5" customHeight="1">
      <c r="A174" s="87" t="str">
        <f>IFERROR(VLOOKUP('15년일출'!$C174,구분표!$A$2:$C$1001,2,FALSE),"")</f>
        <v>농정해양위원회</v>
      </c>
      <c r="B174" s="87" t="str">
        <f>IFERROR(VLOOKUP('15년일출'!$C174,구분표!$A$2:$C$1001,3,FALSE),"")</f>
        <v>농업기술원</v>
      </c>
      <c r="C174" s="87" t="s">
        <v>892</v>
      </c>
      <c r="D174" s="187"/>
      <c r="E174" s="187" t="s">
        <v>806</v>
      </c>
      <c r="F174" s="191" t="s">
        <v>953</v>
      </c>
      <c r="G174" s="186"/>
      <c r="H174" s="233"/>
      <c r="I174" s="186">
        <v>90000</v>
      </c>
      <c r="J174" s="78">
        <f t="shared" si="19"/>
        <v>90000</v>
      </c>
      <c r="K174" s="186"/>
      <c r="L174" s="186"/>
      <c r="M174" s="78">
        <f t="shared" si="20"/>
        <v>0</v>
      </c>
      <c r="N174" s="79" t="str">
        <f t="shared" si="3"/>
        <v>-</v>
      </c>
      <c r="O174" s="79" t="s">
        <v>936</v>
      </c>
      <c r="P174" s="80"/>
      <c r="Q174" s="203"/>
      <c r="R174" s="80"/>
      <c r="S174" s="83" t="str">
        <f t="shared" si="21"/>
        <v>도비</v>
      </c>
      <c r="T174" s="186">
        <f t="shared" ref="T174:T205" si="25">IF($S174&lt;&gt;"도비",IF($Q174="국도비","직접입력",SUM($H174:$I174)),)</f>
        <v>0</v>
      </c>
      <c r="U174" s="186">
        <f t="shared" si="22"/>
        <v>90000</v>
      </c>
      <c r="V174" s="82" t="str">
        <f t="shared" ref="V174:V205" si="26">IF($Q174="국도비","ok",IF(($H174+$I174)=($T174+$U174),"ok","검토"))</f>
        <v>ok</v>
      </c>
      <c r="W174" s="80"/>
      <c r="X174" s="81" t="str">
        <f t="shared" si="23"/>
        <v>도비</v>
      </c>
      <c r="Y174" s="186">
        <f t="shared" ref="Y174:Y205" si="27">IF($X174&lt;&gt;"도비",IF($Q174="국도비","직접입력",SUM($K174:$L174)),)</f>
        <v>0</v>
      </c>
      <c r="Z174" s="186">
        <f t="shared" ref="Z174:Z205" si="28">IF($X174="도비",SUM($K174:$L174),IF($Q174="국도비","직접입력",SUM($K174:$L174)-$Y174))</f>
        <v>0</v>
      </c>
      <c r="AA174" s="82" t="str">
        <f t="shared" si="24"/>
        <v>ok</v>
      </c>
      <c r="AB174" s="80"/>
      <c r="AC174" s="84" t="str">
        <f t="array" ref="AC174">IFERROR(IF($C174="","",INDEX(구분표!$I$2:$I$1001,MATCH(1,(구분표!$B$2:$B$1001='15년일출'!$A174)*(구분표!$C$2:$C$1001='15년일출'!$B174)*(구분표!$A$2:$A$1001='15년일출'!$C174),0))),"@@")</f>
        <v>1805</v>
      </c>
    </row>
    <row r="175" spans="1:29" ht="31.5" customHeight="1">
      <c r="A175" s="87" t="str">
        <f>IFERROR(VLOOKUP('15년일출'!$C175,구분표!$A$2:$C$1001,2,FALSE),"")</f>
        <v>농정해양위원회</v>
      </c>
      <c r="B175" s="87" t="str">
        <f>IFERROR(VLOOKUP('15년일출'!$C175,구분표!$A$2:$C$1001,3,FALSE),"")</f>
        <v>농업기술원</v>
      </c>
      <c r="C175" s="87" t="s">
        <v>892</v>
      </c>
      <c r="D175" s="187"/>
      <c r="E175" s="187">
        <v>677</v>
      </c>
      <c r="F175" s="238" t="s">
        <v>896</v>
      </c>
      <c r="G175" s="186">
        <v>50000</v>
      </c>
      <c r="H175" s="233"/>
      <c r="I175" s="186">
        <v>50000</v>
      </c>
      <c r="J175" s="78">
        <f t="shared" ref="J175:J205" si="29">SUM(G175+H175+I175)</f>
        <v>100000</v>
      </c>
      <c r="K175" s="186"/>
      <c r="L175" s="186"/>
      <c r="M175" s="78">
        <f t="shared" ref="M175:M205" si="30">SUM(G175+K175+L175)</f>
        <v>50000</v>
      </c>
      <c r="N175" s="79" t="str">
        <f t="shared" si="3"/>
        <v>-</v>
      </c>
      <c r="O175" s="79" t="s">
        <v>937</v>
      </c>
      <c r="P175" s="80"/>
      <c r="Q175" s="203"/>
      <c r="R175" s="80"/>
      <c r="S175" s="83" t="str">
        <f t="shared" ref="S175:S205" si="31">IF($Q175="도비","도비",IF(COUNT(FIND("국비/",$F175)),"국비",IF(COUNT(FIND("지특/",$F175)),"지특",IF(COUNT(FIND("기금/",$F175)),"기금",IF(COUNT(FIND("교부세/",$F175)),"특교",IF(COUNT(FIND("자체/",$F175)),"도비",""))))))</f>
        <v>도비</v>
      </c>
      <c r="T175" s="186">
        <f t="shared" si="25"/>
        <v>0</v>
      </c>
      <c r="U175" s="186">
        <f t="shared" ref="U175:U205" si="32">IF($S175="도비",SUM($H175:$I175),IF($Q175="국도비","직접입력",SUM($H175:$I175)-$T175))</f>
        <v>50000</v>
      </c>
      <c r="V175" s="82" t="str">
        <f t="shared" si="26"/>
        <v>ok</v>
      </c>
      <c r="W175" s="80"/>
      <c r="X175" s="81" t="str">
        <f t="shared" ref="X175:X205" si="33">$S175</f>
        <v>도비</v>
      </c>
      <c r="Y175" s="186">
        <f t="shared" si="27"/>
        <v>0</v>
      </c>
      <c r="Z175" s="186">
        <f t="shared" si="28"/>
        <v>0</v>
      </c>
      <c r="AA175" s="82" t="str">
        <f t="shared" ref="AA175:AA205" si="34">IF($Q175="국도비","ok",IF(($K175+$L175)=($Y175+$Z175),"ok","검토"))</f>
        <v>ok</v>
      </c>
      <c r="AB175" s="80"/>
      <c r="AC175" s="84" t="str">
        <f t="array" ref="AC175">IFERROR(IF($C175="","",INDEX(구분표!$I$2:$I$1001,MATCH(1,(구분표!$B$2:$B$1001='15년일출'!$A175)*(구분표!$C$2:$C$1001='15년일출'!$B175)*(구분표!$A$2:$A$1001='15년일출'!$C175),0))),"@@")</f>
        <v>1805</v>
      </c>
    </row>
    <row r="176" spans="1:29" ht="31.5" customHeight="1">
      <c r="A176" s="87" t="str">
        <f>IFERROR(VLOOKUP('15년일출'!$C176,구분표!$A$2:$C$1001,2,FALSE),"")</f>
        <v>농정해양위원회</v>
      </c>
      <c r="B176" s="87" t="str">
        <f>IFERROR(VLOOKUP('15년일출'!$C176,구분표!$A$2:$C$1001,3,FALSE),"")</f>
        <v>농업기술원</v>
      </c>
      <c r="C176" s="87" t="s">
        <v>890</v>
      </c>
      <c r="D176" s="187"/>
      <c r="E176" s="187" t="s">
        <v>806</v>
      </c>
      <c r="F176" s="191" t="s">
        <v>954</v>
      </c>
      <c r="G176" s="186"/>
      <c r="H176" s="233"/>
      <c r="I176" s="186">
        <v>24000</v>
      </c>
      <c r="J176" s="78">
        <f t="shared" si="29"/>
        <v>24000</v>
      </c>
      <c r="K176" s="186"/>
      <c r="L176" s="186"/>
      <c r="M176" s="78">
        <f t="shared" si="30"/>
        <v>0</v>
      </c>
      <c r="N176" s="79" t="str">
        <f t="shared" si="3"/>
        <v>-</v>
      </c>
      <c r="O176" s="79"/>
      <c r="P176" s="80"/>
      <c r="Q176" s="203"/>
      <c r="R176" s="80"/>
      <c r="S176" s="83" t="str">
        <f t="shared" si="31"/>
        <v>도비</v>
      </c>
      <c r="T176" s="186">
        <f t="shared" si="25"/>
        <v>0</v>
      </c>
      <c r="U176" s="186">
        <f t="shared" si="32"/>
        <v>24000</v>
      </c>
      <c r="V176" s="82" t="str">
        <f t="shared" si="26"/>
        <v>ok</v>
      </c>
      <c r="W176" s="80"/>
      <c r="X176" s="81" t="str">
        <f t="shared" si="33"/>
        <v>도비</v>
      </c>
      <c r="Y176" s="186">
        <f t="shared" si="27"/>
        <v>0</v>
      </c>
      <c r="Z176" s="186">
        <f t="shared" si="28"/>
        <v>0</v>
      </c>
      <c r="AA176" s="82" t="str">
        <f t="shared" si="34"/>
        <v>ok</v>
      </c>
      <c r="AB176" s="80"/>
      <c r="AC176" s="84" t="str">
        <f t="array" ref="AC176">IFERROR(IF($C176="","",INDEX(구분표!$I$2:$I$1001,MATCH(1,(구분표!$B$2:$B$1001='15년일출'!$A176)*(구분표!$C$2:$C$1001='15년일출'!$B176)*(구분표!$A$2:$A$1001='15년일출'!$C176),0))),"@@")</f>
        <v>1802</v>
      </c>
    </row>
    <row r="177" spans="1:29" ht="31.5" customHeight="1">
      <c r="A177" s="87" t="str">
        <f>IFERROR(VLOOKUP('15년일출'!$C177,구분표!$A$2:$C$1001,2,FALSE),"")</f>
        <v>농정해양위원회</v>
      </c>
      <c r="B177" s="87" t="str">
        <f>IFERROR(VLOOKUP('15년일출'!$C177,구분표!$A$2:$C$1001,3,FALSE),"")</f>
        <v>농업기술원</v>
      </c>
      <c r="C177" s="87" t="s">
        <v>890</v>
      </c>
      <c r="D177" s="187"/>
      <c r="E177" s="187" t="s">
        <v>806</v>
      </c>
      <c r="F177" s="191" t="s">
        <v>897</v>
      </c>
      <c r="G177" s="186"/>
      <c r="H177" s="233"/>
      <c r="I177" s="186">
        <v>3000</v>
      </c>
      <c r="J177" s="78">
        <f t="shared" si="29"/>
        <v>3000</v>
      </c>
      <c r="K177" s="186"/>
      <c r="L177" s="186"/>
      <c r="M177" s="78">
        <f t="shared" si="30"/>
        <v>0</v>
      </c>
      <c r="N177" s="79" t="str">
        <f t="shared" si="3"/>
        <v>-</v>
      </c>
      <c r="O177" s="79"/>
      <c r="P177" s="80"/>
      <c r="Q177" s="203"/>
      <c r="R177" s="80"/>
      <c r="S177" s="83" t="str">
        <f t="shared" si="31"/>
        <v>도비</v>
      </c>
      <c r="T177" s="186">
        <f t="shared" si="25"/>
        <v>0</v>
      </c>
      <c r="U177" s="186">
        <f t="shared" si="32"/>
        <v>3000</v>
      </c>
      <c r="V177" s="82" t="str">
        <f t="shared" si="26"/>
        <v>ok</v>
      </c>
      <c r="W177" s="80"/>
      <c r="X177" s="81" t="str">
        <f t="shared" si="33"/>
        <v>도비</v>
      </c>
      <c r="Y177" s="186">
        <f t="shared" si="27"/>
        <v>0</v>
      </c>
      <c r="Z177" s="186">
        <f t="shared" si="28"/>
        <v>0</v>
      </c>
      <c r="AA177" s="82" t="str">
        <f t="shared" si="34"/>
        <v>ok</v>
      </c>
      <c r="AB177" s="80"/>
      <c r="AC177" s="84" t="str">
        <f t="array" ref="AC177">IFERROR(IF($C177="","",INDEX(구분표!$I$2:$I$1001,MATCH(1,(구분표!$B$2:$B$1001='15년일출'!$A177)*(구분표!$C$2:$C$1001='15년일출'!$B177)*(구분표!$A$2:$A$1001='15년일출'!$C177),0))),"@@")</f>
        <v>1802</v>
      </c>
    </row>
    <row r="178" spans="1:29" ht="31.5" customHeight="1">
      <c r="A178" s="87" t="str">
        <f>IFERROR(VLOOKUP('15년일출'!$C178,구분표!$A$2:$C$1001,2,FALSE),"")</f>
        <v>농정해양위원회</v>
      </c>
      <c r="B178" s="87" t="str">
        <f>IFERROR(VLOOKUP('15년일출'!$C178,구분표!$A$2:$C$1001,3,FALSE),"")</f>
        <v>농업기술원</v>
      </c>
      <c r="C178" s="87" t="s">
        <v>890</v>
      </c>
      <c r="D178" s="187"/>
      <c r="E178" s="187" t="s">
        <v>806</v>
      </c>
      <c r="F178" s="191" t="s">
        <v>955</v>
      </c>
      <c r="G178" s="186"/>
      <c r="H178" s="233"/>
      <c r="I178" s="186">
        <v>3000</v>
      </c>
      <c r="J178" s="78">
        <f t="shared" si="29"/>
        <v>3000</v>
      </c>
      <c r="K178" s="186"/>
      <c r="L178" s="186"/>
      <c r="M178" s="78">
        <f t="shared" si="30"/>
        <v>0</v>
      </c>
      <c r="N178" s="79" t="str">
        <f t="shared" si="3"/>
        <v>-</v>
      </c>
      <c r="O178" s="79"/>
      <c r="P178" s="80"/>
      <c r="Q178" s="203"/>
      <c r="R178" s="80"/>
      <c r="S178" s="83" t="str">
        <f t="shared" si="31"/>
        <v>도비</v>
      </c>
      <c r="T178" s="186">
        <f t="shared" si="25"/>
        <v>0</v>
      </c>
      <c r="U178" s="186">
        <f t="shared" si="32"/>
        <v>3000</v>
      </c>
      <c r="V178" s="82" t="str">
        <f t="shared" si="26"/>
        <v>ok</v>
      </c>
      <c r="W178" s="80"/>
      <c r="X178" s="81" t="str">
        <f t="shared" si="33"/>
        <v>도비</v>
      </c>
      <c r="Y178" s="186">
        <f t="shared" si="27"/>
        <v>0</v>
      </c>
      <c r="Z178" s="186">
        <f t="shared" si="28"/>
        <v>0</v>
      </c>
      <c r="AA178" s="82" t="str">
        <f t="shared" si="34"/>
        <v>ok</v>
      </c>
      <c r="AB178" s="80"/>
      <c r="AC178" s="84" t="str">
        <f t="array" ref="AC178">IFERROR(IF($C178="","",INDEX(구분표!$I$2:$I$1001,MATCH(1,(구분표!$B$2:$B$1001='15년일출'!$A178)*(구분표!$C$2:$C$1001='15년일출'!$B178)*(구분표!$A$2:$A$1001='15년일출'!$C178),0))),"@@")</f>
        <v>1802</v>
      </c>
    </row>
    <row r="179" spans="1:29" ht="31.5" customHeight="1">
      <c r="A179" s="87" t="str">
        <f>IFERROR(VLOOKUP('15년일출'!$C179,구분표!$A$2:$C$1001,2,FALSE),"")</f>
        <v>농정해양위원회</v>
      </c>
      <c r="B179" s="87" t="str">
        <f>IFERROR(VLOOKUP('15년일출'!$C179,구분표!$A$2:$C$1001,3,FALSE),"")</f>
        <v>농업기술원</v>
      </c>
      <c r="C179" s="87" t="s">
        <v>890</v>
      </c>
      <c r="D179" s="187"/>
      <c r="E179" s="187" t="s">
        <v>806</v>
      </c>
      <c r="F179" s="191" t="s">
        <v>956</v>
      </c>
      <c r="G179" s="186"/>
      <c r="H179" s="233"/>
      <c r="I179" s="186">
        <v>420000</v>
      </c>
      <c r="J179" s="78">
        <f t="shared" si="29"/>
        <v>420000</v>
      </c>
      <c r="K179" s="186"/>
      <c r="L179" s="186"/>
      <c r="M179" s="78">
        <f t="shared" si="30"/>
        <v>0</v>
      </c>
      <c r="N179" s="79" t="str">
        <f t="shared" si="3"/>
        <v>-</v>
      </c>
      <c r="O179" s="79"/>
      <c r="P179" s="80"/>
      <c r="Q179" s="203"/>
      <c r="R179" s="80"/>
      <c r="S179" s="83" t="str">
        <f t="shared" si="31"/>
        <v>도비</v>
      </c>
      <c r="T179" s="186">
        <f t="shared" si="25"/>
        <v>0</v>
      </c>
      <c r="U179" s="186">
        <f t="shared" si="32"/>
        <v>420000</v>
      </c>
      <c r="V179" s="82" t="str">
        <f t="shared" si="26"/>
        <v>ok</v>
      </c>
      <c r="W179" s="80"/>
      <c r="X179" s="81" t="str">
        <f t="shared" si="33"/>
        <v>도비</v>
      </c>
      <c r="Y179" s="186">
        <f t="shared" si="27"/>
        <v>0</v>
      </c>
      <c r="Z179" s="186">
        <f t="shared" si="28"/>
        <v>0</v>
      </c>
      <c r="AA179" s="82" t="str">
        <f t="shared" si="34"/>
        <v>ok</v>
      </c>
      <c r="AB179" s="80"/>
      <c r="AC179" s="84" t="str">
        <f t="array" ref="AC179">IFERROR(IF($C179="","",INDEX(구분표!$I$2:$I$1001,MATCH(1,(구분표!$B$2:$B$1001='15년일출'!$A179)*(구분표!$C$2:$C$1001='15년일출'!$B179)*(구분표!$A$2:$A$1001='15년일출'!$C179),0))),"@@")</f>
        <v>1802</v>
      </c>
    </row>
    <row r="180" spans="1:29" ht="31.5" customHeight="1">
      <c r="A180" s="87" t="str">
        <f>IFERROR(VLOOKUP('15년일출'!$C180,구분표!$A$2:$C$1001,2,FALSE),"")</f>
        <v>농정해양위원회</v>
      </c>
      <c r="B180" s="87" t="str">
        <f>IFERROR(VLOOKUP('15년일출'!$C180,구분표!$A$2:$C$1001,3,FALSE),"")</f>
        <v>농업기술원</v>
      </c>
      <c r="C180" s="87" t="s">
        <v>890</v>
      </c>
      <c r="D180" s="187"/>
      <c r="E180" s="187" t="s">
        <v>806</v>
      </c>
      <c r="F180" s="188" t="s">
        <v>962</v>
      </c>
      <c r="G180" s="186"/>
      <c r="H180" s="235"/>
      <c r="I180" s="194">
        <v>38820</v>
      </c>
      <c r="J180" s="78">
        <f t="shared" si="29"/>
        <v>38820</v>
      </c>
      <c r="K180" s="186"/>
      <c r="L180" s="186"/>
      <c r="M180" s="78"/>
      <c r="N180" s="79"/>
      <c r="O180" s="79"/>
      <c r="P180" s="80"/>
      <c r="Q180" s="203"/>
      <c r="R180" s="80"/>
      <c r="S180" s="83" t="str">
        <f t="shared" si="31"/>
        <v>도비</v>
      </c>
      <c r="T180" s="186">
        <f t="shared" si="25"/>
        <v>0</v>
      </c>
      <c r="U180" s="186">
        <f t="shared" si="32"/>
        <v>38820</v>
      </c>
      <c r="V180" s="82" t="str">
        <f t="shared" si="26"/>
        <v>ok</v>
      </c>
      <c r="W180" s="80"/>
      <c r="X180" s="81"/>
      <c r="Y180" s="186"/>
      <c r="Z180" s="186"/>
      <c r="AA180" s="82"/>
      <c r="AB180" s="80"/>
      <c r="AC180" s="84"/>
    </row>
    <row r="181" spans="1:29" ht="31.5" customHeight="1">
      <c r="A181" s="87" t="str">
        <f>IFERROR(VLOOKUP('15년일출'!$C181,구분표!$A$2:$C$1001,2,FALSE),"")</f>
        <v>농정해양위원회</v>
      </c>
      <c r="B181" s="87" t="str">
        <f>IFERROR(VLOOKUP('15년일출'!$C181,구분표!$A$2:$C$1001,3,FALSE),"")</f>
        <v>농업기술원</v>
      </c>
      <c r="C181" s="87" t="s">
        <v>890</v>
      </c>
      <c r="D181" s="187"/>
      <c r="E181" s="187" t="s">
        <v>806</v>
      </c>
      <c r="F181" s="188" t="s">
        <v>963</v>
      </c>
      <c r="G181" s="186"/>
      <c r="H181" s="235"/>
      <c r="I181" s="194">
        <v>10000</v>
      </c>
      <c r="J181" s="78">
        <f t="shared" si="29"/>
        <v>10000</v>
      </c>
      <c r="K181" s="186"/>
      <c r="L181" s="186"/>
      <c r="M181" s="78"/>
      <c r="N181" s="79"/>
      <c r="O181" s="79"/>
      <c r="P181" s="80"/>
      <c r="Q181" s="203"/>
      <c r="R181" s="80"/>
      <c r="S181" s="83" t="str">
        <f t="shared" si="31"/>
        <v>도비</v>
      </c>
      <c r="T181" s="186">
        <f t="shared" si="25"/>
        <v>0</v>
      </c>
      <c r="U181" s="186">
        <f t="shared" si="32"/>
        <v>10000</v>
      </c>
      <c r="V181" s="82" t="str">
        <f t="shared" si="26"/>
        <v>ok</v>
      </c>
      <c r="W181" s="80"/>
      <c r="X181" s="81"/>
      <c r="Y181" s="186"/>
      <c r="Z181" s="186"/>
      <c r="AA181" s="82"/>
      <c r="AB181" s="80"/>
      <c r="AC181" s="84"/>
    </row>
    <row r="182" spans="1:29" ht="31.5" customHeight="1">
      <c r="A182" s="87" t="str">
        <f>IFERROR(VLOOKUP('15년일출'!$C182,구분표!$A$2:$C$1001,2,FALSE),"")</f>
        <v>농정해양위원회</v>
      </c>
      <c r="B182" s="87" t="str">
        <f>IFERROR(VLOOKUP('15년일출'!$C182,구분표!$A$2:$C$1001,3,FALSE),"")</f>
        <v>농업기술원</v>
      </c>
      <c r="C182" s="87" t="s">
        <v>890</v>
      </c>
      <c r="D182" s="187"/>
      <c r="E182" s="187" t="s">
        <v>806</v>
      </c>
      <c r="F182" s="188" t="s">
        <v>964</v>
      </c>
      <c r="G182" s="186"/>
      <c r="H182" s="235"/>
      <c r="I182" s="194">
        <v>18000</v>
      </c>
      <c r="J182" s="78">
        <f t="shared" si="29"/>
        <v>18000</v>
      </c>
      <c r="K182" s="186"/>
      <c r="L182" s="186"/>
      <c r="M182" s="78"/>
      <c r="N182" s="79"/>
      <c r="O182" s="79"/>
      <c r="P182" s="80"/>
      <c r="Q182" s="203"/>
      <c r="R182" s="80"/>
      <c r="S182" s="83" t="str">
        <f t="shared" si="31"/>
        <v>도비</v>
      </c>
      <c r="T182" s="186">
        <f t="shared" si="25"/>
        <v>0</v>
      </c>
      <c r="U182" s="186">
        <f t="shared" si="32"/>
        <v>18000</v>
      </c>
      <c r="V182" s="82" t="str">
        <f t="shared" si="26"/>
        <v>ok</v>
      </c>
      <c r="W182" s="80"/>
      <c r="X182" s="81"/>
      <c r="Y182" s="186"/>
      <c r="Z182" s="186"/>
      <c r="AA182" s="82"/>
      <c r="AB182" s="80"/>
      <c r="AC182" s="84"/>
    </row>
    <row r="183" spans="1:29" ht="31.5" customHeight="1">
      <c r="A183" s="87" t="str">
        <f>IFERROR(VLOOKUP('15년일출'!$C183,구분표!$A$2:$C$1001,2,FALSE),"")</f>
        <v>농정해양위원회</v>
      </c>
      <c r="B183" s="87" t="str">
        <f>IFERROR(VLOOKUP('15년일출'!$C183,구분표!$A$2:$C$1001,3,FALSE),"")</f>
        <v>농업기술원</v>
      </c>
      <c r="C183" s="87" t="s">
        <v>890</v>
      </c>
      <c r="D183" s="187"/>
      <c r="E183" s="187" t="s">
        <v>806</v>
      </c>
      <c r="F183" s="188" t="s">
        <v>965</v>
      </c>
      <c r="G183" s="186"/>
      <c r="H183" s="235"/>
      <c r="I183" s="194">
        <v>24080</v>
      </c>
      <c r="J183" s="78">
        <f t="shared" si="29"/>
        <v>24080</v>
      </c>
      <c r="K183" s="186"/>
      <c r="L183" s="186"/>
      <c r="M183" s="78"/>
      <c r="N183" s="79"/>
      <c r="O183" s="79"/>
      <c r="P183" s="80"/>
      <c r="Q183" s="203"/>
      <c r="R183" s="80"/>
      <c r="S183" s="83" t="str">
        <f t="shared" si="31"/>
        <v>도비</v>
      </c>
      <c r="T183" s="186">
        <f t="shared" si="25"/>
        <v>0</v>
      </c>
      <c r="U183" s="186">
        <f t="shared" si="32"/>
        <v>24080</v>
      </c>
      <c r="V183" s="82" t="str">
        <f t="shared" si="26"/>
        <v>ok</v>
      </c>
      <c r="W183" s="80"/>
      <c r="X183" s="81"/>
      <c r="Y183" s="186"/>
      <c r="Z183" s="186"/>
      <c r="AA183" s="82"/>
      <c r="AB183" s="80"/>
      <c r="AC183" s="84"/>
    </row>
    <row r="184" spans="1:29" ht="31.5" customHeight="1">
      <c r="A184" s="87" t="str">
        <f>IFERROR(VLOOKUP('15년일출'!$C184,구분표!$A$2:$C$1001,2,FALSE),"")</f>
        <v>농정해양위원회</v>
      </c>
      <c r="B184" s="87" t="str">
        <f>IFERROR(VLOOKUP('15년일출'!$C184,구분표!$A$2:$C$1001,3,FALSE),"")</f>
        <v>농업기술원</v>
      </c>
      <c r="C184" s="87" t="s">
        <v>890</v>
      </c>
      <c r="D184" s="187"/>
      <c r="E184" s="187" t="s">
        <v>806</v>
      </c>
      <c r="F184" s="188" t="s">
        <v>966</v>
      </c>
      <c r="G184" s="186"/>
      <c r="H184" s="235"/>
      <c r="I184" s="194">
        <v>52100</v>
      </c>
      <c r="J184" s="78">
        <f t="shared" si="29"/>
        <v>52100</v>
      </c>
      <c r="K184" s="186"/>
      <c r="L184" s="186"/>
      <c r="M184" s="78"/>
      <c r="N184" s="79"/>
      <c r="O184" s="79"/>
      <c r="P184" s="80"/>
      <c r="Q184" s="203"/>
      <c r="R184" s="80"/>
      <c r="S184" s="83" t="str">
        <f t="shared" si="31"/>
        <v>도비</v>
      </c>
      <c r="T184" s="186">
        <f t="shared" si="25"/>
        <v>0</v>
      </c>
      <c r="U184" s="186">
        <f t="shared" si="32"/>
        <v>52100</v>
      </c>
      <c r="V184" s="82" t="str">
        <f t="shared" si="26"/>
        <v>ok</v>
      </c>
      <c r="W184" s="80"/>
      <c r="X184" s="81"/>
      <c r="Y184" s="186"/>
      <c r="Z184" s="186"/>
      <c r="AA184" s="82"/>
      <c r="AB184" s="80"/>
      <c r="AC184" s="84"/>
    </row>
    <row r="185" spans="1:29" ht="31.5" customHeight="1">
      <c r="A185" s="87" t="str">
        <f>IFERROR(VLOOKUP('15년일출'!$C185,구분표!$A$2:$C$1001,2,FALSE),"")</f>
        <v>농정해양위원회</v>
      </c>
      <c r="B185" s="87" t="str">
        <f>IFERROR(VLOOKUP('15년일출'!$C185,구분표!$A$2:$C$1001,3,FALSE),"")</f>
        <v>농업기술원</v>
      </c>
      <c r="C185" s="87" t="s">
        <v>890</v>
      </c>
      <c r="D185" s="187"/>
      <c r="E185" s="187" t="s">
        <v>806</v>
      </c>
      <c r="F185" s="188" t="s">
        <v>968</v>
      </c>
      <c r="G185" s="186"/>
      <c r="H185" s="235"/>
      <c r="I185" s="194">
        <v>145000</v>
      </c>
      <c r="J185" s="78">
        <f t="shared" si="29"/>
        <v>145000</v>
      </c>
      <c r="K185" s="186"/>
      <c r="L185" s="186"/>
      <c r="M185" s="78"/>
      <c r="N185" s="79"/>
      <c r="O185" s="79"/>
      <c r="P185" s="80"/>
      <c r="Q185" s="203"/>
      <c r="R185" s="80"/>
      <c r="S185" s="83" t="str">
        <f t="shared" si="31"/>
        <v>도비</v>
      </c>
      <c r="T185" s="186">
        <f t="shared" si="25"/>
        <v>0</v>
      </c>
      <c r="U185" s="186">
        <f t="shared" si="32"/>
        <v>145000</v>
      </c>
      <c r="V185" s="82" t="str">
        <f t="shared" si="26"/>
        <v>ok</v>
      </c>
      <c r="W185" s="80"/>
      <c r="X185" s="81"/>
      <c r="Y185" s="186"/>
      <c r="Z185" s="186"/>
      <c r="AA185" s="82"/>
      <c r="AB185" s="80"/>
      <c r="AC185" s="84"/>
    </row>
    <row r="186" spans="1:29" ht="31.5" customHeight="1">
      <c r="A186" s="87" t="str">
        <f>IFERROR(VLOOKUP('15년일출'!$C186,구분표!$A$2:$C$1001,2,FALSE),"")</f>
        <v>농정해양위원회</v>
      </c>
      <c r="B186" s="87" t="str">
        <f>IFERROR(VLOOKUP('15년일출'!$C186,구분표!$A$2:$C$1001,3,FALSE),"")</f>
        <v>농업기술원</v>
      </c>
      <c r="C186" s="87" t="s">
        <v>890</v>
      </c>
      <c r="D186" s="187"/>
      <c r="E186" s="187" t="s">
        <v>806</v>
      </c>
      <c r="F186" s="188" t="s">
        <v>967</v>
      </c>
      <c r="G186" s="186"/>
      <c r="H186" s="235"/>
      <c r="I186" s="194">
        <v>200000</v>
      </c>
      <c r="J186" s="78">
        <f t="shared" si="29"/>
        <v>200000</v>
      </c>
      <c r="K186" s="186"/>
      <c r="L186" s="186"/>
      <c r="M186" s="78"/>
      <c r="N186" s="79"/>
      <c r="O186" s="79"/>
      <c r="P186" s="80"/>
      <c r="Q186" s="203"/>
      <c r="R186" s="80"/>
      <c r="S186" s="83" t="str">
        <f t="shared" si="31"/>
        <v>도비</v>
      </c>
      <c r="T186" s="186">
        <f t="shared" si="25"/>
        <v>0</v>
      </c>
      <c r="U186" s="186">
        <f t="shared" si="32"/>
        <v>200000</v>
      </c>
      <c r="V186" s="82" t="str">
        <f t="shared" si="26"/>
        <v>ok</v>
      </c>
      <c r="W186" s="80"/>
      <c r="X186" s="81"/>
      <c r="Y186" s="186"/>
      <c r="Z186" s="186"/>
      <c r="AA186" s="82"/>
      <c r="AB186" s="80"/>
      <c r="AC186" s="84"/>
    </row>
    <row r="187" spans="1:29" ht="31.5" customHeight="1">
      <c r="A187" s="87" t="str">
        <f>IFERROR(VLOOKUP('15년일출'!$C187,구분표!$A$2:$C$1001,2,FALSE),"")</f>
        <v>농정해양위원회</v>
      </c>
      <c r="B187" s="87" t="str">
        <f>IFERROR(VLOOKUP('15년일출'!$C187,구분표!$A$2:$C$1001,3,FALSE),"")</f>
        <v>농업기술원</v>
      </c>
      <c r="C187" s="87" t="s">
        <v>891</v>
      </c>
      <c r="D187" s="187"/>
      <c r="E187" s="187" t="s">
        <v>806</v>
      </c>
      <c r="F187" s="188" t="s">
        <v>957</v>
      </c>
      <c r="G187" s="186"/>
      <c r="H187" s="233"/>
      <c r="I187" s="186">
        <v>1308000</v>
      </c>
      <c r="J187" s="78">
        <f t="shared" si="29"/>
        <v>1308000</v>
      </c>
      <c r="K187" s="186"/>
      <c r="L187" s="186"/>
      <c r="M187" s="78">
        <f t="shared" si="30"/>
        <v>0</v>
      </c>
      <c r="N187" s="79" t="str">
        <f t="shared" si="3"/>
        <v>-</v>
      </c>
      <c r="O187" s="79" t="s">
        <v>938</v>
      </c>
      <c r="P187" s="80"/>
      <c r="Q187" s="203"/>
      <c r="R187" s="80"/>
      <c r="S187" s="83" t="str">
        <f t="shared" si="31"/>
        <v>도비</v>
      </c>
      <c r="T187" s="186">
        <f t="shared" si="25"/>
        <v>0</v>
      </c>
      <c r="U187" s="186">
        <f t="shared" si="32"/>
        <v>1308000</v>
      </c>
      <c r="V187" s="82" t="str">
        <f t="shared" si="26"/>
        <v>ok</v>
      </c>
      <c r="W187" s="80"/>
      <c r="X187" s="81" t="str">
        <f t="shared" si="33"/>
        <v>도비</v>
      </c>
      <c r="Y187" s="186">
        <f t="shared" si="27"/>
        <v>0</v>
      </c>
      <c r="Z187" s="186">
        <f t="shared" si="28"/>
        <v>0</v>
      </c>
      <c r="AA187" s="82" t="str">
        <f t="shared" si="34"/>
        <v>ok</v>
      </c>
      <c r="AB187" s="80"/>
      <c r="AC187" s="84" t="str">
        <f t="array" ref="AC187">IFERROR(IF($C187="","",INDEX(구분표!$I$2:$I$1001,MATCH(1,(구분표!$B$2:$B$1001='15년일출'!$A187)*(구분표!$C$2:$C$1001='15년일출'!$B187)*(구분표!$A$2:$A$1001='15년일출'!$C187),0))),"@@")</f>
        <v>1809</v>
      </c>
    </row>
    <row r="188" spans="1:29" ht="31.5" customHeight="1">
      <c r="A188" s="87" t="str">
        <f>IFERROR(VLOOKUP('15년일출'!$C188,구분표!$A$2:$C$1001,2,FALSE),"")</f>
        <v>농정해양위원회</v>
      </c>
      <c r="B188" s="87" t="str">
        <f>IFERROR(VLOOKUP('15년일출'!$C188,구분표!$A$2:$C$1001,3,FALSE),"")</f>
        <v>농업기술원</v>
      </c>
      <c r="C188" s="87" t="s">
        <v>961</v>
      </c>
      <c r="D188" s="187"/>
      <c r="E188" s="187" t="s">
        <v>958</v>
      </c>
      <c r="F188" s="188" t="s">
        <v>959</v>
      </c>
      <c r="G188" s="186"/>
      <c r="H188" s="233"/>
      <c r="I188" s="186">
        <v>93000</v>
      </c>
      <c r="J188" s="78">
        <f t="shared" si="29"/>
        <v>93000</v>
      </c>
      <c r="K188" s="186"/>
      <c r="L188" s="186"/>
      <c r="M188" s="78"/>
      <c r="N188" s="79"/>
      <c r="O188" s="79" t="s">
        <v>960</v>
      </c>
      <c r="P188" s="80"/>
      <c r="Q188" s="203"/>
      <c r="R188" s="80"/>
      <c r="S188" s="83" t="s">
        <v>1003</v>
      </c>
      <c r="T188" s="186">
        <f t="shared" si="25"/>
        <v>0</v>
      </c>
      <c r="U188" s="186">
        <f t="shared" si="32"/>
        <v>93000</v>
      </c>
      <c r="V188" s="82" t="str">
        <f t="shared" si="26"/>
        <v>ok</v>
      </c>
      <c r="W188" s="80"/>
      <c r="X188" s="81"/>
      <c r="Y188" s="186"/>
      <c r="Z188" s="186"/>
      <c r="AA188" s="82"/>
      <c r="AB188" s="80"/>
      <c r="AC188" s="84" t="str">
        <f t="array" ref="AC188">IFERROR(IF($C188="","",INDEX(구분표!$I$2:$I$1001,MATCH(1,(구분표!$B$2:$B$1001='15년일출'!$A188)*(구분표!$C$2:$C$1001='15년일출'!$B188)*(구분표!$A$2:$A$1001='15년일출'!$C188),0))),"@@")</f>
        <v>1809</v>
      </c>
    </row>
    <row r="189" spans="1:29" ht="31.5" customHeight="1">
      <c r="A189" s="87" t="str">
        <f>IFERROR(VLOOKUP('15년일출'!$C189,구분표!$A$2:$C$1001,2,FALSE),"")</f>
        <v>농정해양위원회</v>
      </c>
      <c r="B189" s="87" t="str">
        <f>IFERROR(VLOOKUP('15년일출'!$C189,구분표!$A$2:$C$1001,3,FALSE),"")</f>
        <v>농업기술원</v>
      </c>
      <c r="C189" s="87" t="s">
        <v>883</v>
      </c>
      <c r="D189" s="187"/>
      <c r="E189" s="187">
        <v>688</v>
      </c>
      <c r="F189" s="188" t="s">
        <v>898</v>
      </c>
      <c r="G189" s="186">
        <v>167500</v>
      </c>
      <c r="H189" s="233"/>
      <c r="I189" s="186">
        <v>270000</v>
      </c>
      <c r="J189" s="78">
        <f t="shared" si="29"/>
        <v>437500</v>
      </c>
      <c r="K189" s="186"/>
      <c r="L189" s="186"/>
      <c r="M189" s="78">
        <f t="shared" si="30"/>
        <v>167500</v>
      </c>
      <c r="N189" s="79" t="str">
        <f t="shared" si="3"/>
        <v>-</v>
      </c>
      <c r="O189" s="79" t="s">
        <v>939</v>
      </c>
      <c r="P189" s="80"/>
      <c r="Q189" s="203"/>
      <c r="R189" s="80"/>
      <c r="S189" s="83" t="str">
        <f t="shared" si="31"/>
        <v>도비</v>
      </c>
      <c r="T189" s="186">
        <f t="shared" si="25"/>
        <v>0</v>
      </c>
      <c r="U189" s="186">
        <f t="shared" si="32"/>
        <v>270000</v>
      </c>
      <c r="V189" s="82" t="str">
        <f t="shared" si="26"/>
        <v>ok</v>
      </c>
      <c r="W189" s="80"/>
      <c r="X189" s="81" t="str">
        <f t="shared" si="33"/>
        <v>도비</v>
      </c>
      <c r="Y189" s="186">
        <f t="shared" si="27"/>
        <v>0</v>
      </c>
      <c r="Z189" s="186">
        <f t="shared" si="28"/>
        <v>0</v>
      </c>
      <c r="AA189" s="82" t="str">
        <f t="shared" si="34"/>
        <v>ok</v>
      </c>
      <c r="AB189" s="80"/>
      <c r="AC189" s="84" t="str">
        <f t="array" ref="AC189">IFERROR(IF($C189="","",INDEX(구분표!$I$2:$I$1001,MATCH(1,(구분표!$B$2:$B$1001='15년일출'!$A189)*(구분표!$C$2:$C$1001='15년일출'!$B189)*(구분표!$A$2:$A$1001='15년일출'!$C189),0))),"@@")</f>
        <v>1806</v>
      </c>
    </row>
    <row r="190" spans="1:29" ht="31.5" customHeight="1">
      <c r="A190" s="87" t="str">
        <f>IFERROR(VLOOKUP('15년일출'!$C190,구분표!$A$2:$C$1001,2,FALSE),"")</f>
        <v>농정해양위원회</v>
      </c>
      <c r="B190" s="87" t="str">
        <f>IFERROR(VLOOKUP('15년일출'!$C190,구분표!$A$2:$C$1001,3,FALSE),"")</f>
        <v>농업기술원</v>
      </c>
      <c r="C190" s="87" t="s">
        <v>879</v>
      </c>
      <c r="D190" s="187"/>
      <c r="E190" s="187" t="s">
        <v>806</v>
      </c>
      <c r="F190" s="188" t="s">
        <v>899</v>
      </c>
      <c r="G190" s="186"/>
      <c r="H190" s="233"/>
      <c r="I190" s="186">
        <v>11000</v>
      </c>
      <c r="J190" s="78">
        <f t="shared" si="29"/>
        <v>11000</v>
      </c>
      <c r="K190" s="186"/>
      <c r="L190" s="186"/>
      <c r="M190" s="78">
        <f t="shared" si="30"/>
        <v>0</v>
      </c>
      <c r="N190" s="79" t="str">
        <f t="shared" si="3"/>
        <v>-</v>
      </c>
      <c r="O190" s="79" t="s">
        <v>940</v>
      </c>
      <c r="P190" s="80"/>
      <c r="Q190" s="203"/>
      <c r="R190" s="80"/>
      <c r="S190" s="83" t="str">
        <f t="shared" si="31"/>
        <v>도비</v>
      </c>
      <c r="T190" s="186">
        <f t="shared" si="25"/>
        <v>0</v>
      </c>
      <c r="U190" s="186">
        <f t="shared" si="32"/>
        <v>11000</v>
      </c>
      <c r="V190" s="82" t="str">
        <f t="shared" si="26"/>
        <v>ok</v>
      </c>
      <c r="W190" s="80"/>
      <c r="X190" s="81" t="str">
        <f t="shared" si="33"/>
        <v>도비</v>
      </c>
      <c r="Y190" s="186">
        <f t="shared" si="27"/>
        <v>0</v>
      </c>
      <c r="Z190" s="186">
        <f t="shared" si="28"/>
        <v>0</v>
      </c>
      <c r="AA190" s="82" t="str">
        <f t="shared" si="34"/>
        <v>ok</v>
      </c>
      <c r="AB190" s="80"/>
      <c r="AC190" s="84" t="str">
        <f t="array" ref="AC190">IFERROR(IF($C190="","",INDEX(구분표!$I$2:$I$1001,MATCH(1,(구분표!$B$2:$B$1001='15년일출'!$A190)*(구분표!$C$2:$C$1001='15년일출'!$B190)*(구분표!$A$2:$A$1001='15년일출'!$C190),0))),"@@")</f>
        <v>1807</v>
      </c>
    </row>
    <row r="191" spans="1:29" ht="38.25" customHeight="1">
      <c r="A191" s="87" t="str">
        <f>IFERROR(VLOOKUP('15년일출'!$C191,구분표!$A$2:$C$1001,2,FALSE),"")</f>
        <v>농정해양위원회</v>
      </c>
      <c r="B191" s="87" t="str">
        <f>IFERROR(VLOOKUP('15년일출'!$C191,구분표!$A$2:$C$1001,3,FALSE),"")</f>
        <v>농업기술원</v>
      </c>
      <c r="C191" s="88" t="s">
        <v>900</v>
      </c>
      <c r="D191" s="237"/>
      <c r="E191" s="237" t="s">
        <v>806</v>
      </c>
      <c r="F191" s="238" t="s">
        <v>901</v>
      </c>
      <c r="G191" s="186"/>
      <c r="H191" s="233"/>
      <c r="I191" s="186">
        <v>35000</v>
      </c>
      <c r="J191" s="78">
        <f t="shared" si="29"/>
        <v>35000</v>
      </c>
      <c r="K191" s="186"/>
      <c r="L191" s="186"/>
      <c r="M191" s="78">
        <f t="shared" si="30"/>
        <v>0</v>
      </c>
      <c r="N191" s="79" t="str">
        <f t="shared" si="3"/>
        <v>-</v>
      </c>
      <c r="O191" s="79"/>
      <c r="P191" s="80"/>
      <c r="Q191" s="203"/>
      <c r="R191" s="80"/>
      <c r="S191" s="83" t="str">
        <f t="shared" si="31"/>
        <v>도비</v>
      </c>
      <c r="T191" s="186">
        <f t="shared" si="25"/>
        <v>0</v>
      </c>
      <c r="U191" s="186">
        <f t="shared" si="32"/>
        <v>35000</v>
      </c>
      <c r="V191" s="82" t="str">
        <f t="shared" si="26"/>
        <v>ok</v>
      </c>
      <c r="W191" s="80"/>
      <c r="X191" s="81" t="str">
        <f t="shared" si="33"/>
        <v>도비</v>
      </c>
      <c r="Y191" s="186">
        <f t="shared" si="27"/>
        <v>0</v>
      </c>
      <c r="Z191" s="186">
        <f t="shared" si="28"/>
        <v>0</v>
      </c>
      <c r="AA191" s="82" t="str">
        <f t="shared" si="34"/>
        <v>ok</v>
      </c>
      <c r="AB191" s="80"/>
      <c r="AC191" s="84" t="str">
        <f t="array" ref="AC191">IFERROR(IF($C191="","",INDEX(구분표!$I$2:$I$1001,MATCH(1,(구분표!$B$2:$B$1001='15년일출'!$A191)*(구분표!$C$2:$C$1001='15년일출'!$B191)*(구분표!$A$2:$A$1001='15년일출'!$C191),0))),"@@")</f>
        <v>1803</v>
      </c>
    </row>
    <row r="192" spans="1:29" ht="31.5" customHeight="1">
      <c r="A192" s="87" t="str">
        <f>IFERROR(VLOOKUP('15년일출'!$C192,구분표!$A$2:$C$1001,2,FALSE),"")</f>
        <v>농정해양위원회</v>
      </c>
      <c r="B192" s="87" t="str">
        <f>IFERROR(VLOOKUP('15년일출'!$C192,구분표!$A$2:$C$1001,3,FALSE),"")</f>
        <v>농업기술원</v>
      </c>
      <c r="C192" s="236" t="s">
        <v>900</v>
      </c>
      <c r="D192" s="237"/>
      <c r="E192" s="237" t="s">
        <v>806</v>
      </c>
      <c r="F192" s="238" t="s">
        <v>902</v>
      </c>
      <c r="G192" s="186"/>
      <c r="H192" s="233"/>
      <c r="I192" s="186">
        <v>24000</v>
      </c>
      <c r="J192" s="78">
        <f t="shared" si="29"/>
        <v>24000</v>
      </c>
      <c r="K192" s="186"/>
      <c r="L192" s="186"/>
      <c r="M192" s="78">
        <f t="shared" si="30"/>
        <v>0</v>
      </c>
      <c r="N192" s="79" t="str">
        <f t="shared" si="3"/>
        <v>-</v>
      </c>
      <c r="O192" s="79"/>
      <c r="P192" s="80"/>
      <c r="Q192" s="203"/>
      <c r="R192" s="80"/>
      <c r="S192" s="83" t="str">
        <f t="shared" si="31"/>
        <v>도비</v>
      </c>
      <c r="T192" s="186">
        <f t="shared" si="25"/>
        <v>0</v>
      </c>
      <c r="U192" s="186">
        <f t="shared" si="32"/>
        <v>24000</v>
      </c>
      <c r="V192" s="82" t="str">
        <f t="shared" si="26"/>
        <v>ok</v>
      </c>
      <c r="W192" s="80"/>
      <c r="X192" s="81" t="str">
        <f t="shared" si="33"/>
        <v>도비</v>
      </c>
      <c r="Y192" s="186">
        <f t="shared" si="27"/>
        <v>0</v>
      </c>
      <c r="Z192" s="186">
        <f t="shared" si="28"/>
        <v>0</v>
      </c>
      <c r="AA192" s="82" t="str">
        <f t="shared" si="34"/>
        <v>ok</v>
      </c>
      <c r="AB192" s="80"/>
      <c r="AC192" s="84" t="str">
        <f t="array" ref="AC192">IFERROR(IF($C192="","",INDEX(구분표!$I$2:$I$1001,MATCH(1,(구분표!$B$2:$B$1001='15년일출'!$A192)*(구분표!$C$2:$C$1001='15년일출'!$B192)*(구분표!$A$2:$A$1001='15년일출'!$C192),0))),"@@")</f>
        <v>1803</v>
      </c>
    </row>
    <row r="193" spans="1:29" ht="31.5" customHeight="1">
      <c r="A193" s="87" t="str">
        <f>IFERROR(VLOOKUP('15년일출'!$C193,구분표!$A$2:$C$1001,2,FALSE),"")</f>
        <v>농정해양위원회</v>
      </c>
      <c r="B193" s="87" t="str">
        <f>IFERROR(VLOOKUP('15년일출'!$C193,구분표!$A$2:$C$1001,3,FALSE),"")</f>
        <v>농업기술원</v>
      </c>
      <c r="C193" s="236" t="s">
        <v>900</v>
      </c>
      <c r="D193" s="237"/>
      <c r="E193" s="237" t="s">
        <v>806</v>
      </c>
      <c r="F193" s="238" t="s">
        <v>903</v>
      </c>
      <c r="G193" s="186"/>
      <c r="H193" s="233"/>
      <c r="I193" s="186">
        <v>30000</v>
      </c>
      <c r="J193" s="78">
        <f t="shared" si="29"/>
        <v>30000</v>
      </c>
      <c r="K193" s="186"/>
      <c r="L193" s="186"/>
      <c r="M193" s="78">
        <f t="shared" si="30"/>
        <v>0</v>
      </c>
      <c r="N193" s="79" t="str">
        <f t="shared" si="3"/>
        <v>-</v>
      </c>
      <c r="O193" s="79"/>
      <c r="P193" s="80"/>
      <c r="Q193" s="203"/>
      <c r="R193" s="80"/>
      <c r="S193" s="83" t="str">
        <f t="shared" si="31"/>
        <v>도비</v>
      </c>
      <c r="T193" s="186">
        <f t="shared" si="25"/>
        <v>0</v>
      </c>
      <c r="U193" s="186">
        <f t="shared" si="32"/>
        <v>30000</v>
      </c>
      <c r="V193" s="82" t="str">
        <f t="shared" si="26"/>
        <v>ok</v>
      </c>
      <c r="W193" s="80"/>
      <c r="X193" s="81" t="str">
        <f t="shared" si="33"/>
        <v>도비</v>
      </c>
      <c r="Y193" s="186">
        <f t="shared" si="27"/>
        <v>0</v>
      </c>
      <c r="Z193" s="186">
        <f t="shared" si="28"/>
        <v>0</v>
      </c>
      <c r="AA193" s="82" t="str">
        <f t="shared" si="34"/>
        <v>ok</v>
      </c>
      <c r="AB193" s="80"/>
      <c r="AC193" s="84" t="str">
        <f t="array" ref="AC193">IFERROR(IF($C193="","",INDEX(구분표!$I$2:$I$1001,MATCH(1,(구분표!$B$2:$B$1001='15년일출'!$A193)*(구분표!$C$2:$C$1001='15년일출'!$B193)*(구분표!$A$2:$A$1001='15년일출'!$C193),0))),"@@")</f>
        <v>1803</v>
      </c>
    </row>
    <row r="194" spans="1:29" ht="31.5" customHeight="1">
      <c r="A194" s="87" t="str">
        <f>IFERROR(VLOOKUP('15년일출'!$C194,구분표!$A$2:$C$1001,2,FALSE),"")</f>
        <v>농정해양위원회</v>
      </c>
      <c r="B194" s="87" t="str">
        <f>IFERROR(VLOOKUP('15년일출'!$C194,구분표!$A$2:$C$1001,3,FALSE),"")</f>
        <v>농업기술원</v>
      </c>
      <c r="C194" s="236" t="s">
        <v>900</v>
      </c>
      <c r="D194" s="237"/>
      <c r="E194" s="237" t="s">
        <v>806</v>
      </c>
      <c r="F194" s="238" t="s">
        <v>904</v>
      </c>
      <c r="G194" s="186"/>
      <c r="H194" s="233"/>
      <c r="I194" s="186">
        <v>11000</v>
      </c>
      <c r="J194" s="78">
        <f t="shared" si="29"/>
        <v>11000</v>
      </c>
      <c r="K194" s="186"/>
      <c r="L194" s="186"/>
      <c r="M194" s="78">
        <f t="shared" si="30"/>
        <v>0</v>
      </c>
      <c r="N194" s="79" t="str">
        <f t="shared" si="3"/>
        <v>-</v>
      </c>
      <c r="O194" s="79"/>
      <c r="P194" s="80"/>
      <c r="Q194" s="203"/>
      <c r="R194" s="80"/>
      <c r="S194" s="83" t="str">
        <f t="shared" si="31"/>
        <v>도비</v>
      </c>
      <c r="T194" s="186">
        <f t="shared" si="25"/>
        <v>0</v>
      </c>
      <c r="U194" s="186">
        <f t="shared" si="32"/>
        <v>11000</v>
      </c>
      <c r="V194" s="82" t="str">
        <f t="shared" si="26"/>
        <v>ok</v>
      </c>
      <c r="W194" s="80"/>
      <c r="X194" s="81" t="str">
        <f t="shared" si="33"/>
        <v>도비</v>
      </c>
      <c r="Y194" s="186">
        <f t="shared" si="27"/>
        <v>0</v>
      </c>
      <c r="Z194" s="186">
        <f t="shared" si="28"/>
        <v>0</v>
      </c>
      <c r="AA194" s="82" t="str">
        <f t="shared" si="34"/>
        <v>ok</v>
      </c>
      <c r="AB194" s="80"/>
      <c r="AC194" s="84" t="str">
        <f t="array" ref="AC194">IFERROR(IF($C194="","",INDEX(구분표!$I$2:$I$1001,MATCH(1,(구분표!$B$2:$B$1001='15년일출'!$A194)*(구분표!$C$2:$C$1001='15년일출'!$B194)*(구분표!$A$2:$A$1001='15년일출'!$C194),0))),"@@")</f>
        <v>1803</v>
      </c>
    </row>
    <row r="195" spans="1:29" ht="31.5" customHeight="1">
      <c r="A195" s="87" t="str">
        <f>IFERROR(VLOOKUP('15년일출'!$C195,구분표!$A$2:$C$1001,2,FALSE),"")</f>
        <v>농정해양위원회</v>
      </c>
      <c r="B195" s="87" t="str">
        <f>IFERROR(VLOOKUP('15년일출'!$C195,구분표!$A$2:$C$1001,3,FALSE),"")</f>
        <v>농업기술원</v>
      </c>
      <c r="C195" s="88" t="s">
        <v>879</v>
      </c>
      <c r="D195" s="187"/>
      <c r="E195" s="187" t="s">
        <v>806</v>
      </c>
      <c r="F195" s="191" t="s">
        <v>905</v>
      </c>
      <c r="G195" s="186"/>
      <c r="H195" s="233"/>
      <c r="I195" s="186">
        <v>28000</v>
      </c>
      <c r="J195" s="78">
        <f t="shared" si="29"/>
        <v>28000</v>
      </c>
      <c r="K195" s="186"/>
      <c r="L195" s="186"/>
      <c r="M195" s="78">
        <f t="shared" si="30"/>
        <v>0</v>
      </c>
      <c r="N195" s="79" t="str">
        <f t="shared" si="3"/>
        <v>-</v>
      </c>
      <c r="O195" s="79" t="s">
        <v>941</v>
      </c>
      <c r="P195" s="80"/>
      <c r="Q195" s="203"/>
      <c r="R195" s="80"/>
      <c r="S195" s="83" t="str">
        <f t="shared" si="31"/>
        <v>도비</v>
      </c>
      <c r="T195" s="186">
        <f t="shared" si="25"/>
        <v>0</v>
      </c>
      <c r="U195" s="186">
        <f t="shared" si="32"/>
        <v>28000</v>
      </c>
      <c r="V195" s="82" t="str">
        <f t="shared" si="26"/>
        <v>ok</v>
      </c>
      <c r="W195" s="80"/>
      <c r="X195" s="81" t="str">
        <f t="shared" si="33"/>
        <v>도비</v>
      </c>
      <c r="Y195" s="186">
        <f t="shared" si="27"/>
        <v>0</v>
      </c>
      <c r="Z195" s="186">
        <f t="shared" si="28"/>
        <v>0</v>
      </c>
      <c r="AA195" s="82" t="str">
        <f t="shared" si="34"/>
        <v>ok</v>
      </c>
      <c r="AB195" s="80"/>
      <c r="AC195" s="84" t="str">
        <f t="array" ref="AC195">IFERROR(IF($C195="","",INDEX(구분표!$I$2:$I$1001,MATCH(1,(구분표!$B$2:$B$1001='15년일출'!$A195)*(구분표!$C$2:$C$1001='15년일출'!$B195)*(구분표!$A$2:$A$1001='15년일출'!$C195),0))),"@@")</f>
        <v>1807</v>
      </c>
    </row>
    <row r="196" spans="1:29" ht="31.5" customHeight="1">
      <c r="A196" s="87" t="str">
        <f>IFERROR(VLOOKUP('15년일출'!$C196,구분표!$A$2:$C$1001,2,FALSE),"")</f>
        <v>농정해양위원회</v>
      </c>
      <c r="B196" s="87" t="str">
        <f>IFERROR(VLOOKUP('15년일출'!$C196,구분표!$A$2:$C$1001,3,FALSE),"")</f>
        <v>농업기술원</v>
      </c>
      <c r="C196" s="87" t="s">
        <v>879</v>
      </c>
      <c r="D196" s="185"/>
      <c r="E196" s="185">
        <v>695</v>
      </c>
      <c r="F196" s="188" t="s">
        <v>906</v>
      </c>
      <c r="G196" s="186">
        <v>12000</v>
      </c>
      <c r="H196" s="233"/>
      <c r="I196" s="186">
        <v>18000</v>
      </c>
      <c r="J196" s="78">
        <f t="shared" si="29"/>
        <v>30000</v>
      </c>
      <c r="K196" s="186"/>
      <c r="L196" s="186"/>
      <c r="M196" s="78">
        <f t="shared" si="30"/>
        <v>12000</v>
      </c>
      <c r="N196" s="79" t="str">
        <f t="shared" si="3"/>
        <v>-</v>
      </c>
      <c r="O196" s="79" t="s">
        <v>942</v>
      </c>
      <c r="P196" s="80"/>
      <c r="Q196" s="203"/>
      <c r="R196" s="80"/>
      <c r="S196" s="83" t="str">
        <f t="shared" si="31"/>
        <v>도비</v>
      </c>
      <c r="T196" s="186">
        <f t="shared" si="25"/>
        <v>0</v>
      </c>
      <c r="U196" s="186">
        <f t="shared" si="32"/>
        <v>18000</v>
      </c>
      <c r="V196" s="82" t="str">
        <f t="shared" si="26"/>
        <v>ok</v>
      </c>
      <c r="W196" s="80"/>
      <c r="X196" s="81" t="str">
        <f t="shared" si="33"/>
        <v>도비</v>
      </c>
      <c r="Y196" s="186">
        <f t="shared" si="27"/>
        <v>0</v>
      </c>
      <c r="Z196" s="186">
        <f t="shared" si="28"/>
        <v>0</v>
      </c>
      <c r="AA196" s="82" t="str">
        <f t="shared" si="34"/>
        <v>ok</v>
      </c>
      <c r="AB196" s="80"/>
      <c r="AC196" s="84" t="str">
        <f t="array" ref="AC196">IFERROR(IF($C196="","",INDEX(구분표!$I$2:$I$1001,MATCH(1,(구분표!$B$2:$B$1001='15년일출'!$A196)*(구분표!$C$2:$C$1001='15년일출'!$B196)*(구분표!$A$2:$A$1001='15년일출'!$C196),0))),"@@")</f>
        <v>1807</v>
      </c>
    </row>
    <row r="197" spans="1:29" ht="31.5" customHeight="1">
      <c r="A197" s="87" t="str">
        <f>IFERROR(VLOOKUP('15년일출'!$C197,구분표!$A$2:$C$1001,2,FALSE),"")</f>
        <v>농정해양위원회</v>
      </c>
      <c r="B197" s="87" t="str">
        <f>IFERROR(VLOOKUP('15년일출'!$C197,구분표!$A$2:$C$1001,3,FALSE),"")</f>
        <v>농업기술원</v>
      </c>
      <c r="C197" s="87" t="s">
        <v>889</v>
      </c>
      <c r="D197" s="185"/>
      <c r="E197" s="185">
        <v>718</v>
      </c>
      <c r="F197" s="188" t="s">
        <v>907</v>
      </c>
      <c r="G197" s="186">
        <v>6995</v>
      </c>
      <c r="H197" s="233"/>
      <c r="I197" s="186">
        <v>13005</v>
      </c>
      <c r="J197" s="78">
        <f t="shared" si="29"/>
        <v>20000</v>
      </c>
      <c r="K197" s="186"/>
      <c r="L197" s="186"/>
      <c r="M197" s="78">
        <f t="shared" si="30"/>
        <v>6995</v>
      </c>
      <c r="N197" s="79" t="str">
        <f t="shared" si="3"/>
        <v>-</v>
      </c>
      <c r="O197" s="79" t="s">
        <v>943</v>
      </c>
      <c r="P197" s="80"/>
      <c r="Q197" s="203"/>
      <c r="R197" s="80"/>
      <c r="S197" s="83" t="str">
        <f t="shared" si="31"/>
        <v>도비</v>
      </c>
      <c r="T197" s="186">
        <f t="shared" si="25"/>
        <v>0</v>
      </c>
      <c r="U197" s="186">
        <f t="shared" si="32"/>
        <v>13005</v>
      </c>
      <c r="V197" s="82" t="str">
        <f t="shared" si="26"/>
        <v>ok</v>
      </c>
      <c r="W197" s="80"/>
      <c r="X197" s="81" t="str">
        <f t="shared" si="33"/>
        <v>도비</v>
      </c>
      <c r="Y197" s="186">
        <f t="shared" si="27"/>
        <v>0</v>
      </c>
      <c r="Z197" s="186">
        <f t="shared" si="28"/>
        <v>0</v>
      </c>
      <c r="AA197" s="82" t="str">
        <f t="shared" si="34"/>
        <v>ok</v>
      </c>
      <c r="AB197" s="80"/>
      <c r="AC197" s="84" t="str">
        <f t="array" ref="AC197">IFERROR(IF($C197="","",INDEX(구분표!$I$2:$I$1001,MATCH(1,(구분표!$B$2:$B$1001='15년일출'!$A197)*(구분표!$C$2:$C$1001='15년일출'!$B197)*(구분표!$A$2:$A$1001='15년일출'!$C197),0))),"@@")</f>
        <v>1811</v>
      </c>
    </row>
    <row r="198" spans="1:29" ht="31.5" customHeight="1">
      <c r="A198" s="87" t="str">
        <f>IFERROR(VLOOKUP('15년일출'!$C198,구분표!$A$2:$C$1001,2,FALSE),"")</f>
        <v>농정해양위원회</v>
      </c>
      <c r="B198" s="87" t="str">
        <f>IFERROR(VLOOKUP('15년일출'!$C198,구분표!$A$2:$C$1001,3,FALSE),"")</f>
        <v>농업기술원</v>
      </c>
      <c r="C198" s="87" t="s">
        <v>883</v>
      </c>
      <c r="D198" s="185"/>
      <c r="E198" s="185">
        <v>688</v>
      </c>
      <c r="F198" s="188" t="s">
        <v>908</v>
      </c>
      <c r="G198" s="186">
        <v>32000</v>
      </c>
      <c r="H198" s="233"/>
      <c r="I198" s="186">
        <v>44700</v>
      </c>
      <c r="J198" s="78">
        <f t="shared" si="29"/>
        <v>76700</v>
      </c>
      <c r="K198" s="186"/>
      <c r="L198" s="186"/>
      <c r="M198" s="78">
        <f t="shared" si="30"/>
        <v>32000</v>
      </c>
      <c r="N198" s="79" t="str">
        <f t="shared" si="3"/>
        <v>-</v>
      </c>
      <c r="O198" s="79" t="s">
        <v>944</v>
      </c>
      <c r="P198" s="80"/>
      <c r="Q198" s="203"/>
      <c r="R198" s="80"/>
      <c r="S198" s="83" t="str">
        <f t="shared" si="31"/>
        <v>도비</v>
      </c>
      <c r="T198" s="186">
        <f t="shared" si="25"/>
        <v>0</v>
      </c>
      <c r="U198" s="186">
        <f t="shared" si="32"/>
        <v>44700</v>
      </c>
      <c r="V198" s="82" t="str">
        <f t="shared" si="26"/>
        <v>ok</v>
      </c>
      <c r="W198" s="80"/>
      <c r="X198" s="81" t="str">
        <f t="shared" si="33"/>
        <v>도비</v>
      </c>
      <c r="Y198" s="186">
        <f t="shared" si="27"/>
        <v>0</v>
      </c>
      <c r="Z198" s="186">
        <f t="shared" si="28"/>
        <v>0</v>
      </c>
      <c r="AA198" s="82" t="str">
        <f t="shared" si="34"/>
        <v>ok</v>
      </c>
      <c r="AB198" s="80"/>
      <c r="AC198" s="84" t="str">
        <f t="array" ref="AC198">IFERROR(IF($C198="","",INDEX(구분표!$I$2:$I$1001,MATCH(1,(구분표!$B$2:$B$1001='15년일출'!$A198)*(구분표!$C$2:$C$1001='15년일출'!$B198)*(구분표!$A$2:$A$1001='15년일출'!$C198),0))),"@@")</f>
        <v>1806</v>
      </c>
    </row>
    <row r="199" spans="1:29" ht="31.5" customHeight="1">
      <c r="A199" s="87" t="str">
        <f>IFERROR(VLOOKUP('15년일출'!$C199,구분표!$A$2:$C$1001,2,FALSE),"")</f>
        <v>농정해양위원회</v>
      </c>
      <c r="B199" s="87" t="str">
        <f>IFERROR(VLOOKUP('15년일출'!$C199,구분표!$A$2:$C$1001,3,FALSE),"")</f>
        <v>농업기술원</v>
      </c>
      <c r="C199" s="88" t="s">
        <v>892</v>
      </c>
      <c r="D199" s="187"/>
      <c r="E199" s="187">
        <v>677</v>
      </c>
      <c r="F199" s="191" t="s">
        <v>909</v>
      </c>
      <c r="G199" s="186">
        <v>50000</v>
      </c>
      <c r="H199" s="233"/>
      <c r="I199" s="186">
        <v>100000</v>
      </c>
      <c r="J199" s="78">
        <f t="shared" si="29"/>
        <v>150000</v>
      </c>
      <c r="K199" s="196"/>
      <c r="L199" s="186"/>
      <c r="M199" s="78">
        <f t="shared" si="30"/>
        <v>50000</v>
      </c>
      <c r="N199" s="79" t="str">
        <f t="shared" si="3"/>
        <v>-</v>
      </c>
      <c r="O199" s="79" t="s">
        <v>945</v>
      </c>
      <c r="P199" s="80"/>
      <c r="Q199" s="203"/>
      <c r="R199" s="80"/>
      <c r="S199" s="83" t="str">
        <f t="shared" si="31"/>
        <v>도비</v>
      </c>
      <c r="T199" s="186">
        <f t="shared" si="25"/>
        <v>0</v>
      </c>
      <c r="U199" s="186">
        <f t="shared" si="32"/>
        <v>100000</v>
      </c>
      <c r="V199" s="82" t="str">
        <f t="shared" si="26"/>
        <v>ok</v>
      </c>
      <c r="W199" s="80"/>
      <c r="X199" s="81" t="str">
        <f t="shared" si="33"/>
        <v>도비</v>
      </c>
      <c r="Y199" s="186">
        <f t="shared" si="27"/>
        <v>0</v>
      </c>
      <c r="Z199" s="186">
        <f t="shared" si="28"/>
        <v>0</v>
      </c>
      <c r="AA199" s="82" t="str">
        <f t="shared" si="34"/>
        <v>ok</v>
      </c>
      <c r="AB199" s="80"/>
      <c r="AC199" s="84" t="str">
        <f t="array" ref="AC199">IFERROR(IF($C199="","",INDEX(구분표!$I$2:$I$1001,MATCH(1,(구분표!$B$2:$B$1001='15년일출'!$A199)*(구분표!$C$2:$C$1001='15년일출'!$B199)*(구분표!$A$2:$A$1001='15년일출'!$C199),0))),"@@")</f>
        <v>1805</v>
      </c>
    </row>
    <row r="200" spans="1:29" ht="31.5" customHeight="1">
      <c r="A200" s="87" t="str">
        <f>IFERROR(VLOOKUP('15년일출'!$C200,구분표!$A$2:$C$1001,2,FALSE),"")</f>
        <v>농정해양위원회</v>
      </c>
      <c r="B200" s="87" t="str">
        <f>IFERROR(VLOOKUP('15년일출'!$C200,구분표!$A$2:$C$1001,3,FALSE),"")</f>
        <v>농업기술원</v>
      </c>
      <c r="C200" s="77" t="s">
        <v>883</v>
      </c>
      <c r="D200" s="185"/>
      <c r="E200" s="185">
        <v>687</v>
      </c>
      <c r="F200" s="184" t="s">
        <v>910</v>
      </c>
      <c r="G200" s="186">
        <v>24000</v>
      </c>
      <c r="H200" s="233"/>
      <c r="I200" s="186">
        <v>72000</v>
      </c>
      <c r="J200" s="78">
        <f t="shared" si="29"/>
        <v>96000</v>
      </c>
      <c r="K200" s="194"/>
      <c r="L200" s="194"/>
      <c r="M200" s="78">
        <f t="shared" si="30"/>
        <v>24000</v>
      </c>
      <c r="N200" s="79" t="str">
        <f t="shared" si="3"/>
        <v>-</v>
      </c>
      <c r="O200" s="79" t="s">
        <v>946</v>
      </c>
      <c r="P200" s="80"/>
      <c r="Q200" s="203"/>
      <c r="R200" s="80"/>
      <c r="S200" s="83" t="str">
        <f t="shared" si="31"/>
        <v>도비</v>
      </c>
      <c r="T200" s="186">
        <f t="shared" si="25"/>
        <v>0</v>
      </c>
      <c r="U200" s="186">
        <f t="shared" si="32"/>
        <v>72000</v>
      </c>
      <c r="V200" s="82" t="str">
        <f t="shared" si="26"/>
        <v>ok</v>
      </c>
      <c r="W200" s="80"/>
      <c r="X200" s="81" t="str">
        <f t="shared" si="33"/>
        <v>도비</v>
      </c>
      <c r="Y200" s="186">
        <f t="shared" si="27"/>
        <v>0</v>
      </c>
      <c r="Z200" s="186">
        <f t="shared" si="28"/>
        <v>0</v>
      </c>
      <c r="AA200" s="82" t="str">
        <f t="shared" si="34"/>
        <v>ok</v>
      </c>
      <c r="AB200" s="80"/>
      <c r="AC200" s="84" t="str">
        <f t="array" ref="AC200">IFERROR(IF($C200="","",INDEX(구분표!$I$2:$I$1001,MATCH(1,(구분표!$B$2:$B$1001='15년일출'!$A200)*(구분표!$C$2:$C$1001='15년일출'!$B200)*(구분표!$A$2:$A$1001='15년일출'!$C200),0))),"@@")</f>
        <v>1806</v>
      </c>
    </row>
    <row r="201" spans="1:29" ht="31.5" customHeight="1">
      <c r="A201" s="87" t="str">
        <f>IFERROR(VLOOKUP('15년일출'!$C201,구분표!$A$2:$C$1001,2,FALSE),"")</f>
        <v>농정해양위원회</v>
      </c>
      <c r="B201" s="87" t="str">
        <f>IFERROR(VLOOKUP('15년일출'!$C201,구분표!$A$2:$C$1001,3,FALSE),"")</f>
        <v>농업기술원</v>
      </c>
      <c r="C201" s="77" t="s">
        <v>911</v>
      </c>
      <c r="D201" s="185"/>
      <c r="E201" s="185">
        <v>701</v>
      </c>
      <c r="F201" s="184" t="s">
        <v>912</v>
      </c>
      <c r="G201" s="186">
        <v>47994</v>
      </c>
      <c r="H201" s="233"/>
      <c r="I201" s="186">
        <v>16840</v>
      </c>
      <c r="J201" s="78">
        <f t="shared" si="29"/>
        <v>64834</v>
      </c>
      <c r="K201" s="186"/>
      <c r="L201" s="186"/>
      <c r="M201" s="78">
        <f t="shared" si="30"/>
        <v>47994</v>
      </c>
      <c r="N201" s="79" t="str">
        <f t="shared" si="3"/>
        <v>-</v>
      </c>
      <c r="O201" s="79" t="s">
        <v>947</v>
      </c>
      <c r="P201" s="80"/>
      <c r="Q201" s="203"/>
      <c r="R201" s="80"/>
      <c r="S201" s="83" t="str">
        <f t="shared" si="31"/>
        <v>도비</v>
      </c>
      <c r="T201" s="186">
        <f t="shared" si="25"/>
        <v>0</v>
      </c>
      <c r="U201" s="186">
        <f t="shared" si="32"/>
        <v>16840</v>
      </c>
      <c r="V201" s="82" t="str">
        <f t="shared" si="26"/>
        <v>ok</v>
      </c>
      <c r="W201" s="80"/>
      <c r="X201" s="81" t="str">
        <f t="shared" si="33"/>
        <v>도비</v>
      </c>
      <c r="Y201" s="186">
        <f t="shared" si="27"/>
        <v>0</v>
      </c>
      <c r="Z201" s="186">
        <f t="shared" si="28"/>
        <v>0</v>
      </c>
      <c r="AA201" s="82" t="str">
        <f t="shared" si="34"/>
        <v>ok</v>
      </c>
      <c r="AB201" s="80"/>
      <c r="AC201" s="84" t="str">
        <f t="array" ref="AC201">IFERROR(IF($C201="","",INDEX(구분표!$I$2:$I$1001,MATCH(1,(구분표!$B$2:$B$1001='15년일출'!$A201)*(구분표!$C$2:$C$1001='15년일출'!$B201)*(구분표!$A$2:$A$1001='15년일출'!$C201),0))),"@@")</f>
        <v>1808</v>
      </c>
    </row>
    <row r="202" spans="1:29" ht="31.5" customHeight="1">
      <c r="A202" s="87" t="str">
        <f>IFERROR(VLOOKUP('15년일출'!$C202,구분표!$A$2:$C$1001,2,FALSE),"")</f>
        <v>농정해양위원회</v>
      </c>
      <c r="B202" s="87" t="str">
        <f>IFERROR(VLOOKUP('15년일출'!$C202,구분표!$A$2:$C$1001,3,FALSE),"")</f>
        <v>농업기술원</v>
      </c>
      <c r="C202" s="77" t="s">
        <v>949</v>
      </c>
      <c r="D202" s="185"/>
      <c r="E202" s="185">
        <v>702</v>
      </c>
      <c r="F202" s="184" t="s">
        <v>950</v>
      </c>
      <c r="G202" s="186">
        <v>33330</v>
      </c>
      <c r="H202" s="233"/>
      <c r="I202" s="186">
        <v>100000</v>
      </c>
      <c r="J202" s="78">
        <f t="shared" ref="J202" si="35">G202+H202+I202</f>
        <v>133330</v>
      </c>
      <c r="K202" s="186"/>
      <c r="L202" s="186"/>
      <c r="M202" s="78"/>
      <c r="N202" s="79"/>
      <c r="O202" s="79" t="s">
        <v>951</v>
      </c>
      <c r="P202" s="80"/>
      <c r="Q202" s="203"/>
      <c r="R202" s="80"/>
      <c r="S202" s="83" t="str">
        <f t="shared" si="31"/>
        <v>도비</v>
      </c>
      <c r="T202" s="186">
        <f t="shared" si="25"/>
        <v>0</v>
      </c>
      <c r="U202" s="186">
        <f t="shared" si="32"/>
        <v>100000</v>
      </c>
      <c r="V202" s="82" t="str">
        <f t="shared" si="26"/>
        <v>ok</v>
      </c>
      <c r="W202" s="80"/>
      <c r="X202" s="81" t="str">
        <f t="shared" si="33"/>
        <v>도비</v>
      </c>
      <c r="Y202" s="186">
        <f t="shared" si="27"/>
        <v>0</v>
      </c>
      <c r="Z202" s="186">
        <f t="shared" si="28"/>
        <v>0</v>
      </c>
      <c r="AA202" s="82" t="str">
        <f t="shared" si="34"/>
        <v>ok</v>
      </c>
      <c r="AB202" s="80"/>
      <c r="AC202" s="84" t="str">
        <f t="array" ref="AC202">IFERROR(IF($C202="","",INDEX(구분표!$I$2:$I$1001,MATCH(1,(구분표!$B$2:$B$1001='15년일출'!$A202)*(구분표!$C$2:$C$1001='15년일출'!$B202)*(구분표!$A$2:$A$1001='15년일출'!$C202),0))),"@@")</f>
        <v>1808</v>
      </c>
    </row>
    <row r="203" spans="1:29" ht="31.5" customHeight="1">
      <c r="A203" s="87" t="str">
        <f>IFERROR(VLOOKUP('15년일출'!$C203,구분표!$A$2:$C$1001,2,FALSE),"")</f>
        <v>농정해양위원회</v>
      </c>
      <c r="B203" s="87" t="str">
        <f>IFERROR(VLOOKUP('15년일출'!$C203,구분표!$A$2:$C$1001,3,FALSE),"")</f>
        <v>농업기술원</v>
      </c>
      <c r="C203" s="77" t="s">
        <v>911</v>
      </c>
      <c r="D203" s="185"/>
      <c r="E203" s="185" t="s">
        <v>806</v>
      </c>
      <c r="F203" s="184" t="s">
        <v>913</v>
      </c>
      <c r="G203" s="186"/>
      <c r="H203" s="233"/>
      <c r="I203" s="186">
        <v>109200</v>
      </c>
      <c r="J203" s="78">
        <f t="shared" si="29"/>
        <v>109200</v>
      </c>
      <c r="K203" s="196"/>
      <c r="L203" s="186"/>
      <c r="M203" s="78">
        <f t="shared" si="30"/>
        <v>0</v>
      </c>
      <c r="N203" s="79" t="str">
        <f t="shared" si="3"/>
        <v>-</v>
      </c>
      <c r="O203" s="79"/>
      <c r="P203" s="80"/>
      <c r="Q203" s="203"/>
      <c r="R203" s="80"/>
      <c r="S203" s="83" t="str">
        <f t="shared" si="31"/>
        <v>도비</v>
      </c>
      <c r="T203" s="186">
        <f t="shared" si="25"/>
        <v>0</v>
      </c>
      <c r="U203" s="186">
        <f t="shared" si="32"/>
        <v>109200</v>
      </c>
      <c r="V203" s="82" t="str">
        <f t="shared" si="26"/>
        <v>ok</v>
      </c>
      <c r="W203" s="80"/>
      <c r="X203" s="81" t="str">
        <f t="shared" si="33"/>
        <v>도비</v>
      </c>
      <c r="Y203" s="186">
        <f t="shared" si="27"/>
        <v>0</v>
      </c>
      <c r="Z203" s="186">
        <f t="shared" si="28"/>
        <v>0</v>
      </c>
      <c r="AA203" s="82" t="str">
        <f t="shared" si="34"/>
        <v>ok</v>
      </c>
      <c r="AB203" s="80"/>
      <c r="AC203" s="84" t="str">
        <f t="array" ref="AC203">IFERROR(IF($C203="","",INDEX(구분표!$I$2:$I$1001,MATCH(1,(구분표!$B$2:$B$1001='15년일출'!$A203)*(구분표!$C$2:$C$1001='15년일출'!$B203)*(구분표!$A$2:$A$1001='15년일출'!$C203),0))),"@@")</f>
        <v>1808</v>
      </c>
    </row>
    <row r="204" spans="1:29" ht="31.5" customHeight="1">
      <c r="A204" s="87" t="str">
        <f>IFERROR(VLOOKUP('15년일출'!$C204,구분표!$A$2:$C$1001,2,FALSE),"")</f>
        <v>농정해양위원회</v>
      </c>
      <c r="B204" s="87" t="str">
        <f>IFERROR(VLOOKUP('15년일출'!$C204,구분표!$A$2:$C$1001,3,FALSE),"")</f>
        <v>농업기술원</v>
      </c>
      <c r="C204" s="88" t="s">
        <v>883</v>
      </c>
      <c r="D204" s="237"/>
      <c r="E204" s="237" t="s">
        <v>806</v>
      </c>
      <c r="F204" s="238" t="s">
        <v>914</v>
      </c>
      <c r="G204" s="186"/>
      <c r="H204" s="233"/>
      <c r="I204" s="186">
        <v>54000</v>
      </c>
      <c r="J204" s="78">
        <f t="shared" si="29"/>
        <v>54000</v>
      </c>
      <c r="K204" s="186"/>
      <c r="L204" s="186"/>
      <c r="M204" s="78">
        <f t="shared" si="30"/>
        <v>0</v>
      </c>
      <c r="N204" s="79" t="str">
        <f t="shared" si="3"/>
        <v>-</v>
      </c>
      <c r="O204" s="79" t="s">
        <v>948</v>
      </c>
      <c r="P204" s="80"/>
      <c r="Q204" s="203"/>
      <c r="R204" s="80"/>
      <c r="S204" s="83" t="str">
        <f t="shared" si="31"/>
        <v>도비</v>
      </c>
      <c r="T204" s="186">
        <f t="shared" si="25"/>
        <v>0</v>
      </c>
      <c r="U204" s="186">
        <f t="shared" si="32"/>
        <v>54000</v>
      </c>
      <c r="V204" s="82" t="str">
        <f t="shared" si="26"/>
        <v>ok</v>
      </c>
      <c r="W204" s="80"/>
      <c r="X204" s="81" t="str">
        <f t="shared" si="33"/>
        <v>도비</v>
      </c>
      <c r="Y204" s="186">
        <f t="shared" si="27"/>
        <v>0</v>
      </c>
      <c r="Z204" s="186">
        <f t="shared" si="28"/>
        <v>0</v>
      </c>
      <c r="AA204" s="82" t="str">
        <f t="shared" si="34"/>
        <v>ok</v>
      </c>
      <c r="AB204" s="80"/>
      <c r="AC204" s="84" t="str">
        <f t="array" ref="AC204">IFERROR(IF($C204="","",INDEX(구분표!$I$2:$I$1001,MATCH(1,(구분표!$B$2:$B$1001='15년일출'!$A204)*(구분표!$C$2:$C$1001='15년일출'!$B204)*(구분표!$A$2:$A$1001='15년일출'!$C204),0))),"@@")</f>
        <v>1806</v>
      </c>
    </row>
    <row r="205" spans="1:29" ht="31.5" customHeight="1">
      <c r="A205" s="87" t="str">
        <f>IFERROR(VLOOKUP('15년일출'!$C205,구분표!$A$2:$C$1001,2,FALSE),"")</f>
        <v/>
      </c>
      <c r="B205" s="87" t="str">
        <f>IFERROR(VLOOKUP('15년일출'!$C205,구분표!$A$2:$C$1001,3,FALSE),"")</f>
        <v/>
      </c>
      <c r="C205" s="188"/>
      <c r="D205" s="187"/>
      <c r="E205" s="187"/>
      <c r="F205" s="188"/>
      <c r="G205" s="186"/>
      <c r="H205" s="186"/>
      <c r="I205" s="186"/>
      <c r="J205" s="78">
        <f t="shared" si="29"/>
        <v>0</v>
      </c>
      <c r="K205" s="186"/>
      <c r="L205" s="186"/>
      <c r="M205" s="78">
        <f t="shared" si="30"/>
        <v>0</v>
      </c>
      <c r="N205" s="79" t="str">
        <f t="shared" si="3"/>
        <v>-</v>
      </c>
      <c r="O205" s="201"/>
      <c r="P205" s="80"/>
      <c r="Q205" s="203"/>
      <c r="R205" s="80"/>
      <c r="S205" s="83" t="str">
        <f t="shared" si="31"/>
        <v/>
      </c>
      <c r="T205" s="186">
        <f t="shared" si="25"/>
        <v>0</v>
      </c>
      <c r="U205" s="186">
        <f t="shared" si="32"/>
        <v>0</v>
      </c>
      <c r="V205" s="82" t="str">
        <f t="shared" si="26"/>
        <v>ok</v>
      </c>
      <c r="W205" s="80"/>
      <c r="X205" s="81" t="str">
        <f t="shared" si="33"/>
        <v/>
      </c>
      <c r="Y205" s="186">
        <f t="shared" si="27"/>
        <v>0</v>
      </c>
      <c r="Z205" s="186">
        <f t="shared" si="28"/>
        <v>0</v>
      </c>
      <c r="AA205" s="82" t="str">
        <f t="shared" si="34"/>
        <v>ok</v>
      </c>
      <c r="AB205" s="80"/>
      <c r="AC205" s="84" t="str">
        <f t="array" ref="AC205">IFERROR(IF($C205="","",INDEX(구분표!$I$2:$I$1001,MATCH(1,(구분표!$B$2:$B$1001='15년일출'!$A205)*(구분표!$C$2:$C$1001='15년일출'!$B205)*(구분표!$A$2:$A$1001='15년일출'!$C205),0))),"@@")</f>
        <v/>
      </c>
    </row>
    <row r="206" spans="1:29" ht="24" customHeight="1"/>
    <row r="207" spans="1:29" ht="24" customHeight="1"/>
  </sheetData>
  <sheetProtection formatCells="0" formatColumns="0" formatRows="0" autoFilter="0"/>
  <autoFilter ref="A6:AD205"/>
  <mergeCells count="20">
    <mergeCell ref="A1:O1"/>
    <mergeCell ref="A4:A5"/>
    <mergeCell ref="B4:B5"/>
    <mergeCell ref="C4:C5"/>
    <mergeCell ref="D4:D5"/>
    <mergeCell ref="E4:E5"/>
    <mergeCell ref="F4:F5"/>
    <mergeCell ref="G4:G5"/>
    <mergeCell ref="AC4:AC5"/>
    <mergeCell ref="H4:I4"/>
    <mergeCell ref="J4:J5"/>
    <mergeCell ref="K4:L4"/>
    <mergeCell ref="M4:M5"/>
    <mergeCell ref="N4:N5"/>
    <mergeCell ref="O4:O5"/>
    <mergeCell ref="Q4:Q5"/>
    <mergeCell ref="S4:S5"/>
    <mergeCell ref="T4:V4"/>
    <mergeCell ref="X4:X5"/>
    <mergeCell ref="Y4:AA4"/>
  </mergeCells>
  <phoneticPr fontId="2" type="noConversion"/>
  <conditionalFormatting sqref="Q7 Q9:Q12 Q14:Q827">
    <cfRule type="containsText" dxfId="26" priority="16" operator="containsText" text="국도비">
      <formula>NOT(ISERROR(SEARCH("국도비",Q7)))</formula>
    </cfRule>
  </conditionalFormatting>
  <conditionalFormatting sqref="G7 G9:G12 G14:G67 G205:G827">
    <cfRule type="expression" dxfId="25" priority="15">
      <formula>($D7="본예산")</formula>
    </cfRule>
  </conditionalFormatting>
  <conditionalFormatting sqref="Y7:AA7 R7:U7 Y9:AA12 R9:U12 R14:U827 Y14:AA827">
    <cfRule type="containsText" dxfId="24" priority="14" operator="containsText" text="직접입력">
      <formula>NOT(ISERROR(SEARCH("직접입력",R7)))</formula>
    </cfRule>
  </conditionalFormatting>
  <conditionalFormatting sqref="Q13">
    <cfRule type="containsText" dxfId="23" priority="13" operator="containsText" text="국도비">
      <formula>NOT(ISERROR(SEARCH("국도비",Q13)))</formula>
    </cfRule>
  </conditionalFormatting>
  <conditionalFormatting sqref="G13">
    <cfRule type="expression" dxfId="22" priority="12">
      <formula>($D13="본예산")</formula>
    </cfRule>
  </conditionalFormatting>
  <conditionalFormatting sqref="R13:U13 Y13:AA13">
    <cfRule type="containsText" dxfId="21" priority="11" operator="containsText" text="직접입력">
      <formula>NOT(ISERROR(SEARCH("직접입력",R13)))</formula>
    </cfRule>
  </conditionalFormatting>
  <conditionalFormatting sqref="Q8">
    <cfRule type="containsText" dxfId="20" priority="10" operator="containsText" text="국도비">
      <formula>NOT(ISERROR(SEARCH("국도비",Q8)))</formula>
    </cfRule>
  </conditionalFormatting>
  <conditionalFormatting sqref="G8">
    <cfRule type="expression" dxfId="19" priority="9">
      <formula>($D8="본예산")</formula>
    </cfRule>
  </conditionalFormatting>
  <conditionalFormatting sqref="R8:U8 Y8:AA8">
    <cfRule type="containsText" dxfId="18" priority="8" operator="containsText" text="직접입력">
      <formula>NOT(ISERROR(SEARCH("직접입력",R8)))</formula>
    </cfRule>
  </conditionalFormatting>
  <conditionalFormatting sqref="G204 G68:G201">
    <cfRule type="expression" dxfId="17" priority="4">
      <formula>($C68="본예산")</formula>
    </cfRule>
  </conditionalFormatting>
  <conditionalFormatting sqref="G203">
    <cfRule type="expression" dxfId="16" priority="2">
      <formula>($C203="본예산")</formula>
    </cfRule>
  </conditionalFormatting>
  <conditionalFormatting sqref="G202">
    <cfRule type="expression" dxfId="15" priority="1">
      <formula>($C202="본예산")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8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구분표!$N$2:$N$3</xm:f>
          </x14:formula1>
          <xm:sqref>D7:D23 D205</xm:sqref>
        </x14:dataValidation>
        <x14:dataValidation type="list" allowBlank="1" showInputMessage="1" showErrorMessage="1">
          <x14:formula1>
            <xm:f>[3]구분표!#REF!</xm:f>
          </x14:formula1>
          <xm:sqref>D24:D35</xm:sqref>
        </x14:dataValidation>
        <x14:dataValidation type="list" allowBlank="1" showInputMessage="1" showErrorMessage="1">
          <x14:formula1>
            <xm:f>[4]구분표!#REF!</xm:f>
          </x14:formula1>
          <xm:sqref>D36:D62</xm:sqref>
        </x14:dataValidation>
        <x14:dataValidation type="list" allowBlank="1" showInputMessage="1" showErrorMessage="1">
          <x14:formula1>
            <xm:f>[1]구분표!#REF!</xm:f>
          </x14:formula1>
          <xm:sqref>D63:D67</xm:sqref>
        </x14:dataValidation>
        <x14:dataValidation type="list" allowBlank="1" showInputMessage="1" showErrorMessage="1">
          <x14:formula1>
            <xm:f>[2]구분표!#REF!</xm:f>
          </x14:formula1>
          <xm:sqref>E164:E170 D68:D204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559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21</v>
      </c>
      <c r="C3" s="105"/>
      <c r="D3" s="56" t="s">
        <v>132</v>
      </c>
      <c r="E3" s="56">
        <f>SUM(D7:E7)</f>
        <v>0</v>
      </c>
      <c r="F3" s="56" t="s">
        <v>133</v>
      </c>
      <c r="G3" s="56">
        <f>SUM(F7:G7)</f>
        <v>0</v>
      </c>
      <c r="H3" s="57"/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33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33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45" customHeight="1" thickBot="1">
      <c r="B7" s="116" t="s">
        <v>39</v>
      </c>
      <c r="C7" s="117">
        <f t="shared" ref="C7:H7" si="0">SUM(C8:C18)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>
        <f>E25+D25</f>
        <v>0</v>
      </c>
      <c r="J7" s="120">
        <f>F25+G25</f>
        <v>0</v>
      </c>
      <c r="K7" s="121">
        <f>I7-J7</f>
        <v>0</v>
      </c>
      <c r="L7" s="122" t="s">
        <v>40</v>
      </c>
      <c r="M7" s="123">
        <f>D24+E24</f>
        <v>0</v>
      </c>
      <c r="N7" s="124">
        <f>F24+G24</f>
        <v>0</v>
      </c>
      <c r="O7" s="125">
        <v>0</v>
      </c>
      <c r="P7" s="125">
        <v>0</v>
      </c>
    </row>
    <row r="8" spans="2:16" ht="45" hidden="1" customHeight="1" thickBot="1">
      <c r="B8" s="126" t="s">
        <v>41</v>
      </c>
      <c r="C8" s="117">
        <v>0</v>
      </c>
      <c r="D8" s="20"/>
      <c r="E8" s="20"/>
      <c r="F8" s="20"/>
      <c r="G8" s="20"/>
      <c r="H8" s="118">
        <f>C8-F8+G8</f>
        <v>0</v>
      </c>
      <c r="I8" s="127">
        <f>D7+E7</f>
        <v>0</v>
      </c>
      <c r="J8" s="128">
        <f>F7+G7</f>
        <v>0</v>
      </c>
      <c r="K8" s="129">
        <f>I8-J8</f>
        <v>0</v>
      </c>
      <c r="L8" s="130"/>
      <c r="M8" s="131"/>
      <c r="N8" s="132"/>
      <c r="O8" s="133"/>
      <c r="P8" s="133"/>
    </row>
    <row r="9" spans="2:16" ht="45" customHeight="1">
      <c r="B9" s="134" t="s">
        <v>98</v>
      </c>
      <c r="C9" s="135"/>
      <c r="D9" s="20">
        <f>SUMIFS('2추일입'!$M$8:$M$643,'2추일입'!$A$8:$A$643,'2추총괄표'!$B9)</f>
        <v>0</v>
      </c>
      <c r="E9" s="20">
        <f>SUMIFS('2추일입'!$N$8:$N$643,'2추일입'!$A$8:$A$643,'2추총괄표'!$B9)</f>
        <v>0</v>
      </c>
      <c r="F9" s="20">
        <f>SUMIFS('2추일출'!$M$7:$M$641,'2추일출'!$A$7:$A$641,'2추총괄표'!$B9)</f>
        <v>0</v>
      </c>
      <c r="G9" s="20">
        <f>SUMIFS('2추일출'!$N$7:$N$641,'2추일출'!$A$7:$A$641,'2추총괄표'!$B9)</f>
        <v>0</v>
      </c>
      <c r="H9" s="118">
        <f>C9+F9+G9</f>
        <v>0</v>
      </c>
      <c r="I9" s="280" t="s">
        <v>42</v>
      </c>
      <c r="J9" s="281"/>
      <c r="K9" s="109"/>
      <c r="N9" s="136" t="s">
        <v>43</v>
      </c>
    </row>
    <row r="10" spans="2:16" ht="45" customHeight="1" thickBot="1">
      <c r="B10" s="134" t="s">
        <v>99</v>
      </c>
      <c r="C10" s="117"/>
      <c r="D10" s="20">
        <f>SUMIFS('2추일입'!$M$8:$M$643,'2추일입'!$A$8:$A$643,'2추총괄표'!$B10)</f>
        <v>0</v>
      </c>
      <c r="E10" s="20">
        <f>SUMIFS('2추일입'!$N$8:$N$643,'2추일입'!$A$8:$A$643,'2추총괄표'!$B10)</f>
        <v>0</v>
      </c>
      <c r="F10" s="20">
        <f>SUMIFS('2추일출'!$M$7:$M$641,'2추일출'!$A$7:$A$641,'2추총괄표'!$B10)</f>
        <v>0</v>
      </c>
      <c r="G10" s="20">
        <f>SUMIFS('2추일출'!$N$7:$N$641,'2추일출'!$A$7:$A$641,'2추총괄표'!$B10)</f>
        <v>0</v>
      </c>
      <c r="H10" s="118">
        <f t="shared" ref="H10:H18" si="1">C10+F10+G10</f>
        <v>0</v>
      </c>
      <c r="I10" s="137" t="e">
        <f>#REF!+#REF!</f>
        <v>#REF!</v>
      </c>
      <c r="J10" s="138" t="e">
        <f>#REF!+#REF!</f>
        <v>#REF!</v>
      </c>
      <c r="K10" s="109"/>
      <c r="N10" s="139">
        <f>M7-N7</f>
        <v>0</v>
      </c>
    </row>
    <row r="11" spans="2:16" ht="45" customHeight="1">
      <c r="B11" s="134" t="s">
        <v>100</v>
      </c>
      <c r="C11" s="117"/>
      <c r="D11" s="20">
        <f>SUMIFS('2추일입'!$M$8:$M$643,'2추일입'!$A$8:$A$643,'2추총괄표'!$B11)</f>
        <v>0</v>
      </c>
      <c r="E11" s="20">
        <f>SUMIFS('2추일입'!$N$8:$N$643,'2추일입'!$A$8:$A$643,'2추총괄표'!$B11)</f>
        <v>0</v>
      </c>
      <c r="F11" s="20">
        <f>SUMIFS('2추일출'!$M$7:$M$641,'2추일출'!$A$7:$A$641,'2추총괄표'!$B11)</f>
        <v>0</v>
      </c>
      <c r="G11" s="20">
        <f>SUMIFS('2추일출'!$N$7:$N$641,'2추일출'!$A$7:$A$641,'2추총괄표'!$B11)</f>
        <v>0</v>
      </c>
      <c r="H11" s="118">
        <f t="shared" si="1"/>
        <v>0</v>
      </c>
      <c r="J11" s="140"/>
      <c r="K11" s="141"/>
    </row>
    <row r="12" spans="2:16" ht="45" customHeight="1">
      <c r="B12" s="134" t="s">
        <v>101</v>
      </c>
      <c r="C12" s="117"/>
      <c r="D12" s="20">
        <f>SUMIFS('2추일입'!$M$8:$M$643,'2추일입'!$A$8:$A$643,'2추총괄표'!$B12)</f>
        <v>0</v>
      </c>
      <c r="E12" s="20">
        <f>SUMIFS('2추일입'!$N$8:$N$643,'2추일입'!$A$8:$A$643,'2추총괄표'!$B12)</f>
        <v>0</v>
      </c>
      <c r="F12" s="20">
        <f>SUMIFS('2추일출'!$M$7:$M$641,'2추일출'!$A$7:$A$641,'2추총괄표'!$B12)</f>
        <v>0</v>
      </c>
      <c r="G12" s="20">
        <f>SUMIFS('2추일출'!$N$7:$N$641,'2추일출'!$A$7:$A$641,'2추총괄표'!$B12)</f>
        <v>0</v>
      </c>
      <c r="H12" s="118">
        <f t="shared" si="1"/>
        <v>0</v>
      </c>
      <c r="J12" s="142"/>
      <c r="L12" s="143"/>
      <c r="M12" s="143"/>
    </row>
    <row r="13" spans="2:16" ht="45" customHeight="1">
      <c r="B13" s="134" t="s">
        <v>102</v>
      </c>
      <c r="C13" s="117"/>
      <c r="D13" s="20">
        <f>SUMIFS('2추일입'!$M$8:$M$643,'2추일입'!$A$8:$A$643,'2추총괄표'!$B13)</f>
        <v>0</v>
      </c>
      <c r="E13" s="20">
        <f>SUMIFS('2추일입'!$N$8:$N$643,'2추일입'!$A$8:$A$643,'2추총괄표'!$B13)</f>
        <v>0</v>
      </c>
      <c r="F13" s="20">
        <f>SUMIFS('2추일출'!$M$7:$M$641,'2추일출'!$A$7:$A$641,'2추총괄표'!$B13)</f>
        <v>0</v>
      </c>
      <c r="G13" s="20">
        <f>SUMIFS('2추일출'!$N$7:$N$641,'2추일출'!$A$7:$A$641,'2추총괄표'!$B13)</f>
        <v>0</v>
      </c>
      <c r="H13" s="118">
        <f t="shared" si="1"/>
        <v>0</v>
      </c>
      <c r="K13" s="15"/>
      <c r="L13" s="16"/>
      <c r="N13" s="101" t="s">
        <v>44</v>
      </c>
    </row>
    <row r="14" spans="2:16" s="146" customFormat="1" ht="45" customHeight="1">
      <c r="B14" s="134" t="s">
        <v>103</v>
      </c>
      <c r="C14" s="144"/>
      <c r="D14" s="20">
        <f>SUMIFS('2추일입'!$M$8:$M$643,'2추일입'!$A$8:$A$643,'2추총괄표'!$B14)</f>
        <v>0</v>
      </c>
      <c r="E14" s="20">
        <f>SUMIFS('2추일입'!$N$8:$N$643,'2추일입'!$A$8:$A$643,'2추총괄표'!$B14)</f>
        <v>0</v>
      </c>
      <c r="F14" s="20">
        <f>SUMIFS('2추일출'!$M$7:$M$641,'2추일출'!$A$7:$A$641,'2추총괄표'!$B14)</f>
        <v>0</v>
      </c>
      <c r="G14" s="20">
        <f>SUMIFS('2추일출'!$N$7:$N$641,'2추일출'!$A$7:$A$641,'2추총괄표'!$B14)</f>
        <v>0</v>
      </c>
      <c r="H14" s="118">
        <f t="shared" si="1"/>
        <v>0</v>
      </c>
      <c r="I14" s="145"/>
      <c r="J14" s="145"/>
      <c r="K14" s="15"/>
      <c r="L14" s="16"/>
      <c r="M14" s="131"/>
      <c r="N14" s="132">
        <f>N10-K7</f>
        <v>0</v>
      </c>
      <c r="O14" s="145"/>
      <c r="P14" s="145"/>
    </row>
    <row r="15" spans="2:16" s="146" customFormat="1" ht="45" customHeight="1">
      <c r="B15" s="134" t="s">
        <v>69</v>
      </c>
      <c r="C15" s="144"/>
      <c r="D15" s="20">
        <f>SUMIFS('2추일입'!$M$8:$M$643,'2추일입'!$A$8:$A$643,'2추총괄표'!$B15)</f>
        <v>0</v>
      </c>
      <c r="E15" s="20">
        <f>SUMIFS('2추일입'!$N$8:$N$643,'2추일입'!$A$8:$A$643,'2추총괄표'!$B15)</f>
        <v>0</v>
      </c>
      <c r="F15" s="20">
        <f>SUMIFS('2추일출'!$M$7:$M$641,'2추일출'!$A$7:$A$641,'2추총괄표'!$B15)</f>
        <v>0</v>
      </c>
      <c r="G15" s="20">
        <f>SUMIFS('2추일출'!$N$7:$N$641,'2추일출'!$A$7:$A$641,'2추총괄표'!$B15)</f>
        <v>0</v>
      </c>
      <c r="H15" s="118">
        <f t="shared" si="1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45" customHeight="1">
      <c r="B16" s="134" t="s">
        <v>104</v>
      </c>
      <c r="C16" s="144"/>
      <c r="D16" s="20">
        <f>SUMIFS('2추일입'!$M$8:$M$643,'2추일입'!$A$8:$A$643,'2추총괄표'!$B16)</f>
        <v>0</v>
      </c>
      <c r="E16" s="20">
        <f>SUMIFS('2추일입'!$N$8:$N$643,'2추일입'!$A$8:$A$643,'2추총괄표'!$B16)</f>
        <v>0</v>
      </c>
      <c r="F16" s="20">
        <f>SUMIFS('2추일출'!$M$7:$M$641,'2추일출'!$A$7:$A$641,'2추총괄표'!$B16)</f>
        <v>0</v>
      </c>
      <c r="G16" s="20">
        <f>SUMIFS('2추일출'!$N$7:$N$641,'2추일출'!$A$7:$A$641,'2추총괄표'!$B16)</f>
        <v>0</v>
      </c>
      <c r="H16" s="118">
        <f t="shared" si="1"/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45" customHeight="1">
      <c r="B17" s="147" t="s">
        <v>105</v>
      </c>
      <c r="C17" s="148"/>
      <c r="D17" s="20">
        <f>SUMIFS('2추일입'!$M$8:$M$643,'2추일입'!$A$8:$A$643,'2추총괄표'!$B17)</f>
        <v>0</v>
      </c>
      <c r="E17" s="20">
        <f>SUMIFS('2추일입'!$N$8:$N$643,'2추일입'!$A$8:$A$643,'2추총괄표'!$B17)</f>
        <v>0</v>
      </c>
      <c r="F17" s="20">
        <f>SUMIFS('2추일출'!$M$7:$M$641,'2추일출'!$A$7:$A$641,'2추총괄표'!$B17)</f>
        <v>0</v>
      </c>
      <c r="G17" s="20">
        <f>SUMIFS('2추일출'!$N$7:$N$641,'2추일출'!$A$7:$A$641,'2추총괄표'!$B17)</f>
        <v>0</v>
      </c>
      <c r="H17" s="118">
        <f t="shared" si="1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s="146" customFormat="1" ht="45" customHeight="1" thickBot="1">
      <c r="B18" s="151" t="s">
        <v>551</v>
      </c>
      <c r="C18" s="152"/>
      <c r="D18" s="21">
        <f>SUMIFS('2추일입'!$M$8:$M$643,'2추일입'!$A$8:$A$643,'2추총괄표'!$B18)</f>
        <v>0</v>
      </c>
      <c r="E18" s="21">
        <f>SUMIFS('2추일입'!$N$8:$N$643,'2추일입'!$A$8:$A$643,'2추총괄표'!$B18)</f>
        <v>0</v>
      </c>
      <c r="F18" s="21">
        <f>SUMIFS('2추일출'!$M$7:$M$641,'2추일출'!$A$7:$A$641,'2추총괄표'!$B18)</f>
        <v>0</v>
      </c>
      <c r="G18" s="21">
        <f>SUMIFS('2추일출'!$N$7:$N$641,'2추일출'!$A$7:$A$641,'2추총괄표'!$B18)</f>
        <v>0</v>
      </c>
      <c r="H18" s="153">
        <f t="shared" si="1"/>
        <v>0</v>
      </c>
      <c r="I18" s="145"/>
      <c r="J18" s="145"/>
      <c r="K18" s="15"/>
      <c r="L18" s="16"/>
      <c r="M18" s="145"/>
      <c r="N18" s="145"/>
      <c r="O18" s="145"/>
      <c r="P18" s="145"/>
    </row>
    <row r="19" spans="2:16" ht="18" customHeight="1">
      <c r="B19" s="107"/>
      <c r="C19" s="107"/>
      <c r="D19" s="107"/>
      <c r="E19" s="107"/>
      <c r="F19" s="107"/>
      <c r="G19" s="107"/>
      <c r="H19" s="107"/>
      <c r="K19" s="15"/>
      <c r="L19" s="16"/>
    </row>
    <row r="20" spans="2:16" ht="20.25">
      <c r="B20" s="154" t="s">
        <v>45</v>
      </c>
      <c r="C20" s="104"/>
      <c r="D20" s="104"/>
      <c r="E20" s="104"/>
      <c r="F20" s="104"/>
      <c r="G20" s="104"/>
      <c r="H20" s="155"/>
      <c r="K20" s="15"/>
      <c r="L20" s="16"/>
    </row>
    <row r="21" spans="2:16" ht="19.5" thickBot="1">
      <c r="B21" s="106"/>
      <c r="C21" s="107"/>
      <c r="D21" s="107"/>
      <c r="E21" s="107"/>
      <c r="F21" s="107"/>
      <c r="G21" s="107"/>
      <c r="H21" s="108" t="s">
        <v>15</v>
      </c>
    </row>
    <row r="22" spans="2:16" ht="33" customHeight="1">
      <c r="B22" s="272" t="s">
        <v>46</v>
      </c>
      <c r="C22" s="274" t="s">
        <v>47</v>
      </c>
      <c r="D22" s="276" t="s">
        <v>27</v>
      </c>
      <c r="E22" s="277"/>
      <c r="F22" s="276" t="s">
        <v>28</v>
      </c>
      <c r="G22" s="277"/>
      <c r="H22" s="278" t="s">
        <v>29</v>
      </c>
    </row>
    <row r="23" spans="2:16" ht="33" customHeight="1">
      <c r="B23" s="273"/>
      <c r="C23" s="275"/>
      <c r="D23" s="111" t="s">
        <v>35</v>
      </c>
      <c r="E23" s="111" t="s">
        <v>36</v>
      </c>
      <c r="F23" s="111" t="s">
        <v>35</v>
      </c>
      <c r="G23" s="111" t="s">
        <v>36</v>
      </c>
      <c r="H23" s="279"/>
      <c r="I23" s="101" t="s">
        <v>48</v>
      </c>
    </row>
    <row r="24" spans="2:16" ht="45" customHeight="1">
      <c r="B24" s="116" t="s">
        <v>49</v>
      </c>
      <c r="C24" s="117">
        <f t="shared" ref="C24:G24" si="2">SUM(C25:C26)</f>
        <v>0</v>
      </c>
      <c r="D24" s="20">
        <f t="shared" si="2"/>
        <v>0</v>
      </c>
      <c r="E24" s="117">
        <f t="shared" si="2"/>
        <v>0</v>
      </c>
      <c r="F24" s="20">
        <f t="shared" si="2"/>
        <v>0</v>
      </c>
      <c r="G24" s="117">
        <f t="shared" si="2"/>
        <v>0</v>
      </c>
      <c r="H24" s="118">
        <f>SUM(H25:H26)</f>
        <v>0</v>
      </c>
      <c r="I24" s="109">
        <f>C24+D24+E24</f>
        <v>0</v>
      </c>
      <c r="J24" s="109">
        <f>I24-H24</f>
        <v>0</v>
      </c>
      <c r="K24" s="109" t="s">
        <v>50</v>
      </c>
    </row>
    <row r="25" spans="2:16" ht="45" customHeight="1">
      <c r="B25" s="116" t="s">
        <v>16</v>
      </c>
      <c r="C25" s="117"/>
      <c r="D25" s="20">
        <f>'2추일입'!$M$6</f>
        <v>0</v>
      </c>
      <c r="E25" s="20">
        <f>'2추일입'!$N$6</f>
        <v>0</v>
      </c>
      <c r="F25" s="20">
        <f>'2추일출'!$M$6</f>
        <v>0</v>
      </c>
      <c r="G25" s="20">
        <f>'2추일출'!$N$6</f>
        <v>0</v>
      </c>
      <c r="H25" s="118">
        <f>C25+F25+G25</f>
        <v>0</v>
      </c>
      <c r="I25" s="109">
        <f>C25+D25+E25</f>
        <v>0</v>
      </c>
      <c r="J25" s="109">
        <f>I25-H25</f>
        <v>0</v>
      </c>
      <c r="K25" s="109" t="s">
        <v>50</v>
      </c>
    </row>
    <row r="26" spans="2:16" ht="45" customHeight="1" thickBot="1">
      <c r="B26" s="156" t="s">
        <v>51</v>
      </c>
      <c r="C26" s="157"/>
      <c r="D26" s="21"/>
      <c r="E26" s="21"/>
      <c r="F26" s="21"/>
      <c r="G26" s="21"/>
      <c r="H26" s="153">
        <f>C26+F26+G26</f>
        <v>0</v>
      </c>
      <c r="I26" s="109">
        <f>C26+D26+E26</f>
        <v>0</v>
      </c>
      <c r="J26" s="109">
        <f>I26-H26</f>
        <v>0</v>
      </c>
      <c r="K26" s="109" t="s">
        <v>50</v>
      </c>
    </row>
    <row r="27" spans="2:16" ht="9" customHeight="1">
      <c r="B27" s="107"/>
      <c r="C27" s="107"/>
      <c r="D27" s="107"/>
      <c r="E27" s="107"/>
      <c r="F27" s="107"/>
      <c r="G27" s="107"/>
      <c r="H27" s="107"/>
    </row>
    <row r="28" spans="2:16" ht="20.25" hidden="1" customHeight="1"/>
    <row r="29" spans="2:16" ht="20.25" hidden="1" customHeight="1"/>
    <row r="30" spans="2:16" ht="14.25" hidden="1">
      <c r="B30" s="158" t="s">
        <v>17</v>
      </c>
      <c r="C30" s="159" t="s">
        <v>52</v>
      </c>
      <c r="D30" s="160" t="s">
        <v>53</v>
      </c>
      <c r="E30" s="159" t="s">
        <v>54</v>
      </c>
      <c r="G30" s="101"/>
      <c r="H30" s="101"/>
      <c r="O30" s="58"/>
      <c r="P30" s="58"/>
    </row>
    <row r="31" spans="2:16" ht="15" hidden="1">
      <c r="B31" s="161" t="s">
        <v>18</v>
      </c>
      <c r="C31" s="162">
        <v>39922113</v>
      </c>
      <c r="D31" s="163"/>
      <c r="E31" s="163">
        <f>SUM(C31:D31)</f>
        <v>39922113</v>
      </c>
      <c r="G31" s="101"/>
      <c r="H31" s="101"/>
      <c r="O31" s="58"/>
      <c r="P31" s="58"/>
    </row>
    <row r="32" spans="2:16" ht="15" hidden="1">
      <c r="B32" s="161" t="s">
        <v>19</v>
      </c>
      <c r="C32" s="162">
        <v>3302571667</v>
      </c>
      <c r="D32" s="162">
        <v>1780946434</v>
      </c>
      <c r="E32" s="163">
        <f t="shared" ref="E32:E41" si="3">SUM(C32:D32)</f>
        <v>5083518101</v>
      </c>
      <c r="G32" s="101"/>
      <c r="H32" s="101"/>
      <c r="O32" s="58"/>
      <c r="P32" s="58"/>
    </row>
    <row r="33" spans="2:16" ht="15" hidden="1">
      <c r="B33" s="161" t="s">
        <v>10</v>
      </c>
      <c r="C33" s="162">
        <v>155329320</v>
      </c>
      <c r="D33" s="162">
        <v>384743740</v>
      </c>
      <c r="E33" s="163">
        <f t="shared" si="3"/>
        <v>540073060</v>
      </c>
      <c r="G33" s="101"/>
      <c r="H33" s="101"/>
      <c r="O33" s="58"/>
      <c r="P33" s="58"/>
    </row>
    <row r="34" spans="2:16" ht="15" hidden="1">
      <c r="B34" s="164" t="s">
        <v>95</v>
      </c>
      <c r="C34" s="162">
        <v>1142858974</v>
      </c>
      <c r="D34" s="163"/>
      <c r="E34" s="163">
        <f t="shared" si="3"/>
        <v>1142858974</v>
      </c>
      <c r="G34" s="101"/>
      <c r="H34" s="101"/>
      <c r="O34" s="58"/>
      <c r="P34" s="58"/>
    </row>
    <row r="35" spans="2:16" ht="15" hidden="1">
      <c r="B35" s="161" t="s">
        <v>14</v>
      </c>
      <c r="C35" s="162">
        <v>224243208</v>
      </c>
      <c r="D35" s="162">
        <v>52484400</v>
      </c>
      <c r="E35" s="163">
        <f t="shared" si="3"/>
        <v>276727608</v>
      </c>
      <c r="G35" s="101"/>
      <c r="H35" s="101"/>
      <c r="O35" s="58"/>
      <c r="P35" s="58"/>
    </row>
    <row r="36" spans="2:16" ht="15" hidden="1">
      <c r="B36" s="164" t="s">
        <v>96</v>
      </c>
      <c r="C36" s="162">
        <v>466978999</v>
      </c>
      <c r="D36" s="163"/>
      <c r="E36" s="163">
        <f t="shared" si="3"/>
        <v>466978999</v>
      </c>
      <c r="G36" s="101"/>
      <c r="H36" s="101"/>
      <c r="O36" s="58"/>
      <c r="P36" s="58"/>
    </row>
    <row r="37" spans="2:16" ht="15" hidden="1">
      <c r="B37" s="164" t="s">
        <v>97</v>
      </c>
      <c r="C37" s="162">
        <v>3254006708</v>
      </c>
      <c r="D37" s="163"/>
      <c r="E37" s="163">
        <f t="shared" si="3"/>
        <v>3254006708</v>
      </c>
      <c r="G37" s="101"/>
      <c r="H37" s="101"/>
      <c r="O37" s="58"/>
      <c r="P37" s="58"/>
    </row>
    <row r="38" spans="2:16" ht="15" hidden="1">
      <c r="B38" s="161" t="s">
        <v>11</v>
      </c>
      <c r="C38" s="162">
        <v>1220859831</v>
      </c>
      <c r="D38" s="163"/>
      <c r="E38" s="163">
        <f t="shared" si="3"/>
        <v>1220859831</v>
      </c>
      <c r="G38" s="101"/>
      <c r="H38" s="101"/>
      <c r="O38" s="58"/>
      <c r="P38" s="58"/>
    </row>
    <row r="39" spans="2:16" ht="15" hidden="1">
      <c r="B39" s="161" t="s">
        <v>12</v>
      </c>
      <c r="C39" s="162">
        <v>866963933</v>
      </c>
      <c r="D39" s="162">
        <v>28360000</v>
      </c>
      <c r="E39" s="163">
        <f t="shared" si="3"/>
        <v>895323933</v>
      </c>
      <c r="G39" s="101"/>
      <c r="H39" s="101"/>
      <c r="O39" s="58"/>
      <c r="P39" s="58"/>
    </row>
    <row r="40" spans="2:16" ht="15" hidden="1">
      <c r="B40" s="161" t="s">
        <v>13</v>
      </c>
      <c r="C40" s="162">
        <v>4882582917</v>
      </c>
      <c r="D40" s="163"/>
      <c r="E40" s="163">
        <f t="shared" si="3"/>
        <v>4882582917</v>
      </c>
      <c r="G40" s="101"/>
      <c r="H40" s="101"/>
      <c r="O40" s="58"/>
      <c r="P40" s="58"/>
    </row>
    <row r="41" spans="2:16" ht="15" hidden="1">
      <c r="B41" s="161" t="s">
        <v>20</v>
      </c>
      <c r="C41" s="163">
        <f>SUM(C31:C40)</f>
        <v>15556317670</v>
      </c>
      <c r="D41" s="163">
        <f>SUM(D31:D40)</f>
        <v>2246534574</v>
      </c>
      <c r="E41" s="163">
        <f t="shared" si="3"/>
        <v>17802852244</v>
      </c>
      <c r="G41" s="101"/>
      <c r="H41" s="101"/>
      <c r="O41" s="58"/>
      <c r="P41" s="58"/>
    </row>
    <row r="42" spans="2:16" hidden="1"/>
    <row r="43" spans="2:16" hidden="1">
      <c r="B43" s="17" t="s">
        <v>55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hidden="1"/>
    <row r="50" hidden="1"/>
    <row r="160" spans="9:9" ht="24">
      <c r="I160" s="141" t="s">
        <v>56</v>
      </c>
    </row>
    <row r="290" spans="9:11">
      <c r="I290" s="165"/>
      <c r="K290" s="101">
        <v>-50000</v>
      </c>
    </row>
  </sheetData>
  <mergeCells count="17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7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8" customWidth="1"/>
    <col min="2" max="2" width="22" style="58" customWidth="1"/>
    <col min="3" max="3" width="17.875" style="58" customWidth="1"/>
    <col min="4" max="4" width="14.75" style="58" customWidth="1"/>
    <col min="5" max="5" width="15.25" style="58" customWidth="1"/>
    <col min="6" max="6" width="14.25" style="58" customWidth="1"/>
    <col min="7" max="7" width="13.5" style="58" customWidth="1"/>
    <col min="8" max="8" width="17.25" style="58" customWidth="1"/>
    <col min="9" max="9" width="17.125" style="101" hidden="1" customWidth="1"/>
    <col min="10" max="10" width="16" style="101" hidden="1" customWidth="1"/>
    <col min="11" max="11" width="14.625" style="101" hidden="1" customWidth="1"/>
    <col min="12" max="12" width="21.75" style="101" hidden="1" customWidth="1"/>
    <col min="13" max="14" width="14.75" style="101" hidden="1" customWidth="1"/>
    <col min="15" max="15" width="12.25" style="101" hidden="1" customWidth="1"/>
    <col min="16" max="16" width="13.375" style="101" hidden="1" customWidth="1"/>
    <col min="17" max="16384" width="9" style="58"/>
  </cols>
  <sheetData>
    <row r="1" spans="2:16" ht="33" customHeight="1">
      <c r="B1" s="282" t="s">
        <v>560</v>
      </c>
      <c r="C1" s="283"/>
      <c r="D1" s="283"/>
      <c r="E1" s="283"/>
      <c r="F1" s="283"/>
      <c r="G1" s="283"/>
      <c r="H1" s="283"/>
    </row>
    <row r="2" spans="2:16" ht="12.75" customHeight="1">
      <c r="B2" s="102"/>
      <c r="C2" s="103"/>
      <c r="D2" s="103"/>
      <c r="E2" s="103"/>
      <c r="F2" s="103"/>
      <c r="G2" s="103"/>
      <c r="H2" s="103"/>
    </row>
    <row r="3" spans="2:16" ht="23.25" customHeight="1">
      <c r="B3" s="104" t="s">
        <v>131</v>
      </c>
      <c r="C3" s="105"/>
      <c r="D3" s="166"/>
      <c r="E3" s="55">
        <f>SUM(D7:E7)</f>
        <v>0</v>
      </c>
      <c r="F3" s="55"/>
      <c r="G3" s="55">
        <f>SUM(F7:G7)</f>
        <v>0</v>
      </c>
    </row>
    <row r="4" spans="2:16" s="107" customFormat="1" ht="18" customHeight="1" thickBot="1">
      <c r="B4" s="106"/>
      <c r="H4" s="108" t="s">
        <v>22</v>
      </c>
      <c r="I4" s="109"/>
      <c r="J4" s="109"/>
      <c r="K4" s="109"/>
      <c r="L4" s="109"/>
      <c r="M4" s="110" t="s">
        <v>23</v>
      </c>
      <c r="N4" s="109"/>
      <c r="O4" s="110" t="s">
        <v>24</v>
      </c>
      <c r="P4" s="110"/>
    </row>
    <row r="5" spans="2:16" ht="24" customHeight="1">
      <c r="B5" s="284" t="s">
        <v>25</v>
      </c>
      <c r="C5" s="286" t="s">
        <v>26</v>
      </c>
      <c r="D5" s="288" t="s">
        <v>27</v>
      </c>
      <c r="E5" s="288"/>
      <c r="F5" s="288" t="s">
        <v>28</v>
      </c>
      <c r="G5" s="288"/>
      <c r="H5" s="289" t="s">
        <v>29</v>
      </c>
      <c r="I5" s="266" t="s">
        <v>30</v>
      </c>
      <c r="J5" s="266"/>
      <c r="K5" s="262" t="s">
        <v>31</v>
      </c>
      <c r="L5" s="264" t="s">
        <v>32</v>
      </c>
      <c r="M5" s="266" t="s">
        <v>33</v>
      </c>
      <c r="N5" s="267"/>
      <c r="O5" s="268" t="s">
        <v>34</v>
      </c>
      <c r="P5" s="269"/>
    </row>
    <row r="6" spans="2:16" ht="24" customHeight="1">
      <c r="B6" s="285"/>
      <c r="C6" s="287"/>
      <c r="D6" s="111" t="s">
        <v>35</v>
      </c>
      <c r="E6" s="111" t="s">
        <v>36</v>
      </c>
      <c r="F6" s="111" t="s">
        <v>35</v>
      </c>
      <c r="G6" s="111" t="s">
        <v>36</v>
      </c>
      <c r="H6" s="290"/>
      <c r="I6" s="112" t="s">
        <v>37</v>
      </c>
      <c r="J6" s="113" t="s">
        <v>38</v>
      </c>
      <c r="K6" s="263"/>
      <c r="L6" s="265"/>
      <c r="M6" s="114" t="s">
        <v>37</v>
      </c>
      <c r="N6" s="115" t="s">
        <v>38</v>
      </c>
      <c r="O6" s="270"/>
      <c r="P6" s="271"/>
    </row>
    <row r="7" spans="2:16" ht="38.25" customHeight="1" thickBot="1">
      <c r="B7" s="116" t="s">
        <v>39</v>
      </c>
      <c r="C7" s="117">
        <f t="shared" ref="C7:H7" si="0">SUM(C8:C33)</f>
        <v>0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118">
        <f t="shared" si="0"/>
        <v>0</v>
      </c>
      <c r="I7" s="119" t="e">
        <f>#REF!+#REF!</f>
        <v>#REF!</v>
      </c>
      <c r="J7" s="120" t="e">
        <f>#REF!+#REF!</f>
        <v>#REF!</v>
      </c>
      <c r="K7" s="121" t="e">
        <f>I7-J7</f>
        <v>#REF!</v>
      </c>
      <c r="L7" s="122" t="s">
        <v>40</v>
      </c>
      <c r="M7" s="123" t="e">
        <f>#REF!+#REF!</f>
        <v>#REF!</v>
      </c>
      <c r="N7" s="124" t="e">
        <f>#REF!+#REF!</f>
        <v>#REF!</v>
      </c>
      <c r="O7" s="125">
        <v>0</v>
      </c>
      <c r="P7" s="125">
        <v>0</v>
      </c>
    </row>
    <row r="8" spans="2:16" ht="38.25" customHeight="1">
      <c r="B8" s="134" t="s">
        <v>122</v>
      </c>
      <c r="C8" s="135"/>
      <c r="D8" s="20">
        <f>SUMIFS('2추일입'!$M$8:$M$643,'2추일입'!$B$8:$B$643,'2추총괄표(실국별)'!$B8)</f>
        <v>0</v>
      </c>
      <c r="E8" s="20">
        <f>SUMIFS('2추일입'!$N$8:$N$643,'2추일입'!$B$8:$B$643,'2추총괄표(실국별)'!$B8)</f>
        <v>0</v>
      </c>
      <c r="F8" s="20">
        <f>SUMIFS('2추일출'!$M$7:$M$641,'2추일출'!$B$7:$B$641,'2추총괄표(실국별)'!$B8)</f>
        <v>0</v>
      </c>
      <c r="G8" s="20">
        <f>SUMIFS('2추일출'!$N$7:$N$641,'2추일출'!$B$7:$B$641,'2추총괄표(실국별)'!$B8)</f>
        <v>0</v>
      </c>
      <c r="H8" s="118">
        <f>C8+F8+G8</f>
        <v>0</v>
      </c>
      <c r="I8" s="280" t="s">
        <v>42</v>
      </c>
      <c r="J8" s="281"/>
      <c r="K8" s="109"/>
      <c r="N8" s="136" t="s">
        <v>43</v>
      </c>
    </row>
    <row r="9" spans="2:16" ht="38.25" customHeight="1" thickBot="1">
      <c r="B9" s="134" t="s">
        <v>109</v>
      </c>
      <c r="C9" s="117"/>
      <c r="D9" s="20">
        <f>SUMIFS('2추일입'!$M$8:$M$643,'2추일입'!$B$8:$B$643,'2추총괄표(실국별)'!$B9)</f>
        <v>0</v>
      </c>
      <c r="E9" s="20">
        <f>SUMIFS('2추일입'!$N$8:$N$643,'2추일입'!$B$8:$B$643,'2추총괄표(실국별)'!$B9)</f>
        <v>0</v>
      </c>
      <c r="F9" s="20">
        <f>SUMIFS('2추일출'!$M$7:$M$641,'2추일출'!$B$7:$B$641,'2추총괄표(실국별)'!$B9)</f>
        <v>0</v>
      </c>
      <c r="G9" s="20">
        <f>SUMIFS('2추일출'!$N$7:$N$641,'2추일출'!$B$7:$B$641,'2추총괄표(실국별)'!$B9)</f>
        <v>0</v>
      </c>
      <c r="H9" s="118">
        <f t="shared" ref="H9" si="1">C9+F9+G9</f>
        <v>0</v>
      </c>
      <c r="I9" s="137" t="e">
        <f>#REF!+#REF!</f>
        <v>#REF!</v>
      </c>
      <c r="J9" s="138" t="e">
        <f>#REF!+#REF!</f>
        <v>#REF!</v>
      </c>
      <c r="K9" s="109"/>
      <c r="N9" s="139" t="e">
        <f>#REF!-#REF!</f>
        <v>#REF!</v>
      </c>
    </row>
    <row r="10" spans="2:16" ht="38.25" customHeight="1" thickBot="1">
      <c r="B10" s="134" t="s">
        <v>110</v>
      </c>
      <c r="C10" s="117"/>
      <c r="D10" s="20">
        <f>SUMIFS('2추일입'!$M$8:$M$643,'2추일입'!$B$8:$B$643,'2추총괄표(실국별)'!$B10)</f>
        <v>0</v>
      </c>
      <c r="E10" s="20">
        <f>SUMIFS('2추일입'!$N$8:$N$643,'2추일입'!$B$8:$B$643,'2추총괄표(실국별)'!$B10)</f>
        <v>0</v>
      </c>
      <c r="F10" s="20">
        <f>SUMIFS('2추일출'!$M$7:$M$641,'2추일출'!$B$7:$B$641,'2추총괄표(실국별)'!$B10)</f>
        <v>0</v>
      </c>
      <c r="G10" s="20">
        <f>SUMIFS('2추일출'!$N$7:$N$641,'2추일출'!$B$7:$B$641,'2추총괄표(실국별)'!$B10)</f>
        <v>0</v>
      </c>
      <c r="H10" s="118">
        <f t="shared" ref="H10:H30" si="2">C10+F10+G10</f>
        <v>0</v>
      </c>
      <c r="I10" s="137" t="e">
        <f>#REF!+#REF!</f>
        <v>#REF!</v>
      </c>
      <c r="J10" s="138" t="e">
        <f>#REF!+#REF!</f>
        <v>#REF!</v>
      </c>
      <c r="K10" s="109"/>
      <c r="N10" s="139" t="e">
        <f>#REF!-#REF!</f>
        <v>#REF!</v>
      </c>
    </row>
    <row r="11" spans="2:16" ht="38.25" customHeight="1">
      <c r="B11" s="134" t="s">
        <v>111</v>
      </c>
      <c r="C11" s="117"/>
      <c r="D11" s="20">
        <f>SUMIFS('2추일입'!$M$8:$M$643,'2추일입'!$B$8:$B$643,'2추총괄표(실국별)'!$B11)</f>
        <v>0</v>
      </c>
      <c r="E11" s="20">
        <f>SUMIFS('2추일입'!$N$8:$N$643,'2추일입'!$B$8:$B$643,'2추총괄표(실국별)'!$B11)</f>
        <v>0</v>
      </c>
      <c r="F11" s="20">
        <f>SUMIFS('2추일출'!$M$7:$M$641,'2추일출'!$B$7:$B$641,'2추총괄표(실국별)'!$B11)</f>
        <v>0</v>
      </c>
      <c r="G11" s="20">
        <f>SUMIFS('2추일출'!$N$7:$N$641,'2추일출'!$B$7:$B$641,'2추총괄표(실국별)'!$B11)</f>
        <v>0</v>
      </c>
      <c r="H11" s="118">
        <f t="shared" si="2"/>
        <v>0</v>
      </c>
      <c r="J11" s="140"/>
      <c r="K11" s="141"/>
    </row>
    <row r="12" spans="2:16" ht="38.25" customHeight="1">
      <c r="B12" s="134" t="s">
        <v>189</v>
      </c>
      <c r="C12" s="117"/>
      <c r="D12" s="20">
        <f>SUMIFS('2추일입'!$M$8:$M$643,'2추일입'!$B$8:$B$643,'2추총괄표(실국별)'!$B12)</f>
        <v>0</v>
      </c>
      <c r="E12" s="20">
        <f>SUMIFS('2추일입'!$N$8:$N$643,'2추일입'!$B$8:$B$643,'2추총괄표(실국별)'!$B12)</f>
        <v>0</v>
      </c>
      <c r="F12" s="20">
        <f>SUMIFS('2추일출'!$M$7:$M$641,'2추일출'!$B$7:$B$641,'2추총괄표(실국별)'!$B12)</f>
        <v>0</v>
      </c>
      <c r="G12" s="20">
        <f>SUMIFS('2추일출'!$N$7:$N$641,'2추일출'!$B$7:$B$641,'2추총괄표(실국별)'!$B12)</f>
        <v>0</v>
      </c>
      <c r="H12" s="118">
        <f t="shared" si="2"/>
        <v>0</v>
      </c>
      <c r="J12" s="142"/>
      <c r="L12" s="143"/>
      <c r="M12" s="143"/>
    </row>
    <row r="13" spans="2:16" ht="38.25" customHeight="1">
      <c r="B13" s="134" t="s">
        <v>112</v>
      </c>
      <c r="C13" s="117"/>
      <c r="D13" s="20">
        <f>SUMIFS('2추일입'!$M$8:$M$643,'2추일입'!$B$8:$B$643,'2추총괄표(실국별)'!$B13)</f>
        <v>0</v>
      </c>
      <c r="E13" s="20">
        <f>SUMIFS('2추일입'!$N$8:$N$643,'2추일입'!$B$8:$B$643,'2추총괄표(실국별)'!$B13)</f>
        <v>0</v>
      </c>
      <c r="F13" s="20">
        <f>SUMIFS('2추일출'!$M$7:$M$641,'2추일출'!$B$7:$B$641,'2추총괄표(실국별)'!$B13)</f>
        <v>0</v>
      </c>
      <c r="G13" s="20">
        <f>SUMIFS('2추일출'!$N$7:$N$641,'2추일출'!$B$7:$B$641,'2추총괄표(실국별)'!$B13)</f>
        <v>0</v>
      </c>
      <c r="H13" s="118">
        <f t="shared" si="2"/>
        <v>0</v>
      </c>
      <c r="K13" s="15"/>
      <c r="L13" s="16"/>
      <c r="N13" s="101" t="s">
        <v>44</v>
      </c>
    </row>
    <row r="14" spans="2:16" s="146" customFormat="1" ht="38.25" customHeight="1">
      <c r="B14" s="134" t="s">
        <v>65</v>
      </c>
      <c r="C14" s="144"/>
      <c r="D14" s="20">
        <f>SUMIFS('2추일입'!$M$8:$M$643,'2추일입'!$B$8:$B$643,'2추총괄표(실국별)'!$B14)</f>
        <v>0</v>
      </c>
      <c r="E14" s="20">
        <f>SUMIFS('2추일입'!$N$8:$N$643,'2추일입'!$B$8:$B$643,'2추총괄표(실국별)'!$B14)</f>
        <v>0</v>
      </c>
      <c r="F14" s="20">
        <f>SUMIFS('2추일출'!$M$7:$M$641,'2추일출'!$B$7:$B$641,'2추총괄표(실국별)'!$B14)</f>
        <v>0</v>
      </c>
      <c r="G14" s="20">
        <f>SUMIFS('2추일출'!$N$7:$N$641,'2추일출'!$B$7:$B$641,'2추총괄표(실국별)'!$B14)</f>
        <v>0</v>
      </c>
      <c r="H14" s="118">
        <f t="shared" si="2"/>
        <v>0</v>
      </c>
      <c r="I14" s="145"/>
      <c r="J14" s="145"/>
      <c r="K14" s="15"/>
      <c r="L14" s="16"/>
      <c r="M14" s="131"/>
      <c r="N14" s="132" t="e">
        <f>N10-#REF!</f>
        <v>#REF!</v>
      </c>
      <c r="O14" s="145"/>
      <c r="P14" s="145"/>
    </row>
    <row r="15" spans="2:16" s="146" customFormat="1" ht="38.25" customHeight="1">
      <c r="B15" s="134" t="s">
        <v>218</v>
      </c>
      <c r="C15" s="144"/>
      <c r="D15" s="20">
        <f>SUMIFS('2추일입'!$M$8:$M$643,'2추일입'!$B$8:$B$643,'2추총괄표(실국별)'!$B15)</f>
        <v>0</v>
      </c>
      <c r="E15" s="20">
        <f>SUMIFS('2추일입'!$N$8:$N$643,'2추일입'!$B$8:$B$643,'2추총괄표(실국별)'!$B15)</f>
        <v>0</v>
      </c>
      <c r="F15" s="20">
        <f>SUMIFS('2추일출'!$M$7:$M$641,'2추일출'!$B$7:$B$641,'2추총괄표(실국별)'!$B15)</f>
        <v>0</v>
      </c>
      <c r="G15" s="20">
        <f>SUMIFS('2추일출'!$N$7:$N$641,'2추일출'!$B$7:$B$641,'2추총괄표(실국별)'!$B15)</f>
        <v>0</v>
      </c>
      <c r="H15" s="118">
        <f t="shared" si="2"/>
        <v>0</v>
      </c>
      <c r="I15" s="145"/>
      <c r="J15" s="145"/>
      <c r="K15" s="15"/>
      <c r="L15" s="16"/>
      <c r="M15" s="145"/>
      <c r="N15" s="145"/>
      <c r="O15" s="145"/>
      <c r="P15" s="145"/>
    </row>
    <row r="16" spans="2:16" s="146" customFormat="1" ht="38.25" customHeight="1">
      <c r="B16" s="134" t="s">
        <v>225</v>
      </c>
      <c r="C16" s="144"/>
      <c r="D16" s="20">
        <f>SUMIFS('2추일입'!$M$8:$M$643,'2추일입'!$B$8:$B$643,'2추총괄표(실국별)'!$B16)</f>
        <v>0</v>
      </c>
      <c r="E16" s="20">
        <f>SUMIFS('2추일입'!$N$8:$N$643,'2추일입'!$B$8:$B$643,'2추총괄표(실국별)'!$B16)</f>
        <v>0</v>
      </c>
      <c r="F16" s="20">
        <f>SUMIFS('2추일출'!$M$7:$M$641,'2추일출'!$B$7:$B$641,'2추총괄표(실국별)'!$B16)</f>
        <v>0</v>
      </c>
      <c r="G16" s="20">
        <f>SUMIFS('2추일출'!$N$7:$N$641,'2추일출'!$B$7:$B$641,'2추총괄표(실국별)'!$B16)</f>
        <v>0</v>
      </c>
      <c r="H16" s="118">
        <f t="shared" ref="H16:H23" si="3">C16+F16+G16</f>
        <v>0</v>
      </c>
      <c r="I16" s="145"/>
      <c r="J16" s="145"/>
      <c r="K16" s="15"/>
      <c r="L16" s="16"/>
      <c r="M16" s="145"/>
      <c r="N16" s="145"/>
      <c r="O16" s="145"/>
      <c r="P16" s="145"/>
    </row>
    <row r="17" spans="2:16" s="150" customFormat="1" ht="38.25" customHeight="1">
      <c r="B17" s="147" t="s">
        <v>62</v>
      </c>
      <c r="C17" s="148"/>
      <c r="D17" s="20">
        <f>SUMIFS('2추일입'!$M$8:$M$643,'2추일입'!$B$8:$B$643,'2추총괄표(실국별)'!$B17)</f>
        <v>0</v>
      </c>
      <c r="E17" s="20">
        <f>SUMIFS('2추일입'!$N$8:$N$643,'2추일입'!$B$8:$B$643,'2추총괄표(실국별)'!$B17)</f>
        <v>0</v>
      </c>
      <c r="F17" s="20">
        <f>SUMIFS('2추일출'!$M$7:$M$641,'2추일출'!$B$7:$B$641,'2추총괄표(실국별)'!$B17)</f>
        <v>0</v>
      </c>
      <c r="G17" s="20">
        <f>SUMIFS('2추일출'!$N$7:$N$641,'2추일출'!$B$7:$B$641,'2추총괄표(실국별)'!$B17)</f>
        <v>0</v>
      </c>
      <c r="H17" s="118">
        <f t="shared" si="3"/>
        <v>0</v>
      </c>
      <c r="I17" s="149"/>
      <c r="J17" s="149"/>
      <c r="K17" s="15"/>
      <c r="L17" s="16"/>
      <c r="M17" s="149"/>
      <c r="N17" s="149"/>
      <c r="O17" s="149"/>
      <c r="P17" s="149"/>
    </row>
    <row r="18" spans="2:16" ht="38.25" customHeight="1" thickBot="1">
      <c r="B18" s="134" t="s">
        <v>123</v>
      </c>
      <c r="C18" s="117"/>
      <c r="D18" s="20">
        <f>SUMIFS('2추일입'!$M$8:$M$643,'2추일입'!$B$8:$B$643,'2추총괄표(실국별)'!$B18)</f>
        <v>0</v>
      </c>
      <c r="E18" s="20">
        <f>SUMIFS('2추일입'!$N$8:$N$643,'2추일입'!$B$8:$B$643,'2추총괄표(실국별)'!$B18)</f>
        <v>0</v>
      </c>
      <c r="F18" s="20">
        <f>SUMIFS('2추일출'!$M$7:$M$641,'2추일출'!$B$7:$B$641,'2추총괄표(실국별)'!$B18)</f>
        <v>0</v>
      </c>
      <c r="G18" s="20">
        <f>SUMIFS('2추일출'!$N$7:$N$641,'2추일출'!$B$7:$B$641,'2추총괄표(실국별)'!$B18)</f>
        <v>0</v>
      </c>
      <c r="H18" s="118">
        <f t="shared" si="3"/>
        <v>0</v>
      </c>
      <c r="I18" s="137" t="e">
        <f>#REF!+#REF!</f>
        <v>#REF!</v>
      </c>
      <c r="J18" s="138" t="e">
        <f>#REF!+#REF!</f>
        <v>#REF!</v>
      </c>
      <c r="K18" s="109"/>
      <c r="N18" s="139" t="e">
        <f>#REF!-#REF!</f>
        <v>#REF!</v>
      </c>
    </row>
    <row r="19" spans="2:16" ht="38.25" customHeight="1">
      <c r="B19" s="134" t="s">
        <v>117</v>
      </c>
      <c r="C19" s="117"/>
      <c r="D19" s="20">
        <f>SUMIFS('2추일입'!$M$8:$M$643,'2추일입'!$B$8:$B$643,'2추총괄표(실국별)'!$B19)</f>
        <v>0</v>
      </c>
      <c r="E19" s="20">
        <f>SUMIFS('2추일입'!$N$8:$N$643,'2추일입'!$B$8:$B$643,'2추총괄표(실국별)'!$B19)</f>
        <v>0</v>
      </c>
      <c r="F19" s="20">
        <f>SUMIFS('2추일출'!$M$7:$M$641,'2추일출'!$B$7:$B$641,'2추총괄표(실국별)'!$B19)</f>
        <v>0</v>
      </c>
      <c r="G19" s="20">
        <f>SUMIFS('2추일출'!$N$7:$N$641,'2추일출'!$B$7:$B$641,'2추총괄표(실국별)'!$B19)</f>
        <v>0</v>
      </c>
      <c r="H19" s="118">
        <f t="shared" si="3"/>
        <v>0</v>
      </c>
      <c r="J19" s="140"/>
      <c r="K19" s="141"/>
    </row>
    <row r="20" spans="2:16" ht="38.25" customHeight="1">
      <c r="B20" s="134" t="s">
        <v>113</v>
      </c>
      <c r="C20" s="117"/>
      <c r="D20" s="20">
        <f>SUMIFS('2추일입'!$M$8:$M$643,'2추일입'!$B$8:$B$643,'2추총괄표(실국별)'!$B20)</f>
        <v>0</v>
      </c>
      <c r="E20" s="20">
        <f>SUMIFS('2추일입'!$N$8:$N$643,'2추일입'!$B$8:$B$643,'2추총괄표(실국별)'!$B20)</f>
        <v>0</v>
      </c>
      <c r="F20" s="20">
        <f>SUMIFS('2추일출'!$M$7:$M$641,'2추일출'!$B$7:$B$641,'2추총괄표(실국별)'!$B20)</f>
        <v>0</v>
      </c>
      <c r="G20" s="20">
        <f>SUMIFS('2추일출'!$N$7:$N$641,'2추일출'!$B$7:$B$641,'2추총괄표(실국별)'!$B20)</f>
        <v>0</v>
      </c>
      <c r="H20" s="118">
        <f t="shared" si="3"/>
        <v>0</v>
      </c>
      <c r="J20" s="142"/>
      <c r="L20" s="143"/>
      <c r="M20" s="143"/>
    </row>
    <row r="21" spans="2:16" ht="38.25" customHeight="1">
      <c r="B21" s="134" t="s">
        <v>114</v>
      </c>
      <c r="C21" s="117"/>
      <c r="D21" s="20">
        <f>SUMIFS('2추일입'!$M$8:$M$643,'2추일입'!$B$8:$B$643,'2추총괄표(실국별)'!$B21)</f>
        <v>0</v>
      </c>
      <c r="E21" s="20">
        <f>SUMIFS('2추일입'!$N$8:$N$643,'2추일입'!$B$8:$B$643,'2추총괄표(실국별)'!$B21)</f>
        <v>0</v>
      </c>
      <c r="F21" s="20">
        <f>SUMIFS('2추일출'!$M$7:$M$641,'2추일출'!$B$7:$B$641,'2추총괄표(실국별)'!$B21)</f>
        <v>0</v>
      </c>
      <c r="G21" s="20">
        <f>SUMIFS('2추일출'!$N$7:$N$641,'2추일출'!$B$7:$B$641,'2추총괄표(실국별)'!$B21)</f>
        <v>0</v>
      </c>
      <c r="H21" s="118">
        <f t="shared" si="3"/>
        <v>0</v>
      </c>
      <c r="K21" s="15"/>
      <c r="L21" s="16"/>
      <c r="N21" s="101" t="s">
        <v>44</v>
      </c>
    </row>
    <row r="22" spans="2:16" s="146" customFormat="1" ht="38.25" customHeight="1">
      <c r="B22" s="134" t="s">
        <v>115</v>
      </c>
      <c r="C22" s="144"/>
      <c r="D22" s="20">
        <f>SUMIFS('2추일입'!$M$8:$M$643,'2추일입'!$B$8:$B$643,'2추총괄표(실국별)'!$B22)</f>
        <v>0</v>
      </c>
      <c r="E22" s="20">
        <f>SUMIFS('2추일입'!$N$8:$N$643,'2추일입'!$B$8:$B$643,'2추총괄표(실국별)'!$B22)</f>
        <v>0</v>
      </c>
      <c r="F22" s="20">
        <f>SUMIFS('2추일출'!$M$7:$M$641,'2추일출'!$B$7:$B$641,'2추총괄표(실국별)'!$B22)</f>
        <v>0</v>
      </c>
      <c r="G22" s="20">
        <f>SUMIFS('2추일출'!$N$7:$N$641,'2추일출'!$B$7:$B$641,'2추총괄표(실국별)'!$B22)</f>
        <v>0</v>
      </c>
      <c r="H22" s="118">
        <f t="shared" si="3"/>
        <v>0</v>
      </c>
      <c r="I22" s="145"/>
      <c r="J22" s="145"/>
      <c r="K22" s="15"/>
      <c r="L22" s="16"/>
      <c r="M22" s="131"/>
      <c r="N22" s="132" t="e">
        <f>N18-#REF!</f>
        <v>#REF!</v>
      </c>
      <c r="O22" s="145"/>
      <c r="P22" s="145"/>
    </row>
    <row r="23" spans="2:16" s="146" customFormat="1" ht="38.25" customHeight="1">
      <c r="B23" s="134" t="s">
        <v>388</v>
      </c>
      <c r="C23" s="144"/>
      <c r="D23" s="20">
        <f>SUMIFS('2추일입'!$M$8:$M$643,'2추일입'!$B$8:$B$643,'2추총괄표(실국별)'!$B23)</f>
        <v>0</v>
      </c>
      <c r="E23" s="20">
        <f>SUMIFS('2추일입'!$N$8:$N$643,'2추일입'!$B$8:$B$643,'2추총괄표(실국별)'!$B23)</f>
        <v>0</v>
      </c>
      <c r="F23" s="20">
        <f>SUMIFS('2추일출'!$M$7:$M$641,'2추일출'!$B$7:$B$641,'2추총괄표(실국별)'!$B23)</f>
        <v>0</v>
      </c>
      <c r="G23" s="20">
        <f>SUMIFS('2추일출'!$N$7:$N$641,'2추일출'!$B$7:$B$641,'2추총괄표(실국별)'!$B23)</f>
        <v>0</v>
      </c>
      <c r="H23" s="118">
        <f t="shared" si="3"/>
        <v>0</v>
      </c>
      <c r="I23" s="145"/>
      <c r="J23" s="145"/>
      <c r="K23" s="15"/>
      <c r="L23" s="16"/>
      <c r="M23" s="145"/>
      <c r="N23" s="145"/>
      <c r="O23" s="145"/>
      <c r="P23" s="145"/>
    </row>
    <row r="24" spans="2:16" s="146" customFormat="1" ht="38.25" customHeight="1">
      <c r="B24" s="134" t="s">
        <v>395</v>
      </c>
      <c r="C24" s="144"/>
      <c r="D24" s="20">
        <f>SUMIFS('2추일입'!$M$8:$M$643,'2추일입'!$B$8:$B$643,'2추총괄표(실국별)'!$B24)</f>
        <v>0</v>
      </c>
      <c r="E24" s="20">
        <f>SUMIFS('2추일입'!$N$8:$N$643,'2추일입'!$B$8:$B$643,'2추총괄표(실국별)'!$B24)</f>
        <v>0</v>
      </c>
      <c r="F24" s="20">
        <f>SUMIFS('2추일출'!$M$7:$M$641,'2추일출'!$B$7:$B$641,'2추총괄표(실국별)'!$B24)</f>
        <v>0</v>
      </c>
      <c r="G24" s="20">
        <f>SUMIFS('2추일출'!$N$7:$N$641,'2추일출'!$B$7:$B$641,'2추총괄표(실국별)'!$B24)</f>
        <v>0</v>
      </c>
      <c r="H24" s="118">
        <f t="shared" si="2"/>
        <v>0</v>
      </c>
      <c r="I24" s="145"/>
      <c r="J24" s="145"/>
      <c r="K24" s="15"/>
      <c r="L24" s="16"/>
      <c r="M24" s="145"/>
      <c r="N24" s="145"/>
      <c r="O24" s="145"/>
      <c r="P24" s="145"/>
    </row>
    <row r="25" spans="2:16" s="150" customFormat="1" ht="38.25" customHeight="1">
      <c r="B25" s="147" t="s">
        <v>397</v>
      </c>
      <c r="C25" s="148"/>
      <c r="D25" s="20">
        <f>SUMIFS('2추일입'!$M$8:$M$643,'2추일입'!$B$8:$B$643,'2추총괄표(실국별)'!$B25)</f>
        <v>0</v>
      </c>
      <c r="E25" s="20">
        <f>SUMIFS('2추일입'!$N$8:$N$643,'2추일입'!$B$8:$B$643,'2추총괄표(실국별)'!$B25)</f>
        <v>0</v>
      </c>
      <c r="F25" s="20">
        <f>SUMIFS('2추일출'!$M$7:$M$641,'2추일출'!$B$7:$B$641,'2추총괄표(실국별)'!$B25)</f>
        <v>0</v>
      </c>
      <c r="G25" s="20">
        <f>SUMIFS('2추일출'!$N$7:$N$641,'2추일출'!$B$7:$B$641,'2추총괄표(실국별)'!$B25)</f>
        <v>0</v>
      </c>
      <c r="H25" s="118">
        <f t="shared" si="2"/>
        <v>0</v>
      </c>
      <c r="I25" s="149"/>
      <c r="J25" s="149"/>
      <c r="K25" s="15"/>
      <c r="L25" s="16"/>
      <c r="M25" s="149"/>
      <c r="N25" s="149"/>
      <c r="O25" s="149"/>
      <c r="P25" s="149"/>
    </row>
    <row r="26" spans="2:16" ht="38.25" customHeight="1" thickBot="1">
      <c r="B26" s="134" t="s">
        <v>404</v>
      </c>
      <c r="C26" s="117"/>
      <c r="D26" s="20">
        <f>SUMIFS('2추일입'!$M$8:$M$643,'2추일입'!$B$8:$B$643,'2추총괄표(실국별)'!$B26)</f>
        <v>0</v>
      </c>
      <c r="E26" s="20">
        <f>SUMIFS('2추일입'!$N$8:$N$643,'2추일입'!$B$8:$B$643,'2추총괄표(실국별)'!$B26)</f>
        <v>0</v>
      </c>
      <c r="F26" s="20">
        <f>SUMIFS('2추일출'!$M$7:$M$641,'2추일출'!$B$7:$B$641,'2추총괄표(실국별)'!$B26)</f>
        <v>0</v>
      </c>
      <c r="G26" s="20">
        <f>SUMIFS('2추일출'!$N$7:$N$641,'2추일출'!$B$7:$B$641,'2추총괄표(실국별)'!$B26)</f>
        <v>0</v>
      </c>
      <c r="H26" s="118">
        <f t="shared" si="2"/>
        <v>0</v>
      </c>
      <c r="I26" s="137" t="e">
        <f>#REF!+#REF!</f>
        <v>#REF!</v>
      </c>
      <c r="J26" s="138" t="e">
        <f>#REF!+#REF!</f>
        <v>#REF!</v>
      </c>
      <c r="K26" s="109"/>
      <c r="N26" s="139">
        <f>M2-N2</f>
        <v>0</v>
      </c>
    </row>
    <row r="27" spans="2:16" ht="38.25" customHeight="1">
      <c r="B27" s="134" t="s">
        <v>70</v>
      </c>
      <c r="C27" s="117"/>
      <c r="D27" s="20">
        <f>SUMIFS('2추일입'!$M$8:$M$643,'2추일입'!$B$8:$B$643,'2추총괄표(실국별)'!$B27)</f>
        <v>0</v>
      </c>
      <c r="E27" s="20">
        <f>SUMIFS('2추일입'!$N$8:$N$643,'2추일입'!$B$8:$B$643,'2추총괄표(실국별)'!$B27)</f>
        <v>0</v>
      </c>
      <c r="F27" s="20">
        <f>SUMIFS('2추일출'!$M$7:$M$641,'2추일출'!$B$7:$B$641,'2추총괄표(실국별)'!$B27)</f>
        <v>0</v>
      </c>
      <c r="G27" s="20">
        <f>SUMIFS('2추일출'!$N$7:$N$641,'2추일출'!$B$7:$B$641,'2추총괄표(실국별)'!$B27)</f>
        <v>0</v>
      </c>
      <c r="H27" s="118">
        <f t="shared" si="2"/>
        <v>0</v>
      </c>
      <c r="J27" s="140"/>
      <c r="K27" s="141"/>
    </row>
    <row r="28" spans="2:16" ht="38.25" customHeight="1">
      <c r="B28" s="134" t="s">
        <v>327</v>
      </c>
      <c r="C28" s="117"/>
      <c r="D28" s="20">
        <f>SUMIFS('2추일입'!$M$8:$M$643,'2추일입'!$B$8:$B$643,'2추총괄표(실국별)'!$B28)</f>
        <v>0</v>
      </c>
      <c r="E28" s="20">
        <f>SUMIFS('2추일입'!$N$8:$N$643,'2추일입'!$B$8:$B$643,'2추총괄표(실국별)'!$B28)</f>
        <v>0</v>
      </c>
      <c r="F28" s="20">
        <f>SUMIFS('2추일출'!$M$7:$M$641,'2추일출'!$B$7:$B$641,'2추총괄표(실국별)'!$B28)</f>
        <v>0</v>
      </c>
      <c r="G28" s="20">
        <f>SUMIFS('2추일출'!$N$7:$N$641,'2추일출'!$B$7:$B$641,'2추총괄표(실국별)'!$B28)</f>
        <v>0</v>
      </c>
      <c r="H28" s="118">
        <f t="shared" si="2"/>
        <v>0</v>
      </c>
      <c r="J28" s="142"/>
      <c r="L28" s="143"/>
      <c r="M28" s="143"/>
    </row>
    <row r="29" spans="2:16" ht="38.25" customHeight="1">
      <c r="B29" s="134" t="s">
        <v>342</v>
      </c>
      <c r="C29" s="117"/>
      <c r="D29" s="20">
        <f>SUMIFS('2추일입'!$M$8:$M$643,'2추일입'!$B$8:$B$643,'2추총괄표(실국별)'!$B29)</f>
        <v>0</v>
      </c>
      <c r="E29" s="20">
        <f>SUMIFS('2추일입'!$N$8:$N$643,'2추일입'!$B$8:$B$643,'2추총괄표(실국별)'!$B29)</f>
        <v>0</v>
      </c>
      <c r="F29" s="20">
        <f>SUMIFS('2추일출'!$M$7:$M$641,'2추일출'!$B$7:$B$641,'2추총괄표(실국별)'!$B29)</f>
        <v>0</v>
      </c>
      <c r="G29" s="20">
        <f>SUMIFS('2추일출'!$N$7:$N$641,'2추일출'!$B$7:$B$641,'2추총괄표(실국별)'!$B29)</f>
        <v>0</v>
      </c>
      <c r="H29" s="118">
        <f t="shared" si="2"/>
        <v>0</v>
      </c>
      <c r="K29" s="15"/>
      <c r="L29" s="16"/>
      <c r="N29" s="101" t="s">
        <v>44</v>
      </c>
    </row>
    <row r="30" spans="2:16" s="146" customFormat="1" ht="38.25" customHeight="1">
      <c r="B30" s="134" t="s">
        <v>67</v>
      </c>
      <c r="C30" s="144"/>
      <c r="D30" s="20">
        <f>SUMIFS('2추일입'!$M$8:$M$643,'2추일입'!$B$8:$B$643,'2추총괄표(실국별)'!$B30)</f>
        <v>0</v>
      </c>
      <c r="E30" s="20">
        <f>SUMIFS('2추일입'!$N$8:$N$643,'2추일입'!$B$8:$B$643,'2추총괄표(실국별)'!$B30)</f>
        <v>0</v>
      </c>
      <c r="F30" s="20">
        <f>SUMIFS('2추일출'!$M$7:$M$641,'2추일출'!$B$7:$B$641,'2추총괄표(실국별)'!$B30)</f>
        <v>0</v>
      </c>
      <c r="G30" s="20">
        <f>SUMIFS('2추일출'!$N$7:$N$641,'2추일출'!$B$7:$B$641,'2추총괄표(실국별)'!$B30)</f>
        <v>0</v>
      </c>
      <c r="H30" s="118">
        <f t="shared" si="2"/>
        <v>0</v>
      </c>
      <c r="I30" s="145"/>
      <c r="J30" s="145"/>
      <c r="K30" s="15"/>
      <c r="L30" s="16"/>
      <c r="M30" s="131"/>
      <c r="N30" s="132">
        <f>N26-K2</f>
        <v>0</v>
      </c>
      <c r="O30" s="145"/>
      <c r="P30" s="145"/>
    </row>
    <row r="31" spans="2:16" ht="38.25" customHeight="1" thickBot="1">
      <c r="B31" s="134" t="s">
        <v>370</v>
      </c>
      <c r="C31" s="117"/>
      <c r="D31" s="20">
        <f>SUMIFS('2추일입'!$M$8:$M$643,'2추일입'!$B$8:$B$643,'2추총괄표(실국별)'!$B31)</f>
        <v>0</v>
      </c>
      <c r="E31" s="20">
        <f>SUMIFS('2추일입'!$N$8:$N$643,'2추일입'!$B$8:$B$643,'2추총괄표(실국별)'!$B31)</f>
        <v>0</v>
      </c>
      <c r="F31" s="20">
        <f>SUMIFS('2추일출'!$M$7:$M$641,'2추일출'!$B$7:$B$641,'2추총괄표(실국별)'!$B31)</f>
        <v>0</v>
      </c>
      <c r="G31" s="20">
        <f>SUMIFS('2추일출'!$N$7:$N$641,'2추일출'!$B$7:$B$641,'2추총괄표(실국별)'!$B31)</f>
        <v>0</v>
      </c>
      <c r="H31" s="118">
        <f t="shared" ref="H31:H33" si="4">C31+F31+G31</f>
        <v>0</v>
      </c>
      <c r="I31" s="137" t="e">
        <f>#REF!+#REF!</f>
        <v>#REF!</v>
      </c>
      <c r="J31" s="138" t="e">
        <f>#REF!+#REF!</f>
        <v>#REF!</v>
      </c>
      <c r="K31" s="109"/>
      <c r="N31" s="139" t="e">
        <f>M7-N7</f>
        <v>#REF!</v>
      </c>
    </row>
    <row r="32" spans="2:16" ht="38.25" customHeight="1">
      <c r="B32" s="134" t="s">
        <v>380</v>
      </c>
      <c r="C32" s="117"/>
      <c r="D32" s="20">
        <f>SUMIFS('2추일입'!$M$8:$M$643,'2추일입'!$B$8:$B$643,'2추총괄표(실국별)'!$B32)</f>
        <v>0</v>
      </c>
      <c r="E32" s="20">
        <f>SUMIFS('2추일입'!$N$8:$N$643,'2추일입'!$B$8:$B$643,'2추총괄표(실국별)'!$B32)</f>
        <v>0</v>
      </c>
      <c r="F32" s="20">
        <f>SUMIFS('2추일출'!$M$7:$M$641,'2추일출'!$B$7:$B$641,'2추총괄표(실국별)'!$B32)</f>
        <v>0</v>
      </c>
      <c r="G32" s="20">
        <f>SUMIFS('2추일출'!$N$7:$N$641,'2추일출'!$B$7:$B$641,'2추총괄표(실국별)'!$B32)</f>
        <v>0</v>
      </c>
      <c r="H32" s="118">
        <f t="shared" si="4"/>
        <v>0</v>
      </c>
      <c r="J32" s="140"/>
      <c r="K32" s="141"/>
    </row>
    <row r="33" spans="2:16" ht="38.25" customHeight="1" thickBot="1">
      <c r="B33" s="151" t="s">
        <v>406</v>
      </c>
      <c r="C33" s="157"/>
      <c r="D33" s="21">
        <f>SUMIFS('2추일입'!$M$8:$M$643,'2추일입'!$B$8:$B$643,'2추총괄표(실국별)'!$B33)</f>
        <v>0</v>
      </c>
      <c r="E33" s="21">
        <f>SUMIFS('2추일입'!$N$8:$N$643,'2추일입'!$B$8:$B$643,'2추총괄표(실국별)'!$B33)</f>
        <v>0</v>
      </c>
      <c r="F33" s="21">
        <f>SUMIFS('2추일출'!$M$7:$M$641,'2추일출'!$B$7:$B$641,'2추총괄표(실국별)'!$B33)</f>
        <v>0</v>
      </c>
      <c r="G33" s="21">
        <f>SUMIFS('2추일출'!$N$7:$N$641,'2추일출'!$B$7:$B$641,'2추총괄표(실국별)'!$B33)</f>
        <v>0</v>
      </c>
      <c r="H33" s="153">
        <f t="shared" si="4"/>
        <v>0</v>
      </c>
      <c r="J33" s="142"/>
      <c r="L33" s="143"/>
      <c r="M33" s="143"/>
    </row>
    <row r="34" spans="2:16" ht="18" customHeight="1">
      <c r="B34" s="107"/>
      <c r="C34" s="107"/>
      <c r="D34" s="107"/>
      <c r="E34" s="107"/>
      <c r="F34" s="107"/>
      <c r="G34" s="107"/>
      <c r="H34" s="107"/>
      <c r="K34" s="15"/>
      <c r="L34" s="16"/>
    </row>
    <row r="35" spans="2:16" ht="20.25" customHeight="1"/>
    <row r="36" spans="2:16" ht="20.25" customHeight="1"/>
    <row r="37" spans="2:16" ht="14.25">
      <c r="B37" s="158" t="s">
        <v>17</v>
      </c>
      <c r="C37" s="159" t="s">
        <v>52</v>
      </c>
      <c r="D37" s="160" t="s">
        <v>53</v>
      </c>
      <c r="E37" s="159" t="s">
        <v>54</v>
      </c>
      <c r="G37" s="101"/>
      <c r="H37" s="101"/>
      <c r="O37" s="58"/>
      <c r="P37" s="58"/>
    </row>
    <row r="38" spans="2:16" ht="15">
      <c r="B38" s="161" t="s">
        <v>122</v>
      </c>
      <c r="C38" s="162">
        <v>914581</v>
      </c>
      <c r="D38" s="163"/>
      <c r="E38" s="163">
        <f>SUM(C38:D38)</f>
        <v>914581</v>
      </c>
      <c r="G38" s="101"/>
      <c r="H38" s="101"/>
      <c r="O38" s="58"/>
      <c r="P38" s="58"/>
    </row>
    <row r="39" spans="2:16" ht="15">
      <c r="B39" s="161" t="s">
        <v>109</v>
      </c>
      <c r="C39" s="162">
        <v>3119807801</v>
      </c>
      <c r="D39" s="162">
        <v>1780946434</v>
      </c>
      <c r="E39" s="163">
        <f t="shared" ref="E39:E66" si="5">SUM(C39:D39)</f>
        <v>4900754235</v>
      </c>
      <c r="H39" s="101"/>
      <c r="O39" s="58"/>
      <c r="P39" s="58"/>
    </row>
    <row r="40" spans="2:16" ht="15">
      <c r="B40" s="161" t="s">
        <v>110</v>
      </c>
      <c r="C40" s="162">
        <v>190109521</v>
      </c>
      <c r="D40" s="162">
        <v>28360000</v>
      </c>
      <c r="E40" s="163">
        <f t="shared" si="5"/>
        <v>218469521</v>
      </c>
      <c r="H40" s="101"/>
      <c r="O40" s="58"/>
      <c r="P40" s="58"/>
    </row>
    <row r="41" spans="2:16" ht="15">
      <c r="B41" s="164" t="s">
        <v>111</v>
      </c>
      <c r="C41" s="162">
        <v>544196314</v>
      </c>
      <c r="D41" s="163"/>
      <c r="E41" s="163">
        <f t="shared" si="5"/>
        <v>544196314</v>
      </c>
      <c r="G41" s="101"/>
      <c r="H41" s="101"/>
      <c r="O41" s="58"/>
      <c r="P41" s="58"/>
    </row>
    <row r="42" spans="2:16" ht="15">
      <c r="B42" s="161" t="s">
        <v>112</v>
      </c>
      <c r="C42" s="162">
        <v>224243208</v>
      </c>
      <c r="D42" s="162">
        <v>52484400</v>
      </c>
      <c r="E42" s="163">
        <f t="shared" si="5"/>
        <v>276727608</v>
      </c>
      <c r="H42" s="101"/>
      <c r="O42" s="58"/>
      <c r="P42" s="58"/>
    </row>
    <row r="43" spans="2:16" ht="15">
      <c r="B43" s="164" t="s">
        <v>65</v>
      </c>
      <c r="C43" s="162">
        <v>249710070</v>
      </c>
      <c r="D43" s="163"/>
      <c r="E43" s="163">
        <f t="shared" si="5"/>
        <v>249710070</v>
      </c>
      <c r="G43" s="101"/>
      <c r="H43" s="101"/>
      <c r="O43" s="58"/>
      <c r="P43" s="58"/>
    </row>
    <row r="44" spans="2:16" ht="15">
      <c r="B44" s="164" t="s">
        <v>113</v>
      </c>
      <c r="C44" s="162">
        <v>2571625696</v>
      </c>
      <c r="D44" s="163"/>
      <c r="E44" s="163">
        <f t="shared" si="5"/>
        <v>2571625696</v>
      </c>
      <c r="G44" s="101"/>
      <c r="H44" s="101"/>
      <c r="O44" s="58"/>
      <c r="P44" s="58"/>
    </row>
    <row r="45" spans="2:16" ht="15">
      <c r="B45" s="161" t="s">
        <v>114</v>
      </c>
      <c r="C45" s="162">
        <v>94671441</v>
      </c>
      <c r="D45" s="163"/>
      <c r="E45" s="163">
        <f t="shared" si="5"/>
        <v>94671441</v>
      </c>
      <c r="G45" s="101"/>
      <c r="H45" s="101"/>
      <c r="O45" s="58"/>
      <c r="P45" s="58"/>
    </row>
    <row r="46" spans="2:16" ht="15">
      <c r="B46" s="161" t="s">
        <v>106</v>
      </c>
      <c r="C46" s="162">
        <v>107956457</v>
      </c>
      <c r="E46" s="163">
        <f t="shared" si="5"/>
        <v>107956457</v>
      </c>
      <c r="H46" s="101"/>
      <c r="O46" s="58"/>
      <c r="P46" s="58"/>
    </row>
    <row r="47" spans="2:16" ht="15">
      <c r="B47" s="161" t="s">
        <v>115</v>
      </c>
      <c r="C47" s="162">
        <v>1879955306</v>
      </c>
      <c r="D47" s="163"/>
      <c r="E47" s="163">
        <f t="shared" si="5"/>
        <v>1879955306</v>
      </c>
      <c r="G47" s="101"/>
      <c r="H47" s="101"/>
      <c r="O47" s="58"/>
      <c r="P47" s="58"/>
    </row>
    <row r="48" spans="2:16" ht="15">
      <c r="B48" s="161" t="s">
        <v>120</v>
      </c>
      <c r="C48" s="162">
        <v>475412376</v>
      </c>
      <c r="D48" s="163"/>
      <c r="E48" s="163">
        <f t="shared" si="5"/>
        <v>475412376</v>
      </c>
      <c r="G48" s="101"/>
      <c r="H48" s="101"/>
      <c r="O48" s="58"/>
      <c r="P48" s="58"/>
    </row>
    <row r="49" spans="2:5" ht="15">
      <c r="B49" s="161" t="s">
        <v>116</v>
      </c>
      <c r="C49" s="162">
        <v>148252370</v>
      </c>
      <c r="D49" s="162">
        <v>384743740</v>
      </c>
      <c r="E49" s="163">
        <f t="shared" si="5"/>
        <v>532996110</v>
      </c>
    </row>
    <row r="50" spans="2:5" ht="15">
      <c r="B50" s="161" t="s">
        <v>123</v>
      </c>
      <c r="C50" s="162">
        <v>9607826</v>
      </c>
      <c r="E50" s="163">
        <f t="shared" si="5"/>
        <v>9607826</v>
      </c>
    </row>
    <row r="51" spans="2:5" ht="15">
      <c r="B51" s="161" t="s">
        <v>117</v>
      </c>
      <c r="C51" s="162">
        <v>384069</v>
      </c>
      <c r="E51" s="163">
        <f t="shared" si="5"/>
        <v>384069</v>
      </c>
    </row>
    <row r="52" spans="2:5" ht="15">
      <c r="B52" s="161" t="s">
        <v>70</v>
      </c>
      <c r="C52" s="162">
        <v>1353512493</v>
      </c>
      <c r="E52" s="163">
        <f t="shared" si="5"/>
        <v>1353512493</v>
      </c>
    </row>
    <row r="53" spans="2:5" ht="15">
      <c r="B53" s="161" t="s">
        <v>107</v>
      </c>
      <c r="C53" s="162">
        <v>69450506</v>
      </c>
      <c r="E53" s="163">
        <f t="shared" si="5"/>
        <v>69450506</v>
      </c>
    </row>
    <row r="54" spans="2:5" ht="15">
      <c r="B54" s="161" t="s">
        <v>108</v>
      </c>
      <c r="C54" s="162">
        <v>173302168</v>
      </c>
      <c r="E54" s="163">
        <f t="shared" si="5"/>
        <v>173302168</v>
      </c>
    </row>
    <row r="55" spans="2:5" ht="15">
      <c r="B55" s="161" t="s">
        <v>118</v>
      </c>
      <c r="C55" s="162">
        <v>2325292998</v>
      </c>
      <c r="E55" s="163">
        <f t="shared" si="5"/>
        <v>2325292998</v>
      </c>
    </row>
    <row r="56" spans="2:5" ht="15">
      <c r="B56" s="161" t="s">
        <v>67</v>
      </c>
      <c r="C56" s="162">
        <v>193048941</v>
      </c>
      <c r="E56" s="163">
        <f t="shared" si="5"/>
        <v>193048941</v>
      </c>
    </row>
    <row r="57" spans="2:5" ht="15">
      <c r="B57" s="161" t="s">
        <v>119</v>
      </c>
      <c r="C57" s="162">
        <v>866196185</v>
      </c>
      <c r="E57" s="163">
        <f t="shared" si="5"/>
        <v>866196185</v>
      </c>
    </row>
    <row r="58" spans="2:5" ht="15">
      <c r="B58" s="161" t="s">
        <v>124</v>
      </c>
      <c r="C58" s="162">
        <v>1402108</v>
      </c>
      <c r="E58" s="163">
        <f t="shared" si="5"/>
        <v>1402108</v>
      </c>
    </row>
    <row r="59" spans="2:5" ht="15">
      <c r="B59" s="161" t="s">
        <v>62</v>
      </c>
      <c r="C59" s="162">
        <v>29930218</v>
      </c>
      <c r="E59" s="163">
        <f t="shared" si="5"/>
        <v>29930218</v>
      </c>
    </row>
    <row r="60" spans="2:5" ht="15">
      <c r="B60" s="161" t="s">
        <v>125</v>
      </c>
      <c r="C60" s="162">
        <v>39275302</v>
      </c>
      <c r="E60" s="163">
        <f t="shared" si="5"/>
        <v>39275302</v>
      </c>
    </row>
    <row r="61" spans="2:5" ht="15">
      <c r="B61" s="161" t="s">
        <v>126</v>
      </c>
      <c r="C61" s="162">
        <v>8910247</v>
      </c>
      <c r="E61" s="163">
        <f t="shared" si="5"/>
        <v>8910247</v>
      </c>
    </row>
    <row r="62" spans="2:5" ht="15">
      <c r="B62" s="161" t="s">
        <v>127</v>
      </c>
      <c r="C62" s="162">
        <v>9409184</v>
      </c>
      <c r="E62" s="163">
        <f t="shared" si="5"/>
        <v>9409184</v>
      </c>
    </row>
    <row r="63" spans="2:5" ht="15">
      <c r="B63" s="161" t="s">
        <v>121</v>
      </c>
      <c r="C63" s="162">
        <v>563921605</v>
      </c>
      <c r="E63" s="163">
        <f t="shared" si="5"/>
        <v>563921605</v>
      </c>
    </row>
    <row r="64" spans="2:5" ht="15">
      <c r="B64" s="161" t="s">
        <v>128</v>
      </c>
      <c r="C64" s="162">
        <v>246707189</v>
      </c>
      <c r="E64" s="163">
        <f t="shared" si="5"/>
        <v>246707189</v>
      </c>
    </row>
    <row r="65" spans="2:5" ht="15">
      <c r="B65" s="161" t="s">
        <v>129</v>
      </c>
      <c r="C65" s="162">
        <v>5137721</v>
      </c>
      <c r="E65" s="163">
        <f t="shared" si="5"/>
        <v>5137721</v>
      </c>
    </row>
    <row r="66" spans="2:5" ht="15">
      <c r="B66" s="161" t="s">
        <v>130</v>
      </c>
      <c r="C66" s="162">
        <v>53973769</v>
      </c>
      <c r="E66" s="163">
        <f t="shared" si="5"/>
        <v>53973769</v>
      </c>
    </row>
    <row r="67" spans="2:5" ht="15">
      <c r="B67" s="161" t="s">
        <v>20</v>
      </c>
      <c r="C67" s="163">
        <f>SUM(C38:C66)</f>
        <v>15556317670</v>
      </c>
      <c r="D67" s="163">
        <f>SUM(D38:D66)</f>
        <v>2246534574</v>
      </c>
      <c r="E67" s="163">
        <f t="shared" ref="E67" si="6">SUM(C67:D67)</f>
        <v>17802852244</v>
      </c>
    </row>
    <row r="167" spans="1:20" s="101" customFormat="1" ht="24">
      <c r="A167" s="58"/>
      <c r="B167" s="58"/>
      <c r="C167" s="58"/>
      <c r="D167" s="58"/>
      <c r="E167" s="58"/>
      <c r="F167" s="58"/>
      <c r="G167" s="58"/>
      <c r="H167" s="58"/>
      <c r="I167" s="141" t="s">
        <v>56</v>
      </c>
      <c r="Q167" s="58"/>
      <c r="R167" s="58"/>
      <c r="S167" s="58"/>
      <c r="T167" s="58"/>
    </row>
    <row r="297" spans="1:20" s="101" customFormat="1">
      <c r="A297" s="58"/>
      <c r="B297" s="58"/>
      <c r="C297" s="58"/>
      <c r="D297" s="58"/>
      <c r="E297" s="58"/>
      <c r="F297" s="58"/>
      <c r="G297" s="58"/>
      <c r="H297" s="58"/>
      <c r="I297" s="165"/>
      <c r="K297" s="101">
        <v>-50000</v>
      </c>
      <c r="Q297" s="58"/>
      <c r="R297" s="58"/>
      <c r="S297" s="58"/>
      <c r="T297" s="58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46"/>
  <sheetViews>
    <sheetView topLeftCell="B1" zoomScale="90" zoomScaleNormal="90" workbookViewId="0">
      <selection activeCell="G22" sqref="G22"/>
    </sheetView>
  </sheetViews>
  <sheetFormatPr defaultRowHeight="16.5"/>
  <cols>
    <col min="1" max="1" width="6.875" hidden="1" customWidth="1"/>
    <col min="2" max="2" width="2.25" customWidth="1"/>
    <col min="3" max="3" width="12.625" customWidth="1"/>
    <col min="4" max="4" width="12.375" customWidth="1"/>
    <col min="5" max="5" width="10.75" customWidth="1"/>
    <col min="6" max="6" width="11.5" customWidth="1"/>
    <col min="7" max="8" width="10.375" customWidth="1"/>
    <col min="9" max="9" width="12.5" customWidth="1"/>
    <col min="10" max="11" width="9" customWidth="1"/>
    <col min="12" max="13" width="10.375" hidden="1" customWidth="1"/>
    <col min="14" max="14" width="12.25" hidden="1" customWidth="1"/>
    <col min="15" max="16" width="9" hidden="1" customWidth="1"/>
    <col min="17" max="17" width="1.875" customWidth="1"/>
    <col min="18" max="18" width="12.375" customWidth="1"/>
    <col min="19" max="19" width="10.75" customWidth="1"/>
    <col min="20" max="20" width="11.5" customWidth="1"/>
    <col min="21" max="22" width="10.375" customWidth="1"/>
    <col min="23" max="23" width="12.5" customWidth="1"/>
    <col min="24" max="25" width="9" customWidth="1"/>
    <col min="26" max="27" width="10.375" hidden="1" customWidth="1"/>
    <col min="28" max="28" width="12.25" hidden="1" customWidth="1"/>
    <col min="29" max="30" width="9" hidden="1" customWidth="1"/>
  </cols>
  <sheetData>
    <row r="1" spans="1:30" ht="25.5">
      <c r="B1" s="301" t="s">
        <v>564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</row>
    <row r="2" spans="1:30">
      <c r="J2" s="167" t="str">
        <f>IF(J6=X6,"OK","@@")</f>
        <v>@@</v>
      </c>
      <c r="K2" s="167"/>
      <c r="L2" s="167"/>
      <c r="M2" s="167"/>
      <c r="N2" s="167"/>
      <c r="O2" s="167" t="str">
        <f>IF(O6=AC6,"OK","@@")</f>
        <v>OK</v>
      </c>
      <c r="X2" s="167" t="str">
        <f>IF(X6=J6,"OK","@@")</f>
        <v>@@</v>
      </c>
      <c r="Y2" s="167"/>
      <c r="Z2" s="167"/>
      <c r="AA2" s="167"/>
      <c r="AB2" s="167"/>
      <c r="AC2" s="167" t="str">
        <f>IF(AC6=O6,"OK","@@")</f>
        <v>OK</v>
      </c>
      <c r="AD2" s="167"/>
    </row>
    <row r="3" spans="1:30" ht="18.75" customHeight="1">
      <c r="B3" s="302" t="s">
        <v>531</v>
      </c>
      <c r="C3" s="303"/>
      <c r="D3" s="308" t="s">
        <v>74</v>
      </c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8"/>
      <c r="P3" s="308"/>
      <c r="R3" s="308" t="s">
        <v>75</v>
      </c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</row>
    <row r="4" spans="1:30" ht="27.75" customHeight="1">
      <c r="B4" s="304"/>
      <c r="C4" s="305"/>
      <c r="D4" s="309" t="s">
        <v>137</v>
      </c>
      <c r="E4" s="309" t="s">
        <v>135</v>
      </c>
      <c r="F4" s="309" t="s">
        <v>138</v>
      </c>
      <c r="G4" s="295" t="s">
        <v>139</v>
      </c>
      <c r="H4" s="296"/>
      <c r="I4" s="297" t="s">
        <v>80</v>
      </c>
      <c r="J4" s="311" t="s">
        <v>8</v>
      </c>
      <c r="K4" s="296"/>
      <c r="L4" s="315" t="s">
        <v>140</v>
      </c>
      <c r="M4" s="314"/>
      <c r="N4" s="312" t="s">
        <v>136</v>
      </c>
      <c r="O4" s="314" t="s">
        <v>79</v>
      </c>
      <c r="P4" s="314"/>
      <c r="R4" s="309" t="s">
        <v>528</v>
      </c>
      <c r="S4" s="309" t="s">
        <v>529</v>
      </c>
      <c r="T4" s="309" t="s">
        <v>530</v>
      </c>
      <c r="U4" s="295" t="s">
        <v>139</v>
      </c>
      <c r="V4" s="296"/>
      <c r="W4" s="297" t="s">
        <v>80</v>
      </c>
      <c r="X4" s="311" t="s">
        <v>8</v>
      </c>
      <c r="Y4" s="296"/>
      <c r="Z4" s="315" t="s">
        <v>140</v>
      </c>
      <c r="AA4" s="314"/>
      <c r="AB4" s="312" t="s">
        <v>136</v>
      </c>
      <c r="AC4" s="314" t="s">
        <v>79</v>
      </c>
      <c r="AD4" s="314"/>
    </row>
    <row r="5" spans="1:30" ht="18.75" customHeight="1">
      <c r="B5" s="306"/>
      <c r="C5" s="307"/>
      <c r="D5" s="310"/>
      <c r="E5" s="310"/>
      <c r="F5" s="310"/>
      <c r="G5" s="96" t="s">
        <v>0</v>
      </c>
      <c r="H5" s="96" t="s">
        <v>1</v>
      </c>
      <c r="I5" s="298"/>
      <c r="J5" s="96" t="s">
        <v>3</v>
      </c>
      <c r="K5" s="96" t="s">
        <v>2</v>
      </c>
      <c r="L5" s="65" t="s">
        <v>0</v>
      </c>
      <c r="M5" s="65" t="s">
        <v>1</v>
      </c>
      <c r="N5" s="313"/>
      <c r="O5" s="65" t="s">
        <v>3</v>
      </c>
      <c r="P5" s="65" t="s">
        <v>2</v>
      </c>
      <c r="R5" s="310"/>
      <c r="S5" s="310"/>
      <c r="T5" s="310"/>
      <c r="U5" s="64" t="s">
        <v>0</v>
      </c>
      <c r="V5" s="64" t="s">
        <v>1</v>
      </c>
      <c r="W5" s="298"/>
      <c r="X5" s="64" t="s">
        <v>3</v>
      </c>
      <c r="Y5" s="64" t="s">
        <v>2</v>
      </c>
      <c r="Z5" s="65" t="s">
        <v>0</v>
      </c>
      <c r="AA5" s="65" t="s">
        <v>1</v>
      </c>
      <c r="AB5" s="313"/>
      <c r="AC5" s="65" t="s">
        <v>3</v>
      </c>
      <c r="AD5" s="65" t="s">
        <v>2</v>
      </c>
    </row>
    <row r="6" spans="1:30">
      <c r="B6" s="299" t="s">
        <v>39</v>
      </c>
      <c r="C6" s="300"/>
      <c r="D6" s="95">
        <f>SUM(D7:D46)/2</f>
        <v>10740933</v>
      </c>
      <c r="E6" s="95">
        <f t="shared" ref="E6:P6" si="0">SUM(E7:E46)/2</f>
        <v>119222213</v>
      </c>
      <c r="F6" s="95">
        <f t="shared" si="0"/>
        <v>119222213</v>
      </c>
      <c r="G6" s="95">
        <f t="shared" si="0"/>
        <v>-4297944</v>
      </c>
      <c r="H6" s="95">
        <f t="shared" si="0"/>
        <v>2507225</v>
      </c>
      <c r="I6" s="95">
        <f t="shared" si="0"/>
        <v>122688401</v>
      </c>
      <c r="J6" s="95">
        <f t="shared" si="0"/>
        <v>-1790719</v>
      </c>
      <c r="K6" s="95">
        <f t="shared" si="0"/>
        <v>0</v>
      </c>
      <c r="L6" s="95">
        <f t="shared" si="0"/>
        <v>0</v>
      </c>
      <c r="M6" s="95">
        <f t="shared" si="0"/>
        <v>0</v>
      </c>
      <c r="N6" s="95">
        <f t="shared" si="0"/>
        <v>124479120</v>
      </c>
      <c r="O6" s="95">
        <f t="shared" si="0"/>
        <v>0</v>
      </c>
      <c r="P6" s="95">
        <f t="shared" si="0"/>
        <v>0</v>
      </c>
      <c r="R6" s="95">
        <f>SUM(R7:R46)/2</f>
        <v>9211807</v>
      </c>
      <c r="S6" s="95">
        <f t="shared" ref="S6:AD6" si="1">SUM(S7:S46)/2</f>
        <v>120874919</v>
      </c>
      <c r="T6" s="95">
        <f t="shared" si="1"/>
        <v>120874919</v>
      </c>
      <c r="U6" s="95">
        <f t="shared" si="1"/>
        <v>-4094232</v>
      </c>
      <c r="V6" s="95">
        <f t="shared" si="1"/>
        <v>2498773</v>
      </c>
      <c r="W6" s="95">
        <f t="shared" si="1"/>
        <v>123126816</v>
      </c>
      <c r="X6" s="95">
        <f t="shared" si="1"/>
        <v>-1595459</v>
      </c>
      <c r="Y6" s="95">
        <f t="shared" si="1"/>
        <v>0</v>
      </c>
      <c r="Z6" s="95">
        <f t="shared" si="1"/>
        <v>0</v>
      </c>
      <c r="AA6" s="95">
        <f t="shared" si="1"/>
        <v>0</v>
      </c>
      <c r="AB6" s="95">
        <f t="shared" si="1"/>
        <v>124722275</v>
      </c>
      <c r="AC6" s="95">
        <f t="shared" si="1"/>
        <v>0</v>
      </c>
      <c r="AD6" s="95">
        <f t="shared" si="1"/>
        <v>0</v>
      </c>
    </row>
    <row r="7" spans="1:30" ht="16.5" customHeight="1">
      <c r="A7" s="97"/>
      <c r="B7" s="291" t="s">
        <v>18</v>
      </c>
      <c r="C7" s="292"/>
      <c r="D7" s="89">
        <f>SUM(D8:D10)</f>
        <v>0</v>
      </c>
      <c r="E7" s="89">
        <f t="shared" ref="E7:P7" si="2">SUM(E8:E10)</f>
        <v>0</v>
      </c>
      <c r="F7" s="89">
        <f t="shared" si="2"/>
        <v>0</v>
      </c>
      <c r="G7" s="89">
        <f t="shared" si="2"/>
        <v>0</v>
      </c>
      <c r="H7" s="89">
        <f t="shared" si="2"/>
        <v>0</v>
      </c>
      <c r="I7" s="89">
        <f t="shared" si="2"/>
        <v>0</v>
      </c>
      <c r="J7" s="89">
        <f t="shared" si="2"/>
        <v>0</v>
      </c>
      <c r="K7" s="89">
        <f t="shared" si="2"/>
        <v>0</v>
      </c>
      <c r="L7" s="89">
        <f t="shared" si="2"/>
        <v>0</v>
      </c>
      <c r="M7" s="89">
        <f t="shared" si="2"/>
        <v>0</v>
      </c>
      <c r="N7" s="89">
        <f t="shared" si="2"/>
        <v>0</v>
      </c>
      <c r="O7" s="89">
        <f t="shared" si="2"/>
        <v>0</v>
      </c>
      <c r="P7" s="89">
        <f t="shared" si="2"/>
        <v>0</v>
      </c>
      <c r="R7" s="89">
        <f>SUM(R8:R10)</f>
        <v>0</v>
      </c>
      <c r="S7" s="89">
        <f t="shared" ref="S7:AD7" si="3">SUM(S8:S10)</f>
        <v>0</v>
      </c>
      <c r="T7" s="89">
        <f t="shared" si="3"/>
        <v>0</v>
      </c>
      <c r="U7" s="89">
        <f t="shared" si="3"/>
        <v>0</v>
      </c>
      <c r="V7" s="89">
        <f t="shared" si="3"/>
        <v>0</v>
      </c>
      <c r="W7" s="89">
        <f t="shared" si="3"/>
        <v>0</v>
      </c>
      <c r="X7" s="89">
        <f t="shared" si="3"/>
        <v>0</v>
      </c>
      <c r="Y7" s="89">
        <f t="shared" si="3"/>
        <v>0</v>
      </c>
      <c r="Z7" s="89">
        <f t="shared" si="3"/>
        <v>0</v>
      </c>
      <c r="AA7" s="89">
        <f t="shared" si="3"/>
        <v>0</v>
      </c>
      <c r="AB7" s="89">
        <f t="shared" si="3"/>
        <v>0</v>
      </c>
      <c r="AC7" s="89">
        <f t="shared" si="3"/>
        <v>0</v>
      </c>
      <c r="AD7" s="89">
        <f t="shared" si="3"/>
        <v>0</v>
      </c>
    </row>
    <row r="8" spans="1:30" ht="16.5" customHeight="1">
      <c r="A8" s="97" t="s">
        <v>532</v>
      </c>
      <c r="B8" s="90"/>
      <c r="C8" s="90" t="s">
        <v>62</v>
      </c>
      <c r="D8" s="91">
        <f>SUMIFS('2추일입'!$G$8:$G$643,'2추일입'!$A$8:$A$643,'2추위원회별'!$A8,'2추일입'!$B$8:$B$643,'2추위원회별'!$C8)</f>
        <v>0</v>
      </c>
      <c r="E8" s="91">
        <f>SUMIFS('2추일입'!$H$8:$H$643,'2추일입'!$A$8:$A$643,'2추위원회별'!$A8,'2추일입'!$B$8:$B$643,'2추위원회별'!$C8)</f>
        <v>0</v>
      </c>
      <c r="F8" s="91">
        <f>SUMIFS('2추일입'!$H$8:$H$643,'2추일입'!$A$8:$A$643,'2추위원회별'!$A8,'2추일입'!$B$8:$B$643,'2추위원회별'!$C8)</f>
        <v>0</v>
      </c>
      <c r="G8" s="91">
        <f>SUMIFS('2추일입'!$J$8:$J$643,'2추일입'!$A$8:$A$643,'2추위원회별'!$A8,'2추일입'!$B$8:$B$643,'2추위원회별'!$C8)</f>
        <v>0</v>
      </c>
      <c r="H8" s="91">
        <f>SUMIFS('2추일입'!$K$8:$K$643,'2추일입'!$A$8:$A$643,'2추위원회별'!$A8,'2추일입'!$B$8:$B$643,'2추위원회별'!$C8)</f>
        <v>0</v>
      </c>
      <c r="I8" s="91">
        <f>SUMIFS('2추일입'!$L$8:$L$643,'2추일입'!$A$8:$A$643,'2추위원회별'!$A8,'2추일입'!$B$8:$B$643,'2추위원회별'!$C8)</f>
        <v>0</v>
      </c>
      <c r="J8" s="91">
        <f>SUMIFS('2추일입'!$V$8:$V$643,'2추일입'!$A$8:$A$643,'2추위원회별'!$A8,'2추일입'!$B$8:$B$643,'2추위원회별'!$C8)</f>
        <v>0</v>
      </c>
      <c r="K8" s="91">
        <f>SUMIFS('2추일입'!$W$8:$W$643,'2추일입'!$A$8:$A$643,'2추위원회별'!$A8,'2추일입'!$B$8:$B$643,'2추위원회별'!$C8)</f>
        <v>0</v>
      </c>
      <c r="L8" s="91">
        <f>SUMIFS('2추일입'!$M$8:$M$643,'2추일입'!$A$8:$A$643,'2추위원회별'!$A8,'2추일입'!$B$8:$B$643,'2추위원회별'!$C8)</f>
        <v>0</v>
      </c>
      <c r="M8" s="91">
        <f>SUMIFS('2추일입'!$N$8:$N$643,'2추일입'!$A$8:$A$643,'2추위원회별'!$A8,'2추일입'!$B$8:$B$643,'2추위원회별'!$C8)</f>
        <v>0</v>
      </c>
      <c r="N8" s="91">
        <f>SUMIFS('2추일입'!$O$8:$O$643,'2추일입'!$A$8:$A$643,'2추위원회별'!$A8,'2추일입'!$B$8:$B$643,'2추위원회별'!$C8)</f>
        <v>0</v>
      </c>
      <c r="O8" s="91">
        <f>SUMIFS('2추일입'!$AA$8:$AA$643,'2추일입'!$A$8:$A$643,'2추위원회별'!$A8,'2추일입'!$B$8:$B$643,'2추위원회별'!$C8)</f>
        <v>0</v>
      </c>
      <c r="P8" s="91">
        <f>SUMIFS('2추일입'!$AB$8:$AB$643,'2추일입'!$A$8:$A$643,'2추위원회별'!$A8,'2추일입'!$B$8:$B$643,'2추위원회별'!$C8)</f>
        <v>0</v>
      </c>
      <c r="R8" s="91">
        <f>SUMIFS('2추일출'!$G$7:$G$641,'2추일출'!$A$7:$A$641,'2추위원회별'!$A8,'2추일출'!$B$7:$B$641,'2추위원회별'!$C8)</f>
        <v>0</v>
      </c>
      <c r="S8" s="91">
        <f>SUMIFS('2추일출'!$H$7:$H$641,'2추일출'!$A$7:$A$641,'2추위원회별'!$A8,'2추일출'!$B$7:$B$641,'2추위원회별'!$C8)</f>
        <v>0</v>
      </c>
      <c r="T8" s="91">
        <f>SUMIFS('2추일출'!$H$7:$H$641,'2추일출'!$A$7:$A$641,'2추위원회별'!$A8,'2추일출'!$B$7:$B$641,'2추위원회별'!$C8)</f>
        <v>0</v>
      </c>
      <c r="U8" s="91">
        <f>SUMIFS('2추일출'!$J$7:$J$641,'2추일출'!$A$7:$A$641,'2추위원회별'!$A8,'2추일출'!$B$7:$B$641,'2추위원회별'!$C8)</f>
        <v>0</v>
      </c>
      <c r="V8" s="91">
        <f>SUMIFS('2추일출'!$K$7:$K$641,'2추일출'!$A$7:$A$641,'2추위원회별'!$A8,'2추일출'!$B$7:$B$641,'2추위원회별'!$C8)</f>
        <v>0</v>
      </c>
      <c r="W8" s="91">
        <f>SUMIFS('2추일출'!$L$7:$L$641,'2추일출'!$A$7:$A$641,'2추위원회별'!$A8,'2추일출'!$B$7:$B$641,'2추위원회별'!$C8)</f>
        <v>0</v>
      </c>
      <c r="X8" s="91">
        <f>SUMIFS('2추일출'!$V$7:$V$641,'2추일출'!$A$7:$A$641,'2추위원회별'!$A8,'2추일출'!$B$7:$B$641,'2추위원회별'!$C8)</f>
        <v>0</v>
      </c>
      <c r="Y8" s="91">
        <f>SUMIFS('2추일출'!$W$7:$W$641,'2추일출'!$A$7:$A$641,'2추위원회별'!$A8,'2추일출'!$B$7:$B$641,'2추위원회별'!$C8)</f>
        <v>0</v>
      </c>
      <c r="Z8" s="91">
        <f>SUMIFS('2추일출'!$M$7:$M$641,'2추일출'!$A$7:$A$641,'2추위원회별'!$A8,'2추일출'!$B$7:$B$641,'2추위원회별'!$C8)</f>
        <v>0</v>
      </c>
      <c r="AA8" s="91">
        <f>SUMIFS('2추일출'!$N$7:$N$641,'2추일출'!$A$7:$A$641,'2추위원회별'!$A8,'2추일출'!$B$7:$B$641,'2추위원회별'!$C8)</f>
        <v>0</v>
      </c>
      <c r="AB8" s="91">
        <f>SUMIFS('2추일출'!$O$7:$O$641,'2추일출'!$A$7:$A$641,'2추위원회별'!$A8,'2추일출'!$B$7:$B$641,'2추위원회별'!$C8)</f>
        <v>0</v>
      </c>
      <c r="AC8" s="91">
        <f>SUMIFS('2추일출'!$AA$7:$AA$641,'2추일출'!$A$7:$A$641,'2추위원회별'!$A8,'2추일출'!$B$7:$B$641,'2추위원회별'!$C8)</f>
        <v>0</v>
      </c>
      <c r="AD8" s="91">
        <f>SUMIFS('2추일출'!$AB$7:$AB$641,'2추일출'!$A$7:$A$641,'2추위원회별'!$A8,'2추일출'!$B$7:$B$641,'2추위원회별'!$C8)</f>
        <v>0</v>
      </c>
    </row>
    <row r="9" spans="1:30" ht="16.5" customHeight="1">
      <c r="A9" s="97" t="s">
        <v>532</v>
      </c>
      <c r="B9" s="90"/>
      <c r="C9" s="90" t="s">
        <v>123</v>
      </c>
      <c r="D9" s="91">
        <f>SUMIFS('2추일입'!$G$8:$G$643,'2추일입'!$A$8:$A$643,'2추위원회별'!$A9,'2추일입'!$B$8:$B$643,'2추위원회별'!$C9)</f>
        <v>0</v>
      </c>
      <c r="E9" s="91">
        <f>SUMIFS('2추일입'!$H$8:$H$643,'2추일입'!$A$8:$A$643,'2추위원회별'!$A9,'2추일입'!$B$8:$B$643,'2추위원회별'!$C9)</f>
        <v>0</v>
      </c>
      <c r="F9" s="91">
        <f>SUMIFS('2추일입'!$H$8:$H$643,'2추일입'!$A$8:$A$643,'2추위원회별'!$A9,'2추일입'!$B$8:$B$643,'2추위원회별'!$C9)</f>
        <v>0</v>
      </c>
      <c r="G9" s="91">
        <f>SUMIFS('2추일입'!$J$8:$J$643,'2추일입'!$A$8:$A$643,'2추위원회별'!$A9,'2추일입'!$B$8:$B$643,'2추위원회별'!$C9)</f>
        <v>0</v>
      </c>
      <c r="H9" s="91">
        <f>SUMIFS('2추일입'!$K$8:$K$643,'2추일입'!$A$8:$A$643,'2추위원회별'!$A9,'2추일입'!$B$8:$B$643,'2추위원회별'!$C9)</f>
        <v>0</v>
      </c>
      <c r="I9" s="91">
        <f>SUMIFS('2추일입'!$L$8:$L$643,'2추일입'!$A$8:$A$643,'2추위원회별'!$A9,'2추일입'!$B$8:$B$643,'2추위원회별'!$C9)</f>
        <v>0</v>
      </c>
      <c r="J9" s="91">
        <f>SUMIFS('2추일입'!$V$8:$V$643,'2추일입'!$A$8:$A$643,'2추위원회별'!$A9,'2추일입'!$B$8:$B$643,'2추위원회별'!$C9)</f>
        <v>0</v>
      </c>
      <c r="K9" s="91">
        <f>SUMIFS('2추일입'!$W$8:$W$643,'2추일입'!$A$8:$A$643,'2추위원회별'!$A9,'2추일입'!$B$8:$B$643,'2추위원회별'!$C9)</f>
        <v>0</v>
      </c>
      <c r="L9" s="91">
        <f>SUMIFS('2추일입'!$M$8:$M$643,'2추일입'!$A$8:$A$643,'2추위원회별'!$A9,'2추일입'!$B$8:$B$643,'2추위원회별'!$C9)</f>
        <v>0</v>
      </c>
      <c r="M9" s="91">
        <f>SUMIFS('2추일입'!$N$8:$N$643,'2추일입'!$A$8:$A$643,'2추위원회별'!$A9,'2추일입'!$B$8:$B$643,'2추위원회별'!$C9)</f>
        <v>0</v>
      </c>
      <c r="N9" s="91">
        <f>SUMIFS('2추일입'!$O$8:$O$643,'2추일입'!$A$8:$A$643,'2추위원회별'!$A9,'2추일입'!$B$8:$B$643,'2추위원회별'!$C9)</f>
        <v>0</v>
      </c>
      <c r="O9" s="91">
        <f>SUMIFS('2추일입'!$AA$8:$AA$643,'2추일입'!$A$8:$A$643,'2추위원회별'!$A9,'2추일입'!$B$8:$B$643,'2추위원회별'!$C9)</f>
        <v>0</v>
      </c>
      <c r="P9" s="91">
        <f>SUMIFS('2추일입'!$AB$8:$AB$643,'2추일입'!$A$8:$A$643,'2추위원회별'!$A9,'2추일입'!$B$8:$B$643,'2추위원회별'!$C9)</f>
        <v>0</v>
      </c>
      <c r="R9" s="91">
        <f>SUMIFS('2추일출'!$G$7:$G$641,'2추일출'!$A$7:$A$641,'2추위원회별'!$A9,'2추일출'!$B$7:$B$641,'2추위원회별'!$C9)</f>
        <v>0</v>
      </c>
      <c r="S9" s="91">
        <f>SUMIFS('2추일출'!$H$7:$H$641,'2추일출'!$A$7:$A$641,'2추위원회별'!$A9,'2추일출'!$B$7:$B$641,'2추위원회별'!$C9)</f>
        <v>0</v>
      </c>
      <c r="T9" s="91">
        <f>SUMIFS('2추일출'!$H$7:$H$641,'2추일출'!$A$7:$A$641,'2추위원회별'!$A9,'2추일출'!$B$7:$B$641,'2추위원회별'!$C9)</f>
        <v>0</v>
      </c>
      <c r="U9" s="91">
        <f>SUMIFS('2추일출'!$J$7:$J$641,'2추일출'!$A$7:$A$641,'2추위원회별'!$A9,'2추일출'!$B$7:$B$641,'2추위원회별'!$C9)</f>
        <v>0</v>
      </c>
      <c r="V9" s="91">
        <f>SUMIFS('2추일출'!$K$7:$K$641,'2추일출'!$A$7:$A$641,'2추위원회별'!$A9,'2추일출'!$B$7:$B$641,'2추위원회별'!$C9)</f>
        <v>0</v>
      </c>
      <c r="W9" s="91">
        <f>SUMIFS('2추일출'!$L$7:$L$641,'2추일출'!$A$7:$A$641,'2추위원회별'!$A9,'2추일출'!$B$7:$B$641,'2추위원회별'!$C9)</f>
        <v>0</v>
      </c>
      <c r="X9" s="91">
        <f>SUMIFS('2추일출'!$V$7:$V$641,'2추일출'!$A$7:$A$641,'2추위원회별'!$A9,'2추일출'!$B$7:$B$641,'2추위원회별'!$C9)</f>
        <v>0</v>
      </c>
      <c r="Y9" s="91">
        <f>SUMIFS('2추일출'!$W$7:$W$641,'2추일출'!$A$7:$A$641,'2추위원회별'!$A9,'2추일출'!$B$7:$B$641,'2추위원회별'!$C9)</f>
        <v>0</v>
      </c>
      <c r="Z9" s="91">
        <f>SUMIFS('2추일출'!$M$7:$M$641,'2추일출'!$A$7:$A$641,'2추위원회별'!$A9,'2추일출'!$B$7:$B$641,'2추위원회별'!$C9)</f>
        <v>0</v>
      </c>
      <c r="AA9" s="91">
        <f>SUMIFS('2추일출'!$N$7:$N$641,'2추일출'!$A$7:$A$641,'2추위원회별'!$A9,'2추일출'!$B$7:$B$641,'2추위원회별'!$C9)</f>
        <v>0</v>
      </c>
      <c r="AB9" s="91">
        <f>SUMIFS('2추일출'!$O$7:$O$641,'2추일출'!$A$7:$A$641,'2추위원회별'!$A9,'2추일출'!$B$7:$B$641,'2추위원회별'!$C9)</f>
        <v>0</v>
      </c>
      <c r="AC9" s="91">
        <f>SUMIFS('2추일출'!$AA$7:$AA$641,'2추일출'!$A$7:$A$641,'2추위원회별'!$A9,'2추일출'!$B$7:$B$641,'2추위원회별'!$C9)</f>
        <v>0</v>
      </c>
      <c r="AD9" s="91">
        <f>SUMIFS('2추일출'!$AB$7:$AB$641,'2추일출'!$A$7:$A$641,'2추위원회별'!$A9,'2추일출'!$B$7:$B$641,'2추위원회별'!$C9)</f>
        <v>0</v>
      </c>
    </row>
    <row r="10" spans="1:30" ht="16.5" customHeight="1">
      <c r="A10" s="97" t="s">
        <v>532</v>
      </c>
      <c r="B10" s="90"/>
      <c r="C10" s="90" t="s">
        <v>117</v>
      </c>
      <c r="D10" s="91">
        <f>SUMIFS('2추일입'!$G$8:$G$643,'2추일입'!$A$8:$A$643,'2추위원회별'!$A10,'2추일입'!$B$8:$B$643,'2추위원회별'!$C10)</f>
        <v>0</v>
      </c>
      <c r="E10" s="91">
        <f>SUMIFS('2추일입'!$H$8:$H$643,'2추일입'!$A$8:$A$643,'2추위원회별'!$A10,'2추일입'!$B$8:$B$643,'2추위원회별'!$C10)</f>
        <v>0</v>
      </c>
      <c r="F10" s="91">
        <f>SUMIFS('2추일입'!$H$8:$H$643,'2추일입'!$A$8:$A$643,'2추위원회별'!$A10,'2추일입'!$B$8:$B$643,'2추위원회별'!$C10)</f>
        <v>0</v>
      </c>
      <c r="G10" s="91">
        <f>SUMIFS('2추일입'!$J$8:$J$643,'2추일입'!$A$8:$A$643,'2추위원회별'!$A10,'2추일입'!$B$8:$B$643,'2추위원회별'!$C10)</f>
        <v>0</v>
      </c>
      <c r="H10" s="91">
        <f>SUMIFS('2추일입'!$K$8:$K$643,'2추일입'!$A$8:$A$643,'2추위원회별'!$A10,'2추일입'!$B$8:$B$643,'2추위원회별'!$C10)</f>
        <v>0</v>
      </c>
      <c r="I10" s="91">
        <f>SUMIFS('2추일입'!$L$8:$L$643,'2추일입'!$A$8:$A$643,'2추위원회별'!$A10,'2추일입'!$B$8:$B$643,'2추위원회별'!$C10)</f>
        <v>0</v>
      </c>
      <c r="J10" s="91">
        <f>SUMIFS('2추일입'!$V$8:$V$643,'2추일입'!$A$8:$A$643,'2추위원회별'!$A10,'2추일입'!$B$8:$B$643,'2추위원회별'!$C10)</f>
        <v>0</v>
      </c>
      <c r="K10" s="91">
        <f>SUMIFS('2추일입'!$W$8:$W$643,'2추일입'!$A$8:$A$643,'2추위원회별'!$A10,'2추일입'!$B$8:$B$643,'2추위원회별'!$C10)</f>
        <v>0</v>
      </c>
      <c r="L10" s="91">
        <f>SUMIFS('2추일입'!$M$8:$M$643,'2추일입'!$A$8:$A$643,'2추위원회별'!$A10,'2추일입'!$B$8:$B$643,'2추위원회별'!$C10)</f>
        <v>0</v>
      </c>
      <c r="M10" s="91">
        <f>SUMIFS('2추일입'!$N$8:$N$643,'2추일입'!$A$8:$A$643,'2추위원회별'!$A10,'2추일입'!$B$8:$B$643,'2추위원회별'!$C10)</f>
        <v>0</v>
      </c>
      <c r="N10" s="91">
        <f>SUMIFS('2추일입'!$O$8:$O$643,'2추일입'!$A$8:$A$643,'2추위원회별'!$A10,'2추일입'!$B$8:$B$643,'2추위원회별'!$C10)</f>
        <v>0</v>
      </c>
      <c r="O10" s="91">
        <f>SUMIFS('2추일입'!$AA$8:$AA$643,'2추일입'!$A$8:$A$643,'2추위원회별'!$A10,'2추일입'!$B$8:$B$643,'2추위원회별'!$C10)</f>
        <v>0</v>
      </c>
      <c r="P10" s="91">
        <f>SUMIFS('2추일입'!$AB$8:$AB$643,'2추일입'!$A$8:$A$643,'2추위원회별'!$A10,'2추일입'!$B$8:$B$643,'2추위원회별'!$C10)</f>
        <v>0</v>
      </c>
      <c r="R10" s="91">
        <f>SUMIFS('2추일출'!$G$7:$G$641,'2추일출'!$A$7:$A$641,'2추위원회별'!$A10,'2추일출'!$B$7:$B$641,'2추위원회별'!$C10)</f>
        <v>0</v>
      </c>
      <c r="S10" s="91">
        <f>SUMIFS('2추일출'!$H$7:$H$641,'2추일출'!$A$7:$A$641,'2추위원회별'!$A10,'2추일출'!$B$7:$B$641,'2추위원회별'!$C10)</f>
        <v>0</v>
      </c>
      <c r="T10" s="91">
        <f>SUMIFS('2추일출'!$H$7:$H$641,'2추일출'!$A$7:$A$641,'2추위원회별'!$A10,'2추일출'!$B$7:$B$641,'2추위원회별'!$C10)</f>
        <v>0</v>
      </c>
      <c r="U10" s="91">
        <f>SUMIFS('2추일출'!$J$7:$J$641,'2추일출'!$A$7:$A$641,'2추위원회별'!$A10,'2추일출'!$B$7:$B$641,'2추위원회별'!$C10)</f>
        <v>0</v>
      </c>
      <c r="V10" s="91">
        <f>SUMIFS('2추일출'!$K$7:$K$641,'2추일출'!$A$7:$A$641,'2추위원회별'!$A10,'2추일출'!$B$7:$B$641,'2추위원회별'!$C10)</f>
        <v>0</v>
      </c>
      <c r="W10" s="91">
        <f>SUMIFS('2추일출'!$L$7:$L$641,'2추일출'!$A$7:$A$641,'2추위원회별'!$A10,'2추일출'!$B$7:$B$641,'2추위원회별'!$C10)</f>
        <v>0</v>
      </c>
      <c r="X10" s="91">
        <f>SUMIFS('2추일출'!$V$7:$V$641,'2추일출'!$A$7:$A$641,'2추위원회별'!$A10,'2추일출'!$B$7:$B$641,'2추위원회별'!$C10)</f>
        <v>0</v>
      </c>
      <c r="Y10" s="91">
        <f>SUMIFS('2추일출'!$W$7:$W$641,'2추일출'!$A$7:$A$641,'2추위원회별'!$A10,'2추일출'!$B$7:$B$641,'2추위원회별'!$C10)</f>
        <v>0</v>
      </c>
      <c r="Z10" s="91">
        <f>SUMIFS('2추일출'!$M$7:$M$641,'2추일출'!$A$7:$A$641,'2추위원회별'!$A10,'2추일출'!$B$7:$B$641,'2추위원회별'!$C10)</f>
        <v>0</v>
      </c>
      <c r="AA10" s="91">
        <f>SUMIFS('2추일출'!$N$7:$N$641,'2추일출'!$A$7:$A$641,'2추위원회별'!$A10,'2추일출'!$B$7:$B$641,'2추위원회별'!$C10)</f>
        <v>0</v>
      </c>
      <c r="AB10" s="91">
        <f>SUMIFS('2추일출'!$O$7:$O$641,'2추일출'!$A$7:$A$641,'2추위원회별'!$A10,'2추일출'!$B$7:$B$641,'2추위원회별'!$C10)</f>
        <v>0</v>
      </c>
      <c r="AC10" s="91">
        <f>SUMIFS('2추일출'!$AA$7:$AA$641,'2추일출'!$A$7:$A$641,'2추위원회별'!$A10,'2추일출'!$B$7:$B$641,'2추위원회별'!$C10)</f>
        <v>0</v>
      </c>
      <c r="AD10" s="91">
        <f>SUMIFS('2추일출'!$AB$7:$AB$641,'2추일출'!$A$7:$A$641,'2추위원회별'!$A10,'2추일출'!$B$7:$B$641,'2추위원회별'!$C10)</f>
        <v>0</v>
      </c>
    </row>
    <row r="11" spans="1:30" ht="16.5" customHeight="1">
      <c r="B11" s="291" t="s">
        <v>19</v>
      </c>
      <c r="C11" s="292"/>
      <c r="D11" s="89">
        <f>SUM(D12:D14)</f>
        <v>0</v>
      </c>
      <c r="E11" s="89">
        <f t="shared" ref="E11:P11" si="4">SUM(E12:E14)</f>
        <v>0</v>
      </c>
      <c r="F11" s="89">
        <f t="shared" si="4"/>
        <v>0</v>
      </c>
      <c r="G11" s="89">
        <f t="shared" si="4"/>
        <v>0</v>
      </c>
      <c r="H11" s="89">
        <f t="shared" si="4"/>
        <v>0</v>
      </c>
      <c r="I11" s="89">
        <f t="shared" si="4"/>
        <v>0</v>
      </c>
      <c r="J11" s="89">
        <f t="shared" si="4"/>
        <v>0</v>
      </c>
      <c r="K11" s="89">
        <f t="shared" si="4"/>
        <v>0</v>
      </c>
      <c r="L11" s="89">
        <f t="shared" si="4"/>
        <v>0</v>
      </c>
      <c r="M11" s="89">
        <f t="shared" si="4"/>
        <v>0</v>
      </c>
      <c r="N11" s="89">
        <f t="shared" si="4"/>
        <v>0</v>
      </c>
      <c r="O11" s="89">
        <f t="shared" si="4"/>
        <v>0</v>
      </c>
      <c r="P11" s="89">
        <f t="shared" si="4"/>
        <v>0</v>
      </c>
      <c r="R11" s="89">
        <f>SUM(R12:R14)</f>
        <v>0</v>
      </c>
      <c r="S11" s="89">
        <f t="shared" ref="S11:AD11" si="5">SUM(S12:S14)</f>
        <v>0</v>
      </c>
      <c r="T11" s="89">
        <f t="shared" si="5"/>
        <v>0</v>
      </c>
      <c r="U11" s="89">
        <f t="shared" si="5"/>
        <v>0</v>
      </c>
      <c r="V11" s="89">
        <f t="shared" si="5"/>
        <v>0</v>
      </c>
      <c r="W11" s="89">
        <f t="shared" si="5"/>
        <v>0</v>
      </c>
      <c r="X11" s="89">
        <f t="shared" si="5"/>
        <v>0</v>
      </c>
      <c r="Y11" s="89">
        <f t="shared" si="5"/>
        <v>0</v>
      </c>
      <c r="Z11" s="89">
        <f t="shared" si="5"/>
        <v>0</v>
      </c>
      <c r="AA11" s="89">
        <f t="shared" si="5"/>
        <v>0</v>
      </c>
      <c r="AB11" s="89">
        <f t="shared" si="5"/>
        <v>0</v>
      </c>
      <c r="AC11" s="89">
        <f t="shared" si="5"/>
        <v>0</v>
      </c>
      <c r="AD11" s="89">
        <f t="shared" si="5"/>
        <v>0</v>
      </c>
    </row>
    <row r="12" spans="1:30" ht="16.5" customHeight="1">
      <c r="A12" s="97" t="s">
        <v>533</v>
      </c>
      <c r="B12" s="90"/>
      <c r="C12" s="90" t="s">
        <v>122</v>
      </c>
      <c r="D12" s="91">
        <f>SUMIFS('2추일입'!$G$8:$G$643,'2추일입'!$A$8:$A$643,'2추위원회별'!$A12,'2추일입'!$B$8:$B$643,'2추위원회별'!$C12)</f>
        <v>0</v>
      </c>
      <c r="E12" s="91">
        <f>SUMIFS('2추일입'!$H$8:$H$643,'2추일입'!$A$8:$A$643,'2추위원회별'!$A12,'2추일입'!$B$8:$B$643,'2추위원회별'!$C12)</f>
        <v>0</v>
      </c>
      <c r="F12" s="91">
        <f>SUMIFS('2추일입'!$H$8:$H$643,'2추일입'!$A$8:$A$643,'2추위원회별'!$A12,'2추일입'!$B$8:$B$643,'2추위원회별'!$C12)</f>
        <v>0</v>
      </c>
      <c r="G12" s="91">
        <f>SUMIFS('2추일입'!$J$8:$J$643,'2추일입'!$A$8:$A$643,'2추위원회별'!$A12,'2추일입'!$B$8:$B$643,'2추위원회별'!$C12)</f>
        <v>0</v>
      </c>
      <c r="H12" s="91">
        <f>SUMIFS('2추일입'!$K$8:$K$643,'2추일입'!$A$8:$A$643,'2추위원회별'!$A12,'2추일입'!$B$8:$B$643,'2추위원회별'!$C12)</f>
        <v>0</v>
      </c>
      <c r="I12" s="91">
        <f>SUMIFS('2추일입'!$L$8:$L$643,'2추일입'!$A$8:$A$643,'2추위원회별'!$A12,'2추일입'!$B$8:$B$643,'2추위원회별'!$C12)</f>
        <v>0</v>
      </c>
      <c r="J12" s="91">
        <f>SUMIFS('2추일입'!$V$8:$V$643,'2추일입'!$A$8:$A$643,'2추위원회별'!$A12,'2추일입'!$B$8:$B$643,'2추위원회별'!$C12)</f>
        <v>0</v>
      </c>
      <c r="K12" s="91">
        <f>SUMIFS('2추일입'!$W$8:$W$643,'2추일입'!$A$8:$A$643,'2추위원회별'!$A12,'2추일입'!$B$8:$B$643,'2추위원회별'!$C12)</f>
        <v>0</v>
      </c>
      <c r="L12" s="91">
        <f>SUMIFS('2추일입'!$M$8:$M$643,'2추일입'!$A$8:$A$643,'2추위원회별'!$A12,'2추일입'!$B$8:$B$643,'2추위원회별'!$C12)</f>
        <v>0</v>
      </c>
      <c r="M12" s="91">
        <f>SUMIFS('2추일입'!$N$8:$N$643,'2추일입'!$A$8:$A$643,'2추위원회별'!$A12,'2추일입'!$B$8:$B$643,'2추위원회별'!$C12)</f>
        <v>0</v>
      </c>
      <c r="N12" s="91">
        <f>SUMIFS('2추일입'!$O$8:$O$643,'2추일입'!$A$8:$A$643,'2추위원회별'!$A12,'2추일입'!$B$8:$B$643,'2추위원회별'!$C12)</f>
        <v>0</v>
      </c>
      <c r="O12" s="91">
        <f>SUMIFS('2추일입'!$AA$8:$AA$643,'2추일입'!$A$8:$A$643,'2추위원회별'!$A12,'2추일입'!$B$8:$B$643,'2추위원회별'!$C12)</f>
        <v>0</v>
      </c>
      <c r="P12" s="91">
        <f>SUMIFS('2추일입'!$AB$8:$AB$643,'2추일입'!$A$8:$A$643,'2추위원회별'!$A12,'2추일입'!$B$8:$B$643,'2추위원회별'!$C12)</f>
        <v>0</v>
      </c>
      <c r="R12" s="91">
        <f>SUMIFS('2추일출'!$G$7:$G$641,'2추일출'!$A$7:$A$641,'2추위원회별'!$A12,'2추일출'!$B$7:$B$641,'2추위원회별'!$C12)</f>
        <v>0</v>
      </c>
      <c r="S12" s="91">
        <f>SUMIFS('2추일출'!$H$7:$H$641,'2추일출'!$A$7:$A$641,'2추위원회별'!$A12,'2추일출'!$B$7:$B$641,'2추위원회별'!$C12)</f>
        <v>0</v>
      </c>
      <c r="T12" s="91">
        <f>SUMIFS('2추일출'!$H$7:$H$641,'2추일출'!$A$7:$A$641,'2추위원회별'!$A12,'2추일출'!$B$7:$B$641,'2추위원회별'!$C12)</f>
        <v>0</v>
      </c>
      <c r="U12" s="91">
        <f>SUMIFS('2추일출'!$J$7:$J$641,'2추일출'!$A$7:$A$641,'2추위원회별'!$A12,'2추일출'!$B$7:$B$641,'2추위원회별'!$C12)</f>
        <v>0</v>
      </c>
      <c r="V12" s="91">
        <f>SUMIFS('2추일출'!$K$7:$K$641,'2추일출'!$A$7:$A$641,'2추위원회별'!$A12,'2추일출'!$B$7:$B$641,'2추위원회별'!$C12)</f>
        <v>0</v>
      </c>
      <c r="W12" s="91">
        <f>SUMIFS('2추일출'!$L$7:$L$641,'2추일출'!$A$7:$A$641,'2추위원회별'!$A12,'2추일출'!$B$7:$B$641,'2추위원회별'!$C12)</f>
        <v>0</v>
      </c>
      <c r="X12" s="91">
        <f>SUMIFS('2추일출'!$V$7:$V$641,'2추일출'!$A$7:$A$641,'2추위원회별'!$A12,'2추일출'!$B$7:$B$641,'2추위원회별'!$C12)</f>
        <v>0</v>
      </c>
      <c r="Y12" s="91">
        <f>SUMIFS('2추일출'!$W$7:$W$641,'2추일출'!$A$7:$A$641,'2추위원회별'!$A12,'2추일출'!$B$7:$B$641,'2추위원회별'!$C12)</f>
        <v>0</v>
      </c>
      <c r="Z12" s="91">
        <f>SUMIFS('2추일출'!$M$7:$M$641,'2추일출'!$A$7:$A$641,'2추위원회별'!$A12,'2추일출'!$B$7:$B$641,'2추위원회별'!$C12)</f>
        <v>0</v>
      </c>
      <c r="AA12" s="91">
        <f>SUMIFS('2추일출'!$N$7:$N$641,'2추일출'!$A$7:$A$641,'2추위원회별'!$A12,'2추일출'!$B$7:$B$641,'2추위원회별'!$C12)</f>
        <v>0</v>
      </c>
      <c r="AB12" s="91">
        <f>SUMIFS('2추일출'!$O$7:$O$641,'2추일출'!$A$7:$A$641,'2추위원회별'!$A12,'2추일출'!$B$7:$B$641,'2추위원회별'!$C12)</f>
        <v>0</v>
      </c>
      <c r="AC12" s="91">
        <f>SUMIFS('2추일출'!$AA$7:$AA$641,'2추일출'!$A$7:$A$641,'2추위원회별'!$A12,'2추일출'!$B$7:$B$641,'2추위원회별'!$C12)</f>
        <v>0</v>
      </c>
      <c r="AD12" s="91">
        <f>SUMIFS('2추일출'!$AB$7:$AB$641,'2추일출'!$A$7:$A$641,'2추위원회별'!$A12,'2추일출'!$B$7:$B$641,'2추위원회별'!$C12)</f>
        <v>0</v>
      </c>
    </row>
    <row r="13" spans="1:30" ht="16.5" customHeight="1">
      <c r="A13" s="97" t="s">
        <v>533</v>
      </c>
      <c r="B13" s="90"/>
      <c r="C13" s="90" t="s">
        <v>109</v>
      </c>
      <c r="D13" s="91">
        <f>SUMIFS('2추일입'!$G$8:$G$643,'2추일입'!$A$8:$A$643,'2추위원회별'!$A13,'2추일입'!$B$8:$B$643,'2추위원회별'!$C13)</f>
        <v>0</v>
      </c>
      <c r="E13" s="91">
        <f>SUMIFS('2추일입'!$H$8:$H$643,'2추일입'!$A$8:$A$643,'2추위원회별'!$A13,'2추일입'!$B$8:$B$643,'2추위원회별'!$C13)</f>
        <v>0</v>
      </c>
      <c r="F13" s="91">
        <f>SUMIFS('2추일입'!$H$8:$H$643,'2추일입'!$A$8:$A$643,'2추위원회별'!$A13,'2추일입'!$B$8:$B$643,'2추위원회별'!$C13)</f>
        <v>0</v>
      </c>
      <c r="G13" s="91">
        <f>SUMIFS('2추일입'!$J$8:$J$643,'2추일입'!$A$8:$A$643,'2추위원회별'!$A13,'2추일입'!$B$8:$B$643,'2추위원회별'!$C13)</f>
        <v>0</v>
      </c>
      <c r="H13" s="91">
        <f>SUMIFS('2추일입'!$K$8:$K$643,'2추일입'!$A$8:$A$643,'2추위원회별'!$A13,'2추일입'!$B$8:$B$643,'2추위원회별'!$C13)</f>
        <v>0</v>
      </c>
      <c r="I13" s="91">
        <f>SUMIFS('2추일입'!$L$8:$L$643,'2추일입'!$A$8:$A$643,'2추위원회별'!$A13,'2추일입'!$B$8:$B$643,'2추위원회별'!$C13)</f>
        <v>0</v>
      </c>
      <c r="J13" s="91">
        <f>SUMIFS('2추일입'!$V$8:$V$643,'2추일입'!$A$8:$A$643,'2추위원회별'!$A13,'2추일입'!$B$8:$B$643,'2추위원회별'!$C13)</f>
        <v>0</v>
      </c>
      <c r="K13" s="91">
        <f>SUMIFS('2추일입'!$W$8:$W$643,'2추일입'!$A$8:$A$643,'2추위원회별'!$A13,'2추일입'!$B$8:$B$643,'2추위원회별'!$C13)</f>
        <v>0</v>
      </c>
      <c r="L13" s="91">
        <f>SUMIFS('2추일입'!$M$8:$M$643,'2추일입'!$A$8:$A$643,'2추위원회별'!$A13,'2추일입'!$B$8:$B$643,'2추위원회별'!$C13)</f>
        <v>0</v>
      </c>
      <c r="M13" s="91">
        <f>SUMIFS('2추일입'!$N$8:$N$643,'2추일입'!$A$8:$A$643,'2추위원회별'!$A13,'2추일입'!$B$8:$B$643,'2추위원회별'!$C13)</f>
        <v>0</v>
      </c>
      <c r="N13" s="91">
        <f>SUMIFS('2추일입'!$O$8:$O$643,'2추일입'!$A$8:$A$643,'2추위원회별'!$A13,'2추일입'!$B$8:$B$643,'2추위원회별'!$C13)</f>
        <v>0</v>
      </c>
      <c r="O13" s="91">
        <f>SUMIFS('2추일입'!$AA$8:$AA$643,'2추일입'!$A$8:$A$643,'2추위원회별'!$A13,'2추일입'!$B$8:$B$643,'2추위원회별'!$C13)</f>
        <v>0</v>
      </c>
      <c r="P13" s="91">
        <f>SUMIFS('2추일입'!$AB$8:$AB$643,'2추일입'!$A$8:$A$643,'2추위원회별'!$A13,'2추일입'!$B$8:$B$643,'2추위원회별'!$C13)</f>
        <v>0</v>
      </c>
      <c r="R13" s="91">
        <f>SUMIFS('2추일출'!$G$7:$G$641,'2추일출'!$A$7:$A$641,'2추위원회별'!$A13,'2추일출'!$B$7:$B$641,'2추위원회별'!$C13)</f>
        <v>0</v>
      </c>
      <c r="S13" s="91">
        <f>SUMIFS('2추일출'!$H$7:$H$641,'2추일출'!$A$7:$A$641,'2추위원회별'!$A13,'2추일출'!$B$7:$B$641,'2추위원회별'!$C13)</f>
        <v>0</v>
      </c>
      <c r="T13" s="91">
        <f>SUMIFS('2추일출'!$H$7:$H$641,'2추일출'!$A$7:$A$641,'2추위원회별'!$A13,'2추일출'!$B$7:$B$641,'2추위원회별'!$C13)</f>
        <v>0</v>
      </c>
      <c r="U13" s="91">
        <f>SUMIFS('2추일출'!$J$7:$J$641,'2추일출'!$A$7:$A$641,'2추위원회별'!$A13,'2추일출'!$B$7:$B$641,'2추위원회별'!$C13)</f>
        <v>0</v>
      </c>
      <c r="V13" s="91">
        <f>SUMIFS('2추일출'!$K$7:$K$641,'2추일출'!$A$7:$A$641,'2추위원회별'!$A13,'2추일출'!$B$7:$B$641,'2추위원회별'!$C13)</f>
        <v>0</v>
      </c>
      <c r="W13" s="91">
        <f>SUMIFS('2추일출'!$L$7:$L$641,'2추일출'!$A$7:$A$641,'2추위원회별'!$A13,'2추일출'!$B$7:$B$641,'2추위원회별'!$C13)</f>
        <v>0</v>
      </c>
      <c r="X13" s="91">
        <f>SUMIFS('2추일출'!$V$7:$V$641,'2추일출'!$A$7:$A$641,'2추위원회별'!$A13,'2추일출'!$B$7:$B$641,'2추위원회별'!$C13)</f>
        <v>0</v>
      </c>
      <c r="Y13" s="91">
        <f>SUMIFS('2추일출'!$W$7:$W$641,'2추일출'!$A$7:$A$641,'2추위원회별'!$A13,'2추일출'!$B$7:$B$641,'2추위원회별'!$C13)</f>
        <v>0</v>
      </c>
      <c r="Z13" s="91">
        <f>SUMIFS('2추일출'!$M$7:$M$641,'2추일출'!$A$7:$A$641,'2추위원회별'!$A13,'2추일출'!$B$7:$B$641,'2추위원회별'!$C13)</f>
        <v>0</v>
      </c>
      <c r="AA13" s="91">
        <f>SUMIFS('2추일출'!$N$7:$N$641,'2추일출'!$A$7:$A$641,'2추위원회별'!$A13,'2추일출'!$B$7:$B$641,'2추위원회별'!$C13)</f>
        <v>0</v>
      </c>
      <c r="AB13" s="91">
        <f>SUMIFS('2추일출'!$O$7:$O$641,'2추일출'!$A$7:$A$641,'2추위원회별'!$A13,'2추일출'!$B$7:$B$641,'2추위원회별'!$C13)</f>
        <v>0</v>
      </c>
      <c r="AC13" s="91">
        <f>SUMIFS('2추일출'!$AA$7:$AA$641,'2추일출'!$A$7:$A$641,'2추위원회별'!$A13,'2추일출'!$B$7:$B$641,'2추위원회별'!$C13)</f>
        <v>0</v>
      </c>
      <c r="AD13" s="91">
        <f>SUMIFS('2추일출'!$AB$7:$AB$641,'2추일출'!$A$7:$A$641,'2추위원회별'!$A13,'2추일출'!$B$7:$B$641,'2추위원회별'!$C13)</f>
        <v>0</v>
      </c>
    </row>
    <row r="14" spans="1:30" ht="16.5" customHeight="1">
      <c r="A14" s="97" t="s">
        <v>533</v>
      </c>
      <c r="B14" s="90"/>
      <c r="C14" s="90" t="s">
        <v>327</v>
      </c>
      <c r="D14" s="91">
        <f>SUMIFS('2추일입'!$G$8:$G$643,'2추일입'!$A$8:$A$643,'2추위원회별'!$A14,'2추일입'!$B$8:$B$643,'2추위원회별'!$C14)</f>
        <v>0</v>
      </c>
      <c r="E14" s="91">
        <f>SUMIFS('2추일입'!$H$8:$H$643,'2추일입'!$A$8:$A$643,'2추위원회별'!$A14,'2추일입'!$B$8:$B$643,'2추위원회별'!$C14)</f>
        <v>0</v>
      </c>
      <c r="F14" s="91">
        <f>SUMIFS('2추일입'!$H$8:$H$643,'2추일입'!$A$8:$A$643,'2추위원회별'!$A14,'2추일입'!$B$8:$B$643,'2추위원회별'!$C14)</f>
        <v>0</v>
      </c>
      <c r="G14" s="91">
        <f>SUMIFS('2추일입'!$J$8:$J$643,'2추일입'!$A$8:$A$643,'2추위원회별'!$A14,'2추일입'!$B$8:$B$643,'2추위원회별'!$C14)</f>
        <v>0</v>
      </c>
      <c r="H14" s="91">
        <f>SUMIFS('2추일입'!$K$8:$K$643,'2추일입'!$A$8:$A$643,'2추위원회별'!$A14,'2추일입'!$B$8:$B$643,'2추위원회별'!$C14)</f>
        <v>0</v>
      </c>
      <c r="I14" s="91">
        <f>SUMIFS('2추일입'!$L$8:$L$643,'2추일입'!$A$8:$A$643,'2추위원회별'!$A14,'2추일입'!$B$8:$B$643,'2추위원회별'!$C14)</f>
        <v>0</v>
      </c>
      <c r="J14" s="91">
        <f>SUMIFS('2추일입'!$V$8:$V$643,'2추일입'!$A$8:$A$643,'2추위원회별'!$A14,'2추일입'!$B$8:$B$643,'2추위원회별'!$C14)</f>
        <v>0</v>
      </c>
      <c r="K14" s="91">
        <f>SUMIFS('2추일입'!$W$8:$W$643,'2추일입'!$A$8:$A$643,'2추위원회별'!$A14,'2추일입'!$B$8:$B$643,'2추위원회별'!$C14)</f>
        <v>0</v>
      </c>
      <c r="L14" s="91">
        <f>SUMIFS('2추일입'!$M$8:$M$643,'2추일입'!$A$8:$A$643,'2추위원회별'!$A14,'2추일입'!$B$8:$B$643,'2추위원회별'!$C14)</f>
        <v>0</v>
      </c>
      <c r="M14" s="91">
        <f>SUMIFS('2추일입'!$N$8:$N$643,'2추일입'!$A$8:$A$643,'2추위원회별'!$A14,'2추일입'!$B$8:$B$643,'2추위원회별'!$C14)</f>
        <v>0</v>
      </c>
      <c r="N14" s="91">
        <f>SUMIFS('2추일입'!$O$8:$O$643,'2추일입'!$A$8:$A$643,'2추위원회별'!$A14,'2추일입'!$B$8:$B$643,'2추위원회별'!$C14)</f>
        <v>0</v>
      </c>
      <c r="O14" s="91">
        <f>SUMIFS('2추일입'!$AA$8:$AA$643,'2추일입'!$A$8:$A$643,'2추위원회별'!$A14,'2추일입'!$B$8:$B$643,'2추위원회별'!$C14)</f>
        <v>0</v>
      </c>
      <c r="P14" s="91">
        <f>SUMIFS('2추일입'!$AB$8:$AB$643,'2추일입'!$A$8:$A$643,'2추위원회별'!$A14,'2추일입'!$B$8:$B$643,'2추위원회별'!$C14)</f>
        <v>0</v>
      </c>
      <c r="R14" s="91">
        <f>SUMIFS('2추일출'!$G$7:$G$641,'2추일출'!$A$7:$A$641,'2추위원회별'!$A14,'2추일출'!$B$7:$B$641,'2추위원회별'!$C14)</f>
        <v>0</v>
      </c>
      <c r="S14" s="91">
        <f>SUMIFS('2추일출'!$H$7:$H$641,'2추일출'!$A$7:$A$641,'2추위원회별'!$A14,'2추일출'!$B$7:$B$641,'2추위원회별'!$C14)</f>
        <v>0</v>
      </c>
      <c r="T14" s="91">
        <f>SUMIFS('2추일출'!$H$7:$H$641,'2추일출'!$A$7:$A$641,'2추위원회별'!$A14,'2추일출'!$B$7:$B$641,'2추위원회별'!$C14)</f>
        <v>0</v>
      </c>
      <c r="U14" s="91">
        <f>SUMIFS('2추일출'!$J$7:$J$641,'2추일출'!$A$7:$A$641,'2추위원회별'!$A14,'2추일출'!$B$7:$B$641,'2추위원회별'!$C14)</f>
        <v>0</v>
      </c>
      <c r="V14" s="91">
        <f>SUMIFS('2추일출'!$K$7:$K$641,'2추일출'!$A$7:$A$641,'2추위원회별'!$A14,'2추일출'!$B$7:$B$641,'2추위원회별'!$C14)</f>
        <v>0</v>
      </c>
      <c r="W14" s="91">
        <f>SUMIFS('2추일출'!$L$7:$L$641,'2추일출'!$A$7:$A$641,'2추위원회별'!$A14,'2추일출'!$B$7:$B$641,'2추위원회별'!$C14)</f>
        <v>0</v>
      </c>
      <c r="X14" s="91">
        <f>SUMIFS('2추일출'!$V$7:$V$641,'2추일출'!$A$7:$A$641,'2추위원회별'!$A14,'2추일출'!$B$7:$B$641,'2추위원회별'!$C14)</f>
        <v>0</v>
      </c>
      <c r="Y14" s="91">
        <f>SUMIFS('2추일출'!$W$7:$W$641,'2추일출'!$A$7:$A$641,'2추위원회별'!$A14,'2추일출'!$B$7:$B$641,'2추위원회별'!$C14)</f>
        <v>0</v>
      </c>
      <c r="Z14" s="91">
        <f>SUMIFS('2추일출'!$M$7:$M$641,'2추일출'!$A$7:$A$641,'2추위원회별'!$A14,'2추일출'!$B$7:$B$641,'2추위원회별'!$C14)</f>
        <v>0</v>
      </c>
      <c r="AA14" s="91">
        <f>SUMIFS('2추일출'!$N$7:$N$641,'2추일출'!$A$7:$A$641,'2추위원회별'!$A14,'2추일출'!$B$7:$B$641,'2추위원회별'!$C14)</f>
        <v>0</v>
      </c>
      <c r="AB14" s="91">
        <f>SUMIFS('2추일출'!$O$7:$O$641,'2추일출'!$A$7:$A$641,'2추위원회별'!$A14,'2추일출'!$B$7:$B$641,'2추위원회별'!$C14)</f>
        <v>0</v>
      </c>
      <c r="AC14" s="91">
        <f>SUMIFS('2추일출'!$AA$7:$AA$641,'2추일출'!$A$7:$A$641,'2추위원회별'!$A14,'2추일출'!$B$7:$B$641,'2추위원회별'!$C14)</f>
        <v>0</v>
      </c>
      <c r="AD14" s="91">
        <f>SUMIFS('2추일출'!$AB$7:$AB$641,'2추일출'!$A$7:$A$641,'2추위원회별'!$A14,'2추일출'!$B$7:$B$641,'2추위원회별'!$C14)</f>
        <v>0</v>
      </c>
    </row>
    <row r="15" spans="1:30" ht="16.5" customHeight="1">
      <c r="B15" s="291" t="s">
        <v>534</v>
      </c>
      <c r="C15" s="292"/>
      <c r="D15" s="89">
        <f>SUM(D16)</f>
        <v>0</v>
      </c>
      <c r="E15" s="89">
        <f t="shared" ref="E15:P15" si="6">SUM(E16)</f>
        <v>0</v>
      </c>
      <c r="F15" s="89">
        <f t="shared" si="6"/>
        <v>0</v>
      </c>
      <c r="G15" s="89">
        <f t="shared" si="6"/>
        <v>0</v>
      </c>
      <c r="H15" s="89">
        <f t="shared" si="6"/>
        <v>0</v>
      </c>
      <c r="I15" s="89">
        <f t="shared" si="6"/>
        <v>0</v>
      </c>
      <c r="J15" s="89">
        <f t="shared" si="6"/>
        <v>0</v>
      </c>
      <c r="K15" s="89">
        <f t="shared" si="6"/>
        <v>0</v>
      </c>
      <c r="L15" s="89">
        <f t="shared" si="6"/>
        <v>0</v>
      </c>
      <c r="M15" s="89">
        <f t="shared" si="6"/>
        <v>0</v>
      </c>
      <c r="N15" s="89">
        <f t="shared" si="6"/>
        <v>0</v>
      </c>
      <c r="O15" s="89">
        <f t="shared" si="6"/>
        <v>0</v>
      </c>
      <c r="P15" s="89">
        <f t="shared" si="6"/>
        <v>0</v>
      </c>
      <c r="R15" s="89">
        <f>SUM(R16)</f>
        <v>0</v>
      </c>
      <c r="S15" s="89">
        <f t="shared" ref="S15:AD15" si="7">SUM(S16)</f>
        <v>0</v>
      </c>
      <c r="T15" s="89">
        <f t="shared" si="7"/>
        <v>0</v>
      </c>
      <c r="U15" s="89">
        <f t="shared" si="7"/>
        <v>0</v>
      </c>
      <c r="V15" s="89">
        <f t="shared" si="7"/>
        <v>0</v>
      </c>
      <c r="W15" s="89">
        <f t="shared" si="7"/>
        <v>0</v>
      </c>
      <c r="X15" s="89">
        <f t="shared" si="7"/>
        <v>0</v>
      </c>
      <c r="Y15" s="89">
        <f t="shared" si="7"/>
        <v>0</v>
      </c>
      <c r="Z15" s="89">
        <f t="shared" si="7"/>
        <v>0</v>
      </c>
      <c r="AA15" s="89">
        <f t="shared" si="7"/>
        <v>0</v>
      </c>
      <c r="AB15" s="89">
        <f t="shared" si="7"/>
        <v>0</v>
      </c>
      <c r="AC15" s="89">
        <f t="shared" si="7"/>
        <v>0</v>
      </c>
      <c r="AD15" s="89">
        <f t="shared" si="7"/>
        <v>0</v>
      </c>
    </row>
    <row r="16" spans="1:30" ht="16.5" customHeight="1">
      <c r="A16" s="97" t="s">
        <v>534</v>
      </c>
      <c r="B16" s="90"/>
      <c r="C16" s="90" t="s">
        <v>342</v>
      </c>
      <c r="D16" s="91">
        <f>SUMIFS('2추일입'!$G$8:$G$643,'2추일입'!$A$8:$A$643,'2추위원회별'!$A16,'2추일입'!$B$8:$B$643,'2추위원회별'!$C16)</f>
        <v>0</v>
      </c>
      <c r="E16" s="91">
        <f>SUMIFS('2추일입'!$H$8:$H$643,'2추일입'!$A$8:$A$643,'2추위원회별'!$A16,'2추일입'!$B$8:$B$643,'2추위원회별'!$C16)</f>
        <v>0</v>
      </c>
      <c r="F16" s="91">
        <f>SUMIFS('2추일입'!$H$8:$H$643,'2추일입'!$A$8:$A$643,'2추위원회별'!$A16,'2추일입'!$B$8:$B$643,'2추위원회별'!$C16)</f>
        <v>0</v>
      </c>
      <c r="G16" s="91">
        <f>SUMIFS('2추일입'!$J$8:$J$643,'2추일입'!$A$8:$A$643,'2추위원회별'!$A16,'2추일입'!$B$8:$B$643,'2추위원회별'!$C16)</f>
        <v>0</v>
      </c>
      <c r="H16" s="91">
        <f>SUMIFS('2추일입'!$K$8:$K$643,'2추일입'!$A$8:$A$643,'2추위원회별'!$A16,'2추일입'!$B$8:$B$643,'2추위원회별'!$C16)</f>
        <v>0</v>
      </c>
      <c r="I16" s="91">
        <f>SUMIFS('2추일입'!$L$8:$L$643,'2추일입'!$A$8:$A$643,'2추위원회별'!$A16,'2추일입'!$B$8:$B$643,'2추위원회별'!$C16)</f>
        <v>0</v>
      </c>
      <c r="J16" s="91">
        <f>SUMIFS('2추일입'!$V$8:$V$643,'2추일입'!$A$8:$A$643,'2추위원회별'!$A16,'2추일입'!$B$8:$B$643,'2추위원회별'!$C16)</f>
        <v>0</v>
      </c>
      <c r="K16" s="91">
        <f>SUMIFS('2추일입'!$W$8:$W$643,'2추일입'!$A$8:$A$643,'2추위원회별'!$A16,'2추일입'!$B$8:$B$643,'2추위원회별'!$C16)</f>
        <v>0</v>
      </c>
      <c r="L16" s="91">
        <f>SUMIFS('2추일입'!$M$8:$M$643,'2추일입'!$A$8:$A$643,'2추위원회별'!$A16,'2추일입'!$B$8:$B$643,'2추위원회별'!$C16)</f>
        <v>0</v>
      </c>
      <c r="M16" s="91">
        <f>SUMIFS('2추일입'!$N$8:$N$643,'2추일입'!$A$8:$A$643,'2추위원회별'!$A16,'2추일입'!$B$8:$B$643,'2추위원회별'!$C16)</f>
        <v>0</v>
      </c>
      <c r="N16" s="91">
        <f>SUMIFS('2추일입'!$O$8:$O$643,'2추일입'!$A$8:$A$643,'2추위원회별'!$A16,'2추일입'!$B$8:$B$643,'2추위원회별'!$C16)</f>
        <v>0</v>
      </c>
      <c r="O16" s="91">
        <f>SUMIFS('2추일입'!$AA$8:$AA$643,'2추일입'!$A$8:$A$643,'2추위원회별'!$A16,'2추일입'!$B$8:$B$643,'2추위원회별'!$C16)</f>
        <v>0</v>
      </c>
      <c r="P16" s="91">
        <f>SUMIFS('2추일입'!$AB$8:$AB$643,'2추일입'!$A$8:$A$643,'2추위원회별'!$A16,'2추일입'!$B$8:$B$643,'2추위원회별'!$C16)</f>
        <v>0</v>
      </c>
      <c r="R16" s="91">
        <f>SUMIFS('2추일출'!$G$7:$G$641,'2추일출'!$A$7:$A$641,'2추위원회별'!$A16,'2추일출'!$B$7:$B$641,'2추위원회별'!$C16)</f>
        <v>0</v>
      </c>
      <c r="S16" s="91">
        <f>SUMIFS('2추일출'!$H$7:$H$641,'2추일출'!$A$7:$A$641,'2추위원회별'!$A16,'2추일출'!$B$7:$B$641,'2추위원회별'!$C16)</f>
        <v>0</v>
      </c>
      <c r="T16" s="91">
        <f>SUMIFS('2추일출'!$H$7:$H$641,'2추일출'!$A$7:$A$641,'2추위원회별'!$A16,'2추일출'!$B$7:$B$641,'2추위원회별'!$C16)</f>
        <v>0</v>
      </c>
      <c r="U16" s="91">
        <f>SUMIFS('2추일출'!$J$7:$J$641,'2추일출'!$A$7:$A$641,'2추위원회별'!$A16,'2추일출'!$B$7:$B$641,'2추위원회별'!$C16)</f>
        <v>0</v>
      </c>
      <c r="V16" s="91">
        <f>SUMIFS('2추일출'!$K$7:$K$641,'2추일출'!$A$7:$A$641,'2추위원회별'!$A16,'2추일출'!$B$7:$B$641,'2추위원회별'!$C16)</f>
        <v>0</v>
      </c>
      <c r="W16" s="91">
        <f>SUMIFS('2추일출'!$L$7:$L$641,'2추일출'!$A$7:$A$641,'2추위원회별'!$A16,'2추일출'!$B$7:$B$641,'2추위원회별'!$C16)</f>
        <v>0</v>
      </c>
      <c r="X16" s="91">
        <f>SUMIFS('2추일출'!$V$7:$V$641,'2추일출'!$A$7:$A$641,'2추위원회별'!$A16,'2추일출'!$B$7:$B$641,'2추위원회별'!$C16)</f>
        <v>0</v>
      </c>
      <c r="Y16" s="91">
        <f>SUMIFS('2추일출'!$W$7:$W$641,'2추일출'!$A$7:$A$641,'2추위원회별'!$A16,'2추일출'!$B$7:$B$641,'2추위원회별'!$C16)</f>
        <v>0</v>
      </c>
      <c r="Z16" s="91">
        <f>SUMIFS('2추일출'!$M$7:$M$641,'2추일출'!$A$7:$A$641,'2추위원회별'!$A16,'2추일출'!$B$7:$B$641,'2추위원회별'!$C16)</f>
        <v>0</v>
      </c>
      <c r="AA16" s="91">
        <f>SUMIFS('2추일출'!$N$7:$N$641,'2추일출'!$A$7:$A$641,'2추위원회별'!$A16,'2추일출'!$B$7:$B$641,'2추위원회별'!$C16)</f>
        <v>0</v>
      </c>
      <c r="AB16" s="91">
        <f>SUMIFS('2추일출'!$O$7:$O$641,'2추일출'!$A$7:$A$641,'2추위원회별'!$A16,'2추일출'!$B$7:$B$641,'2추위원회별'!$C16)</f>
        <v>0</v>
      </c>
      <c r="AC16" s="91">
        <f>SUMIFS('2추일출'!$AA$7:$AA$641,'2추일출'!$A$7:$A$641,'2추위원회별'!$A16,'2추일출'!$B$7:$B$641,'2추위원회별'!$C16)</f>
        <v>0</v>
      </c>
      <c r="AD16" s="91">
        <f>SUMIFS('2추일출'!$AB$7:$AB$641,'2추일출'!$A$7:$A$641,'2추위원회별'!$A16,'2추일출'!$B$7:$B$641,'2추위원회별'!$C16)</f>
        <v>0</v>
      </c>
    </row>
    <row r="17" spans="1:30" ht="16.5" customHeight="1">
      <c r="B17" s="291" t="s">
        <v>535</v>
      </c>
      <c r="C17" s="292"/>
      <c r="D17" s="89">
        <f>SUM(D18:D21)</f>
        <v>0</v>
      </c>
      <c r="E17" s="89">
        <f t="shared" ref="E17:P17" si="8">SUM(E18:E21)</f>
        <v>0</v>
      </c>
      <c r="F17" s="89">
        <f t="shared" si="8"/>
        <v>0</v>
      </c>
      <c r="G17" s="89">
        <f t="shared" si="8"/>
        <v>0</v>
      </c>
      <c r="H17" s="89">
        <f t="shared" si="8"/>
        <v>0</v>
      </c>
      <c r="I17" s="89">
        <f t="shared" si="8"/>
        <v>0</v>
      </c>
      <c r="J17" s="89">
        <f t="shared" si="8"/>
        <v>0</v>
      </c>
      <c r="K17" s="89">
        <f t="shared" si="8"/>
        <v>0</v>
      </c>
      <c r="L17" s="89">
        <f t="shared" si="8"/>
        <v>0</v>
      </c>
      <c r="M17" s="89">
        <f t="shared" si="8"/>
        <v>0</v>
      </c>
      <c r="N17" s="89">
        <f t="shared" si="8"/>
        <v>0</v>
      </c>
      <c r="O17" s="89">
        <f t="shared" si="8"/>
        <v>0</v>
      </c>
      <c r="P17" s="89">
        <f t="shared" si="8"/>
        <v>0</v>
      </c>
      <c r="R17" s="89">
        <f>SUM(R18:R21)</f>
        <v>0</v>
      </c>
      <c r="S17" s="89">
        <f t="shared" ref="S17:AD17" si="9">SUM(S18:S21)</f>
        <v>0</v>
      </c>
      <c r="T17" s="89">
        <f t="shared" si="9"/>
        <v>0</v>
      </c>
      <c r="U17" s="89">
        <f t="shared" si="9"/>
        <v>0</v>
      </c>
      <c r="V17" s="89">
        <f t="shared" si="9"/>
        <v>0</v>
      </c>
      <c r="W17" s="89">
        <f t="shared" si="9"/>
        <v>0</v>
      </c>
      <c r="X17" s="89">
        <f t="shared" si="9"/>
        <v>0</v>
      </c>
      <c r="Y17" s="89">
        <f t="shared" si="9"/>
        <v>0</v>
      </c>
      <c r="Z17" s="89">
        <f t="shared" si="9"/>
        <v>0</v>
      </c>
      <c r="AA17" s="89">
        <f t="shared" si="9"/>
        <v>0</v>
      </c>
      <c r="AB17" s="89">
        <f t="shared" si="9"/>
        <v>0</v>
      </c>
      <c r="AC17" s="89">
        <f t="shared" si="9"/>
        <v>0</v>
      </c>
      <c r="AD17" s="89">
        <f t="shared" si="9"/>
        <v>0</v>
      </c>
    </row>
    <row r="18" spans="1:30" ht="16.5" customHeight="1">
      <c r="A18" s="97" t="s">
        <v>535</v>
      </c>
      <c r="B18" s="90"/>
      <c r="C18" s="90" t="s">
        <v>111</v>
      </c>
      <c r="D18" s="91">
        <f>SUMIFS('2추일입'!$G$8:$G$643,'2추일입'!$A$8:$A$643,'2추위원회별'!$A18,'2추일입'!$B$8:$B$643,'2추위원회별'!$C18)</f>
        <v>0</v>
      </c>
      <c r="E18" s="91">
        <f>SUMIFS('2추일입'!$H$8:$H$643,'2추일입'!$A$8:$A$643,'2추위원회별'!$A18,'2추일입'!$B$8:$B$643,'2추위원회별'!$C18)</f>
        <v>0</v>
      </c>
      <c r="F18" s="91">
        <f>SUMIFS('2추일입'!$H$8:$H$643,'2추일입'!$A$8:$A$643,'2추위원회별'!$A18,'2추일입'!$B$8:$B$643,'2추위원회별'!$C18)</f>
        <v>0</v>
      </c>
      <c r="G18" s="91">
        <f>SUMIFS('2추일입'!$J$8:$J$643,'2추일입'!$A$8:$A$643,'2추위원회별'!$A18,'2추일입'!$B$8:$B$643,'2추위원회별'!$C18)</f>
        <v>0</v>
      </c>
      <c r="H18" s="91">
        <f>SUMIFS('2추일입'!$K$8:$K$643,'2추일입'!$A$8:$A$643,'2추위원회별'!$A18,'2추일입'!$B$8:$B$643,'2추위원회별'!$C18)</f>
        <v>0</v>
      </c>
      <c r="I18" s="91">
        <f>SUMIFS('2추일입'!$L$8:$L$643,'2추일입'!$A$8:$A$643,'2추위원회별'!$A18,'2추일입'!$B$8:$B$643,'2추위원회별'!$C18)</f>
        <v>0</v>
      </c>
      <c r="J18" s="91">
        <f>SUMIFS('2추일입'!$V$8:$V$643,'2추일입'!$A$8:$A$643,'2추위원회별'!$A18,'2추일입'!$B$8:$B$643,'2추위원회별'!$C18)</f>
        <v>0</v>
      </c>
      <c r="K18" s="91">
        <f>SUMIFS('2추일입'!$W$8:$W$643,'2추일입'!$A$8:$A$643,'2추위원회별'!$A18,'2추일입'!$B$8:$B$643,'2추위원회별'!$C18)</f>
        <v>0</v>
      </c>
      <c r="L18" s="91">
        <f>SUMIFS('2추일입'!$M$8:$M$643,'2추일입'!$A$8:$A$643,'2추위원회별'!$A18,'2추일입'!$B$8:$B$643,'2추위원회별'!$C18)</f>
        <v>0</v>
      </c>
      <c r="M18" s="91">
        <f>SUMIFS('2추일입'!$N$8:$N$643,'2추일입'!$A$8:$A$643,'2추위원회별'!$A18,'2추일입'!$B$8:$B$643,'2추위원회별'!$C18)</f>
        <v>0</v>
      </c>
      <c r="N18" s="91">
        <f>SUMIFS('2추일입'!$O$8:$O$643,'2추일입'!$A$8:$A$643,'2추위원회별'!$A18,'2추일입'!$B$8:$B$643,'2추위원회별'!$C18)</f>
        <v>0</v>
      </c>
      <c r="O18" s="91">
        <f>SUMIFS('2추일입'!$AA$8:$AA$643,'2추일입'!$A$8:$A$643,'2추위원회별'!$A18,'2추일입'!$B$8:$B$643,'2추위원회별'!$C18)</f>
        <v>0</v>
      </c>
      <c r="P18" s="91">
        <f>SUMIFS('2추일입'!$AB$8:$AB$643,'2추일입'!$A$8:$A$643,'2추위원회별'!$A18,'2추일입'!$B$8:$B$643,'2추위원회별'!$C18)</f>
        <v>0</v>
      </c>
      <c r="R18" s="91">
        <f>SUMIFS('2추일출'!$G$7:$G$641,'2추일출'!$A$7:$A$641,'2추위원회별'!$A18,'2추일출'!$B$7:$B$641,'2추위원회별'!$C18)</f>
        <v>0</v>
      </c>
      <c r="S18" s="91">
        <f>SUMIFS('2추일출'!$H$7:$H$641,'2추일출'!$A$7:$A$641,'2추위원회별'!$A18,'2추일출'!$B$7:$B$641,'2추위원회별'!$C18)</f>
        <v>0</v>
      </c>
      <c r="T18" s="91">
        <f>SUMIFS('2추일출'!$H$7:$H$641,'2추일출'!$A$7:$A$641,'2추위원회별'!$A18,'2추일출'!$B$7:$B$641,'2추위원회별'!$C18)</f>
        <v>0</v>
      </c>
      <c r="U18" s="91">
        <f>SUMIFS('2추일출'!$J$7:$J$641,'2추일출'!$A$7:$A$641,'2추위원회별'!$A18,'2추일출'!$B$7:$B$641,'2추위원회별'!$C18)</f>
        <v>0</v>
      </c>
      <c r="V18" s="91">
        <f>SUMIFS('2추일출'!$K$7:$K$641,'2추일출'!$A$7:$A$641,'2추위원회별'!$A18,'2추일출'!$B$7:$B$641,'2추위원회별'!$C18)</f>
        <v>0</v>
      </c>
      <c r="W18" s="91">
        <f>SUMIFS('2추일출'!$L$7:$L$641,'2추일출'!$A$7:$A$641,'2추위원회별'!$A18,'2추일출'!$B$7:$B$641,'2추위원회별'!$C18)</f>
        <v>0</v>
      </c>
      <c r="X18" s="91">
        <f>SUMIFS('2추일출'!$V$7:$V$641,'2추일출'!$A$7:$A$641,'2추위원회별'!$A18,'2추일출'!$B$7:$B$641,'2추위원회별'!$C18)</f>
        <v>0</v>
      </c>
      <c r="Y18" s="91">
        <f>SUMIFS('2추일출'!$W$7:$W$641,'2추일출'!$A$7:$A$641,'2추위원회별'!$A18,'2추일출'!$B$7:$B$641,'2추위원회별'!$C18)</f>
        <v>0</v>
      </c>
      <c r="Z18" s="91">
        <f>SUMIFS('2추일출'!$M$7:$M$641,'2추일출'!$A$7:$A$641,'2추위원회별'!$A18,'2추일출'!$B$7:$B$641,'2추위원회별'!$C18)</f>
        <v>0</v>
      </c>
      <c r="AA18" s="91">
        <f>SUMIFS('2추일출'!$N$7:$N$641,'2추일출'!$A$7:$A$641,'2추위원회별'!$A18,'2추일출'!$B$7:$B$641,'2추위원회별'!$C18)</f>
        <v>0</v>
      </c>
      <c r="AB18" s="91">
        <f>SUMIFS('2추일출'!$O$7:$O$641,'2추일출'!$A$7:$A$641,'2추위원회별'!$A18,'2추일출'!$B$7:$B$641,'2추위원회별'!$C18)</f>
        <v>0</v>
      </c>
      <c r="AC18" s="91">
        <f>SUMIFS('2추일출'!$AA$7:$AA$641,'2추일출'!$A$7:$A$641,'2추위원회별'!$A18,'2추일출'!$B$7:$B$641,'2추위원회별'!$C18)</f>
        <v>0</v>
      </c>
      <c r="AD18" s="91">
        <f>SUMIFS('2추일출'!$AB$7:$AB$641,'2추일출'!$A$7:$A$641,'2추위원회별'!$A18,'2추일출'!$B$7:$B$641,'2추위원회별'!$C18)</f>
        <v>0</v>
      </c>
    </row>
    <row r="19" spans="1:30" ht="16.5" customHeight="1">
      <c r="A19" t="s">
        <v>535</v>
      </c>
      <c r="B19" s="90"/>
      <c r="C19" s="90" t="s">
        <v>225</v>
      </c>
      <c r="D19" s="91">
        <f>SUMIFS('2추일입'!$G$8:$G$643,'2추일입'!$A$8:$A$643,'2추위원회별'!$A19,'2추일입'!$B$8:$B$643,'2추위원회별'!$C19)</f>
        <v>0</v>
      </c>
      <c r="E19" s="91">
        <f>SUMIFS('2추일입'!$H$8:$H$643,'2추일입'!$A$8:$A$643,'2추위원회별'!$A19,'2추일입'!$B$8:$B$643,'2추위원회별'!$C19)</f>
        <v>0</v>
      </c>
      <c r="F19" s="91">
        <f>SUMIFS('2추일입'!$H$8:$H$643,'2추일입'!$A$8:$A$643,'2추위원회별'!$A19,'2추일입'!$B$8:$B$643,'2추위원회별'!$C19)</f>
        <v>0</v>
      </c>
      <c r="G19" s="91">
        <f>SUMIFS('2추일입'!$J$8:$J$643,'2추일입'!$A$8:$A$643,'2추위원회별'!$A19,'2추일입'!$B$8:$B$643,'2추위원회별'!$C19)</f>
        <v>0</v>
      </c>
      <c r="H19" s="91">
        <f>SUMIFS('2추일입'!$K$8:$K$643,'2추일입'!$A$8:$A$643,'2추위원회별'!$A19,'2추일입'!$B$8:$B$643,'2추위원회별'!$C19)</f>
        <v>0</v>
      </c>
      <c r="I19" s="91">
        <f>SUMIFS('2추일입'!$L$8:$L$643,'2추일입'!$A$8:$A$643,'2추위원회별'!$A19,'2추일입'!$B$8:$B$643,'2추위원회별'!$C19)</f>
        <v>0</v>
      </c>
      <c r="J19" s="91">
        <f>SUMIFS('2추일입'!$V$8:$V$643,'2추일입'!$A$8:$A$643,'2추위원회별'!$A19,'2추일입'!$B$8:$B$643,'2추위원회별'!$C19)</f>
        <v>0</v>
      </c>
      <c r="K19" s="91">
        <f>SUMIFS('2추일입'!$W$8:$W$643,'2추일입'!$A$8:$A$643,'2추위원회별'!$A19,'2추일입'!$B$8:$B$643,'2추위원회별'!$C19)</f>
        <v>0</v>
      </c>
      <c r="L19" s="91">
        <f>SUMIFS('2추일입'!$M$8:$M$643,'2추일입'!$A$8:$A$643,'2추위원회별'!$A19,'2추일입'!$B$8:$B$643,'2추위원회별'!$C19)</f>
        <v>0</v>
      </c>
      <c r="M19" s="91">
        <f>SUMIFS('2추일입'!$N$8:$N$643,'2추일입'!$A$8:$A$643,'2추위원회별'!$A19,'2추일입'!$B$8:$B$643,'2추위원회별'!$C19)</f>
        <v>0</v>
      </c>
      <c r="N19" s="91">
        <f>SUMIFS('2추일입'!$O$8:$O$643,'2추일입'!$A$8:$A$643,'2추위원회별'!$A19,'2추일입'!$B$8:$B$643,'2추위원회별'!$C19)</f>
        <v>0</v>
      </c>
      <c r="O19" s="91">
        <f>SUMIFS('2추일입'!$AA$8:$AA$643,'2추일입'!$A$8:$A$643,'2추위원회별'!$A19,'2추일입'!$B$8:$B$643,'2추위원회별'!$C19)</f>
        <v>0</v>
      </c>
      <c r="P19" s="91">
        <f>SUMIFS('2추일입'!$AB$8:$AB$643,'2추일입'!$A$8:$A$643,'2추위원회별'!$A19,'2추일입'!$B$8:$B$643,'2추위원회별'!$C19)</f>
        <v>0</v>
      </c>
      <c r="R19" s="91">
        <f>SUMIFS('2추일출'!$G$7:$G$641,'2추일출'!$A$7:$A$641,'2추위원회별'!$A19,'2추일출'!$B$7:$B$641,'2추위원회별'!$C19)</f>
        <v>0</v>
      </c>
      <c r="S19" s="91">
        <f>SUMIFS('2추일출'!$H$7:$H$641,'2추일출'!$A$7:$A$641,'2추위원회별'!$A19,'2추일출'!$B$7:$B$641,'2추위원회별'!$C19)</f>
        <v>0</v>
      </c>
      <c r="T19" s="91">
        <f>SUMIFS('2추일출'!$H$7:$H$641,'2추일출'!$A$7:$A$641,'2추위원회별'!$A19,'2추일출'!$B$7:$B$641,'2추위원회별'!$C19)</f>
        <v>0</v>
      </c>
      <c r="U19" s="91">
        <f>SUMIFS('2추일출'!$J$7:$J$641,'2추일출'!$A$7:$A$641,'2추위원회별'!$A19,'2추일출'!$B$7:$B$641,'2추위원회별'!$C19)</f>
        <v>0</v>
      </c>
      <c r="V19" s="91">
        <f>SUMIFS('2추일출'!$K$7:$K$641,'2추일출'!$A$7:$A$641,'2추위원회별'!$A19,'2추일출'!$B$7:$B$641,'2추위원회별'!$C19)</f>
        <v>0</v>
      </c>
      <c r="W19" s="91">
        <f>SUMIFS('2추일출'!$L$7:$L$641,'2추일출'!$A$7:$A$641,'2추위원회별'!$A19,'2추일출'!$B$7:$B$641,'2추위원회별'!$C19)</f>
        <v>0</v>
      </c>
      <c r="X19" s="91">
        <f>SUMIFS('2추일출'!$V$7:$V$641,'2추일출'!$A$7:$A$641,'2추위원회별'!$A19,'2추일출'!$B$7:$B$641,'2추위원회별'!$C19)</f>
        <v>0</v>
      </c>
      <c r="Y19" s="91">
        <f>SUMIFS('2추일출'!$W$7:$W$641,'2추일출'!$A$7:$A$641,'2추위원회별'!$A19,'2추일출'!$B$7:$B$641,'2추위원회별'!$C19)</f>
        <v>0</v>
      </c>
      <c r="Z19" s="91">
        <f>SUMIFS('2추일출'!$M$7:$M$641,'2추일출'!$A$7:$A$641,'2추위원회별'!$A19,'2추일출'!$B$7:$B$641,'2추위원회별'!$C19)</f>
        <v>0</v>
      </c>
      <c r="AA19" s="91">
        <f>SUMIFS('2추일출'!$N$7:$N$641,'2추일출'!$A$7:$A$641,'2추위원회별'!$A19,'2추일출'!$B$7:$B$641,'2추위원회별'!$C19)</f>
        <v>0</v>
      </c>
      <c r="AB19" s="91">
        <f>SUMIFS('2추일출'!$O$7:$O$641,'2추일출'!$A$7:$A$641,'2추위원회별'!$A19,'2추일출'!$B$7:$B$641,'2추위원회별'!$C19)</f>
        <v>0</v>
      </c>
      <c r="AC19" s="91">
        <f>SUMIFS('2추일출'!$AA$7:$AA$641,'2추일출'!$A$7:$A$641,'2추위원회별'!$A19,'2추일출'!$B$7:$B$641,'2추위원회별'!$C19)</f>
        <v>0</v>
      </c>
      <c r="AD19" s="91">
        <f>SUMIFS('2추일출'!$AB$7:$AB$641,'2추일출'!$A$7:$A$641,'2추위원회별'!$A19,'2추일출'!$B$7:$B$641,'2추위원회별'!$C19)</f>
        <v>0</v>
      </c>
    </row>
    <row r="20" spans="1:30" ht="16.5" customHeight="1">
      <c r="A20" s="97" t="s">
        <v>535</v>
      </c>
      <c r="B20" s="92"/>
      <c r="C20" s="92" t="s">
        <v>327</v>
      </c>
      <c r="D20" s="91">
        <f>SUMIFS('2추일입'!$G$8:$G$643,'2추일입'!$A$8:$A$643,'2추위원회별'!$A20,'2추일입'!$B$8:$B$643,'2추위원회별'!$C20)</f>
        <v>0</v>
      </c>
      <c r="E20" s="91">
        <f>SUMIFS('2추일입'!$H$8:$H$643,'2추일입'!$A$8:$A$643,'2추위원회별'!$A20,'2추일입'!$B$8:$B$643,'2추위원회별'!$C20)</f>
        <v>0</v>
      </c>
      <c r="F20" s="91">
        <f>SUMIFS('2추일입'!$H$8:$H$643,'2추일입'!$A$8:$A$643,'2추위원회별'!$A20,'2추일입'!$B$8:$B$643,'2추위원회별'!$C20)</f>
        <v>0</v>
      </c>
      <c r="G20" s="91">
        <f>SUMIFS('2추일입'!$J$8:$J$643,'2추일입'!$A$8:$A$643,'2추위원회별'!$A20,'2추일입'!$B$8:$B$643,'2추위원회별'!$C20)</f>
        <v>0</v>
      </c>
      <c r="H20" s="91">
        <f>SUMIFS('2추일입'!$K$8:$K$643,'2추일입'!$A$8:$A$643,'2추위원회별'!$A20,'2추일입'!$B$8:$B$643,'2추위원회별'!$C20)</f>
        <v>0</v>
      </c>
      <c r="I20" s="91">
        <f>SUMIFS('2추일입'!$L$8:$L$643,'2추일입'!$A$8:$A$643,'2추위원회별'!$A20,'2추일입'!$B$8:$B$643,'2추위원회별'!$C20)</f>
        <v>0</v>
      </c>
      <c r="J20" s="91">
        <f>SUMIFS('2추일입'!$V$8:$V$643,'2추일입'!$A$8:$A$643,'2추위원회별'!$A20,'2추일입'!$B$8:$B$643,'2추위원회별'!$C20)</f>
        <v>0</v>
      </c>
      <c r="K20" s="91">
        <f>SUMIFS('2추일입'!$W$8:$W$643,'2추일입'!$A$8:$A$643,'2추위원회별'!$A20,'2추일입'!$B$8:$B$643,'2추위원회별'!$C20)</f>
        <v>0</v>
      </c>
      <c r="L20" s="91">
        <f>SUMIFS('2추일입'!$M$8:$M$643,'2추일입'!$A$8:$A$643,'2추위원회별'!$A20,'2추일입'!$B$8:$B$643,'2추위원회별'!$C20)</f>
        <v>0</v>
      </c>
      <c r="M20" s="91">
        <f>SUMIFS('2추일입'!$N$8:$N$643,'2추일입'!$A$8:$A$643,'2추위원회별'!$A20,'2추일입'!$B$8:$B$643,'2추위원회별'!$C20)</f>
        <v>0</v>
      </c>
      <c r="N20" s="91">
        <f>SUMIFS('2추일입'!$O$8:$O$643,'2추일입'!$A$8:$A$643,'2추위원회별'!$A20,'2추일입'!$B$8:$B$643,'2추위원회별'!$C20)</f>
        <v>0</v>
      </c>
      <c r="O20" s="91">
        <f>SUMIFS('2추일입'!$AA$8:$AA$643,'2추일입'!$A$8:$A$643,'2추위원회별'!$A20,'2추일입'!$B$8:$B$643,'2추위원회별'!$C20)</f>
        <v>0</v>
      </c>
      <c r="P20" s="91">
        <f>SUMIFS('2추일입'!$AB$8:$AB$643,'2추일입'!$A$8:$A$643,'2추위원회별'!$A20,'2추일입'!$B$8:$B$643,'2추위원회별'!$C20)</f>
        <v>0</v>
      </c>
      <c r="R20" s="91">
        <f>SUMIFS('2추일출'!$G$7:$G$641,'2추일출'!$A$7:$A$641,'2추위원회별'!$A20,'2추일출'!$B$7:$B$641,'2추위원회별'!$C20)</f>
        <v>0</v>
      </c>
      <c r="S20" s="91">
        <f>SUMIFS('2추일출'!$H$7:$H$641,'2추일출'!$A$7:$A$641,'2추위원회별'!$A20,'2추일출'!$B$7:$B$641,'2추위원회별'!$C20)</f>
        <v>0</v>
      </c>
      <c r="T20" s="91">
        <f>SUMIFS('2추일출'!$H$7:$H$641,'2추일출'!$A$7:$A$641,'2추위원회별'!$A20,'2추일출'!$B$7:$B$641,'2추위원회별'!$C20)</f>
        <v>0</v>
      </c>
      <c r="U20" s="91">
        <f>SUMIFS('2추일출'!$J$7:$J$641,'2추일출'!$A$7:$A$641,'2추위원회별'!$A20,'2추일출'!$B$7:$B$641,'2추위원회별'!$C20)</f>
        <v>0</v>
      </c>
      <c r="V20" s="91">
        <f>SUMIFS('2추일출'!$K$7:$K$641,'2추일출'!$A$7:$A$641,'2추위원회별'!$A20,'2추일출'!$B$7:$B$641,'2추위원회별'!$C20)</f>
        <v>0</v>
      </c>
      <c r="W20" s="91">
        <f>SUMIFS('2추일출'!$L$7:$L$641,'2추일출'!$A$7:$A$641,'2추위원회별'!$A20,'2추일출'!$B$7:$B$641,'2추위원회별'!$C20)</f>
        <v>0</v>
      </c>
      <c r="X20" s="91">
        <f>SUMIFS('2추일출'!$V$7:$V$641,'2추일출'!$A$7:$A$641,'2추위원회별'!$A20,'2추일출'!$B$7:$B$641,'2추위원회별'!$C20)</f>
        <v>0</v>
      </c>
      <c r="Y20" s="91">
        <f>SUMIFS('2추일출'!$W$7:$W$641,'2추일출'!$A$7:$A$641,'2추위원회별'!$A20,'2추일출'!$B$7:$B$641,'2추위원회별'!$C20)</f>
        <v>0</v>
      </c>
      <c r="Z20" s="91">
        <f>SUMIFS('2추일출'!$M$7:$M$641,'2추일출'!$A$7:$A$641,'2추위원회별'!$A20,'2추일출'!$B$7:$B$641,'2추위원회별'!$C20)</f>
        <v>0</v>
      </c>
      <c r="AA20" s="91">
        <f>SUMIFS('2추일출'!$N$7:$N$641,'2추일출'!$A$7:$A$641,'2추위원회별'!$A20,'2추일출'!$B$7:$B$641,'2추위원회별'!$C20)</f>
        <v>0</v>
      </c>
      <c r="AB20" s="91">
        <f>SUMIFS('2추일출'!$O$7:$O$641,'2추일출'!$A$7:$A$641,'2추위원회별'!$A20,'2추일출'!$B$7:$B$641,'2추위원회별'!$C20)</f>
        <v>0</v>
      </c>
      <c r="AC20" s="91">
        <f>SUMIFS('2추일출'!$AA$7:$AA$641,'2추일출'!$A$7:$A$641,'2추위원회별'!$A20,'2추일출'!$B$7:$B$641,'2추위원회별'!$C20)</f>
        <v>0</v>
      </c>
      <c r="AD20" s="91">
        <f>SUMIFS('2추일출'!$AB$7:$AB$641,'2추일출'!$A$7:$A$641,'2추위원회별'!$A20,'2추일출'!$B$7:$B$641,'2추위원회별'!$C20)</f>
        <v>0</v>
      </c>
    </row>
    <row r="21" spans="1:30" ht="16.5" customHeight="1">
      <c r="A21" t="s">
        <v>535</v>
      </c>
      <c r="B21" s="90"/>
      <c r="C21" s="90" t="s">
        <v>395</v>
      </c>
      <c r="D21" s="91">
        <f>SUMIFS('2추일입'!$G$8:$G$643,'2추일입'!$A$8:$A$643,'2추위원회별'!$A21,'2추일입'!$B$8:$B$643,'2추위원회별'!$C21)</f>
        <v>0</v>
      </c>
      <c r="E21" s="91">
        <f>SUMIFS('2추일입'!$H$8:$H$643,'2추일입'!$A$8:$A$643,'2추위원회별'!$A21,'2추일입'!$B$8:$B$643,'2추위원회별'!$C21)</f>
        <v>0</v>
      </c>
      <c r="F21" s="91">
        <f>SUMIFS('2추일입'!$H$8:$H$643,'2추일입'!$A$8:$A$643,'2추위원회별'!$A21,'2추일입'!$B$8:$B$643,'2추위원회별'!$C21)</f>
        <v>0</v>
      </c>
      <c r="G21" s="91">
        <f>SUMIFS('2추일입'!$J$8:$J$643,'2추일입'!$A$8:$A$643,'2추위원회별'!$A21,'2추일입'!$B$8:$B$643,'2추위원회별'!$C21)</f>
        <v>0</v>
      </c>
      <c r="H21" s="91">
        <f>SUMIFS('2추일입'!$K$8:$K$643,'2추일입'!$A$8:$A$643,'2추위원회별'!$A21,'2추일입'!$B$8:$B$643,'2추위원회별'!$C21)</f>
        <v>0</v>
      </c>
      <c r="I21" s="91">
        <f>SUMIFS('2추일입'!$L$8:$L$643,'2추일입'!$A$8:$A$643,'2추위원회별'!$A21,'2추일입'!$B$8:$B$643,'2추위원회별'!$C21)</f>
        <v>0</v>
      </c>
      <c r="J21" s="91">
        <f>SUMIFS('2추일입'!$V$8:$V$643,'2추일입'!$A$8:$A$643,'2추위원회별'!$A21,'2추일입'!$B$8:$B$643,'2추위원회별'!$C21)</f>
        <v>0</v>
      </c>
      <c r="K21" s="91">
        <f>SUMIFS('2추일입'!$W$8:$W$643,'2추일입'!$A$8:$A$643,'2추위원회별'!$A21,'2추일입'!$B$8:$B$643,'2추위원회별'!$C21)</f>
        <v>0</v>
      </c>
      <c r="L21" s="91">
        <f>SUMIFS('2추일입'!$M$8:$M$643,'2추일입'!$A$8:$A$643,'2추위원회별'!$A21,'2추일입'!$B$8:$B$643,'2추위원회별'!$C21)</f>
        <v>0</v>
      </c>
      <c r="M21" s="91">
        <f>SUMIFS('2추일입'!$N$8:$N$643,'2추일입'!$A$8:$A$643,'2추위원회별'!$A21,'2추일입'!$B$8:$B$643,'2추위원회별'!$C21)</f>
        <v>0</v>
      </c>
      <c r="N21" s="91">
        <f>SUMIFS('2추일입'!$O$8:$O$643,'2추일입'!$A$8:$A$643,'2추위원회별'!$A21,'2추일입'!$B$8:$B$643,'2추위원회별'!$C21)</f>
        <v>0</v>
      </c>
      <c r="O21" s="91">
        <f>SUMIFS('2추일입'!$AA$8:$AA$643,'2추일입'!$A$8:$A$643,'2추위원회별'!$A21,'2추일입'!$B$8:$B$643,'2추위원회별'!$C21)</f>
        <v>0</v>
      </c>
      <c r="P21" s="91">
        <f>SUMIFS('2추일입'!$AB$8:$AB$643,'2추일입'!$A$8:$A$643,'2추위원회별'!$A21,'2추일입'!$B$8:$B$643,'2추위원회별'!$C21)</f>
        <v>0</v>
      </c>
      <c r="R21" s="91">
        <f>SUMIFS('2추일출'!$G$7:$G$641,'2추일출'!$A$7:$A$641,'2추위원회별'!$A21,'2추일출'!$B$7:$B$641,'2추위원회별'!$C21)</f>
        <v>0</v>
      </c>
      <c r="S21" s="91">
        <f>SUMIFS('2추일출'!$H$7:$H$641,'2추일출'!$A$7:$A$641,'2추위원회별'!$A21,'2추일출'!$B$7:$B$641,'2추위원회별'!$C21)</f>
        <v>0</v>
      </c>
      <c r="T21" s="91">
        <f>SUMIFS('2추일출'!$H$7:$H$641,'2추일출'!$A$7:$A$641,'2추위원회별'!$A21,'2추일출'!$B$7:$B$641,'2추위원회별'!$C21)</f>
        <v>0</v>
      </c>
      <c r="U21" s="91">
        <f>SUMIFS('2추일출'!$J$7:$J$641,'2추일출'!$A$7:$A$641,'2추위원회별'!$A21,'2추일출'!$B$7:$B$641,'2추위원회별'!$C21)</f>
        <v>0</v>
      </c>
      <c r="V21" s="91">
        <f>SUMIFS('2추일출'!$K$7:$K$641,'2추일출'!$A$7:$A$641,'2추위원회별'!$A21,'2추일출'!$B$7:$B$641,'2추위원회별'!$C21)</f>
        <v>0</v>
      </c>
      <c r="W21" s="91">
        <f>SUMIFS('2추일출'!$L$7:$L$641,'2추일출'!$A$7:$A$641,'2추위원회별'!$A21,'2추일출'!$B$7:$B$641,'2추위원회별'!$C21)</f>
        <v>0</v>
      </c>
      <c r="X21" s="91">
        <f>SUMIFS('2추일출'!$V$7:$V$641,'2추일출'!$A$7:$A$641,'2추위원회별'!$A21,'2추일출'!$B$7:$B$641,'2추위원회별'!$C21)</f>
        <v>0</v>
      </c>
      <c r="Y21" s="91">
        <f>SUMIFS('2추일출'!$W$7:$W$641,'2추일출'!$A$7:$A$641,'2추위원회별'!$A21,'2추일출'!$B$7:$B$641,'2추위원회별'!$C21)</f>
        <v>0</v>
      </c>
      <c r="Z21" s="91">
        <f>SUMIFS('2추일출'!$M$7:$M$641,'2추일출'!$A$7:$A$641,'2추위원회별'!$A21,'2추일출'!$B$7:$B$641,'2추위원회별'!$C21)</f>
        <v>0</v>
      </c>
      <c r="AA21" s="91">
        <f>SUMIFS('2추일출'!$N$7:$N$641,'2추일출'!$A$7:$A$641,'2추위원회별'!$A21,'2추일출'!$B$7:$B$641,'2추위원회별'!$C21)</f>
        <v>0</v>
      </c>
      <c r="AB21" s="91">
        <f>SUMIFS('2추일출'!$O$7:$O$641,'2추일출'!$A$7:$A$641,'2추위원회별'!$A21,'2추일출'!$B$7:$B$641,'2추위원회별'!$C21)</f>
        <v>0</v>
      </c>
      <c r="AC21" s="91">
        <f>SUMIFS('2추일출'!$AA$7:$AA$641,'2추일출'!$A$7:$A$641,'2추위원회별'!$A21,'2추일출'!$B$7:$B$641,'2추위원회별'!$C21)</f>
        <v>0</v>
      </c>
      <c r="AD21" s="91">
        <f>SUMIFS('2추일출'!$AB$7:$AB$641,'2추일출'!$A$7:$A$641,'2추위원회별'!$A21,'2추일출'!$B$7:$B$641,'2추위원회별'!$C21)</f>
        <v>0</v>
      </c>
    </row>
    <row r="22" spans="1:30" ht="16.5" customHeight="1">
      <c r="A22" s="97"/>
      <c r="B22" s="291" t="s">
        <v>14</v>
      </c>
      <c r="C22" s="292"/>
      <c r="D22" s="89">
        <f>SUM(D23)</f>
        <v>0</v>
      </c>
      <c r="E22" s="89">
        <f t="shared" ref="E22:P22" si="10">SUM(E23)</f>
        <v>0</v>
      </c>
      <c r="F22" s="89">
        <f t="shared" si="10"/>
        <v>0</v>
      </c>
      <c r="G22" s="89">
        <f t="shared" si="10"/>
        <v>0</v>
      </c>
      <c r="H22" s="89">
        <f t="shared" si="10"/>
        <v>0</v>
      </c>
      <c r="I22" s="89">
        <f t="shared" si="10"/>
        <v>0</v>
      </c>
      <c r="J22" s="89">
        <f t="shared" si="10"/>
        <v>0</v>
      </c>
      <c r="K22" s="89">
        <f t="shared" si="10"/>
        <v>0</v>
      </c>
      <c r="L22" s="89">
        <f t="shared" si="10"/>
        <v>0</v>
      </c>
      <c r="M22" s="89">
        <f t="shared" si="10"/>
        <v>0</v>
      </c>
      <c r="N22" s="89">
        <f t="shared" si="10"/>
        <v>0</v>
      </c>
      <c r="O22" s="89">
        <f t="shared" si="10"/>
        <v>0</v>
      </c>
      <c r="P22" s="89">
        <f t="shared" si="10"/>
        <v>0</v>
      </c>
      <c r="R22" s="89">
        <f>SUM(R23)</f>
        <v>0</v>
      </c>
      <c r="S22" s="89">
        <f t="shared" ref="S22:AD22" si="11">SUM(S23)</f>
        <v>0</v>
      </c>
      <c r="T22" s="89">
        <f t="shared" si="11"/>
        <v>0</v>
      </c>
      <c r="U22" s="89">
        <f t="shared" si="11"/>
        <v>0</v>
      </c>
      <c r="V22" s="89">
        <f t="shared" si="11"/>
        <v>0</v>
      </c>
      <c r="W22" s="89">
        <f t="shared" si="11"/>
        <v>0</v>
      </c>
      <c r="X22" s="89">
        <f t="shared" si="11"/>
        <v>0</v>
      </c>
      <c r="Y22" s="89">
        <f t="shared" si="11"/>
        <v>0</v>
      </c>
      <c r="Z22" s="89">
        <f t="shared" si="11"/>
        <v>0</v>
      </c>
      <c r="AA22" s="89">
        <f t="shared" si="11"/>
        <v>0</v>
      </c>
      <c r="AB22" s="89">
        <f t="shared" si="11"/>
        <v>0</v>
      </c>
      <c r="AC22" s="89">
        <f t="shared" si="11"/>
        <v>0</v>
      </c>
      <c r="AD22" s="89">
        <f t="shared" si="11"/>
        <v>0</v>
      </c>
    </row>
    <row r="23" spans="1:30" ht="16.5" customHeight="1">
      <c r="A23" t="s">
        <v>537</v>
      </c>
      <c r="B23" s="90"/>
      <c r="C23" s="90" t="s">
        <v>536</v>
      </c>
      <c r="D23" s="91">
        <f>SUMIFS('2추일입'!$G$8:$G$643,'2추일입'!$A$8:$A$643,'2추위원회별'!$A23,'2추일입'!$B$8:$B$643,'2추위원회별'!$C23)</f>
        <v>0</v>
      </c>
      <c r="E23" s="91">
        <f>SUMIFS('2추일입'!$H$8:$H$643,'2추일입'!$A$8:$A$643,'2추위원회별'!$A23,'2추일입'!$B$8:$B$643,'2추위원회별'!$C23)</f>
        <v>0</v>
      </c>
      <c r="F23" s="91">
        <f>SUMIFS('2추일입'!$H$8:$H$643,'2추일입'!$A$8:$A$643,'2추위원회별'!$A23,'2추일입'!$B$8:$B$643,'2추위원회별'!$C23)</f>
        <v>0</v>
      </c>
      <c r="G23" s="91">
        <f>SUMIFS('2추일입'!$J$8:$J$643,'2추일입'!$A$8:$A$643,'2추위원회별'!$A23,'2추일입'!$B$8:$B$643,'2추위원회별'!$C23)</f>
        <v>0</v>
      </c>
      <c r="H23" s="91">
        <f>SUMIFS('2추일입'!$K$8:$K$643,'2추일입'!$A$8:$A$643,'2추위원회별'!$A23,'2추일입'!$B$8:$B$643,'2추위원회별'!$C23)</f>
        <v>0</v>
      </c>
      <c r="I23" s="91">
        <f>SUMIFS('2추일입'!$L$8:$L$643,'2추일입'!$A$8:$A$643,'2추위원회별'!$A23,'2추일입'!$B$8:$B$643,'2추위원회별'!$C23)</f>
        <v>0</v>
      </c>
      <c r="J23" s="91">
        <f>SUMIFS('2추일입'!$V$8:$V$643,'2추일입'!$A$8:$A$643,'2추위원회별'!$A23,'2추일입'!$B$8:$B$643,'2추위원회별'!$C23)</f>
        <v>0</v>
      </c>
      <c r="K23" s="91">
        <f>SUMIFS('2추일입'!$W$8:$W$643,'2추일입'!$A$8:$A$643,'2추위원회별'!$A23,'2추일입'!$B$8:$B$643,'2추위원회별'!$C23)</f>
        <v>0</v>
      </c>
      <c r="L23" s="91">
        <f>SUMIFS('2추일입'!$M$8:$M$643,'2추일입'!$A$8:$A$643,'2추위원회별'!$A23,'2추일입'!$B$8:$B$643,'2추위원회별'!$C23)</f>
        <v>0</v>
      </c>
      <c r="M23" s="91">
        <f>SUMIFS('2추일입'!$N$8:$N$643,'2추일입'!$A$8:$A$643,'2추위원회별'!$A23,'2추일입'!$B$8:$B$643,'2추위원회별'!$C23)</f>
        <v>0</v>
      </c>
      <c r="N23" s="91">
        <f>SUMIFS('2추일입'!$O$8:$O$643,'2추일입'!$A$8:$A$643,'2추위원회별'!$A23,'2추일입'!$B$8:$B$643,'2추위원회별'!$C23)</f>
        <v>0</v>
      </c>
      <c r="O23" s="91">
        <f>SUMIFS('2추일입'!$AA$8:$AA$643,'2추일입'!$A$8:$A$643,'2추위원회별'!$A23,'2추일입'!$B$8:$B$643,'2추위원회별'!$C23)</f>
        <v>0</v>
      </c>
      <c r="P23" s="91">
        <f>SUMIFS('2추일입'!$AB$8:$AB$643,'2추일입'!$A$8:$A$643,'2추위원회별'!$A23,'2추일입'!$B$8:$B$643,'2추위원회별'!$C23)</f>
        <v>0</v>
      </c>
      <c r="R23" s="91">
        <f>SUMIFS('2추일출'!$G$7:$G$641,'2추일출'!$A$7:$A$641,'2추위원회별'!$A23,'2추일출'!$B$7:$B$641,'2추위원회별'!$C23)</f>
        <v>0</v>
      </c>
      <c r="S23" s="91">
        <f>SUMIFS('2추일출'!$H$7:$H$641,'2추일출'!$A$7:$A$641,'2추위원회별'!$A23,'2추일출'!$B$7:$B$641,'2추위원회별'!$C23)</f>
        <v>0</v>
      </c>
      <c r="T23" s="91">
        <f>SUMIFS('2추일출'!$H$7:$H$641,'2추일출'!$A$7:$A$641,'2추위원회별'!$A23,'2추일출'!$B$7:$B$641,'2추위원회별'!$C23)</f>
        <v>0</v>
      </c>
      <c r="U23" s="91">
        <f>SUMIFS('2추일출'!$J$7:$J$641,'2추일출'!$A$7:$A$641,'2추위원회별'!$A23,'2추일출'!$B$7:$B$641,'2추위원회별'!$C23)</f>
        <v>0</v>
      </c>
      <c r="V23" s="91">
        <f>SUMIFS('2추일출'!$K$7:$K$641,'2추일출'!$A$7:$A$641,'2추위원회별'!$A23,'2추일출'!$B$7:$B$641,'2추위원회별'!$C23)</f>
        <v>0</v>
      </c>
      <c r="W23" s="91">
        <f>SUMIFS('2추일출'!$L$7:$L$641,'2추일출'!$A$7:$A$641,'2추위원회별'!$A23,'2추일출'!$B$7:$B$641,'2추위원회별'!$C23)</f>
        <v>0</v>
      </c>
      <c r="X23" s="91">
        <f>SUMIFS('2추일출'!$V$7:$V$641,'2추일출'!$A$7:$A$641,'2추위원회별'!$A23,'2추일출'!$B$7:$B$641,'2추위원회별'!$C23)</f>
        <v>0</v>
      </c>
      <c r="Y23" s="91">
        <f>SUMIFS('2추일출'!$W$7:$W$641,'2추일출'!$A$7:$A$641,'2추위원회별'!$A23,'2추일출'!$B$7:$B$641,'2추위원회별'!$C23)</f>
        <v>0</v>
      </c>
      <c r="Z23" s="91">
        <f>SUMIFS('2추일출'!$M$7:$M$641,'2추일출'!$A$7:$A$641,'2추위원회별'!$A23,'2추일출'!$B$7:$B$641,'2추위원회별'!$C23)</f>
        <v>0</v>
      </c>
      <c r="AA23" s="91">
        <f>SUMIFS('2추일출'!$N$7:$N$641,'2추일출'!$A$7:$A$641,'2추위원회별'!$A23,'2추일출'!$B$7:$B$641,'2추위원회별'!$C23)</f>
        <v>0</v>
      </c>
      <c r="AB23" s="91">
        <f>SUMIFS('2추일출'!$O$7:$O$641,'2추일출'!$A$7:$A$641,'2추위원회별'!$A23,'2추일출'!$B$7:$B$641,'2추위원회별'!$C23)</f>
        <v>0</v>
      </c>
      <c r="AC23" s="91">
        <f>SUMIFS('2추일출'!$AA$7:$AA$641,'2추일출'!$A$7:$A$641,'2추위원회별'!$A23,'2추일출'!$B$7:$B$641,'2추위원회별'!$C23)</f>
        <v>0</v>
      </c>
      <c r="AD23" s="91">
        <f>SUMIFS('2추일출'!$AB$7:$AB$641,'2추일출'!$A$7:$A$641,'2추위원회별'!$A23,'2추일출'!$B$7:$B$641,'2추위원회별'!$C23)</f>
        <v>0</v>
      </c>
    </row>
    <row r="24" spans="1:30" ht="16.5" customHeight="1">
      <c r="B24" s="291" t="s">
        <v>64</v>
      </c>
      <c r="C24" s="292"/>
      <c r="D24" s="89">
        <f>SUM(D25:D27)</f>
        <v>10740933</v>
      </c>
      <c r="E24" s="89">
        <f t="shared" ref="E24:P24" si="12">SUM(E25:E27)</f>
        <v>119222213</v>
      </c>
      <c r="F24" s="89">
        <f t="shared" si="12"/>
        <v>119222213</v>
      </c>
      <c r="G24" s="89">
        <f t="shared" si="12"/>
        <v>-4297944</v>
      </c>
      <c r="H24" s="89">
        <f t="shared" si="12"/>
        <v>2507225</v>
      </c>
      <c r="I24" s="89">
        <f t="shared" si="12"/>
        <v>122688401</v>
      </c>
      <c r="J24" s="89">
        <f t="shared" si="12"/>
        <v>-1790719</v>
      </c>
      <c r="K24" s="89">
        <f t="shared" si="12"/>
        <v>0</v>
      </c>
      <c r="L24" s="89">
        <f t="shared" si="12"/>
        <v>0</v>
      </c>
      <c r="M24" s="89">
        <f t="shared" si="12"/>
        <v>0</v>
      </c>
      <c r="N24" s="89">
        <f t="shared" si="12"/>
        <v>124479120</v>
      </c>
      <c r="O24" s="89">
        <f t="shared" si="12"/>
        <v>0</v>
      </c>
      <c r="P24" s="89">
        <f t="shared" si="12"/>
        <v>0</v>
      </c>
      <c r="R24" s="89">
        <f>SUM(R25:R27)</f>
        <v>9211807</v>
      </c>
      <c r="S24" s="89">
        <f t="shared" ref="S24:AD24" si="13">SUM(S25:S27)</f>
        <v>120874919</v>
      </c>
      <c r="T24" s="89">
        <f t="shared" si="13"/>
        <v>120874919</v>
      </c>
      <c r="U24" s="89">
        <f t="shared" si="13"/>
        <v>-4094232</v>
      </c>
      <c r="V24" s="89">
        <f t="shared" si="13"/>
        <v>2498773</v>
      </c>
      <c r="W24" s="89">
        <f t="shared" si="13"/>
        <v>123126816</v>
      </c>
      <c r="X24" s="89">
        <f t="shared" si="13"/>
        <v>-1595459</v>
      </c>
      <c r="Y24" s="89">
        <f t="shared" si="13"/>
        <v>0</v>
      </c>
      <c r="Z24" s="89">
        <f t="shared" si="13"/>
        <v>0</v>
      </c>
      <c r="AA24" s="89">
        <f t="shared" si="13"/>
        <v>0</v>
      </c>
      <c r="AB24" s="89">
        <f t="shared" si="13"/>
        <v>124722275</v>
      </c>
      <c r="AC24" s="89">
        <f t="shared" si="13"/>
        <v>0</v>
      </c>
      <c r="AD24" s="89">
        <f t="shared" si="13"/>
        <v>0</v>
      </c>
    </row>
    <row r="25" spans="1:30" ht="16.5" customHeight="1">
      <c r="A25" t="s">
        <v>538</v>
      </c>
      <c r="B25" s="90"/>
      <c r="C25" s="90" t="s">
        <v>65</v>
      </c>
      <c r="D25" s="91">
        <f>SUMIFS('2추일입'!$G$8:$G$643,'2추일입'!$A$8:$A$643,'2추위원회별'!$A25,'2추일입'!$B$8:$B$643,'2추위원회별'!$C25)</f>
        <v>0</v>
      </c>
      <c r="E25" s="91">
        <f>SUMIFS('2추일입'!$H$8:$H$643,'2추일입'!$A$8:$A$643,'2추위원회별'!$A25,'2추일입'!$B$8:$B$643,'2추위원회별'!$C25)</f>
        <v>84604560</v>
      </c>
      <c r="F25" s="91">
        <f>SUMIFS('2추일입'!$H$8:$H$643,'2추일입'!$A$8:$A$643,'2추위원회별'!$A25,'2추일입'!$B$8:$B$643,'2추위원회별'!$C25)</f>
        <v>84604560</v>
      </c>
      <c r="G25" s="91">
        <f>SUMIFS('2추일입'!$J$8:$J$643,'2추일입'!$A$8:$A$643,'2추위원회별'!$A25,'2추일입'!$B$8:$B$643,'2추위원회별'!$C25)</f>
        <v>-2594232</v>
      </c>
      <c r="H25" s="91">
        <f>SUMIFS('2추일입'!$K$8:$K$643,'2추일입'!$A$8:$A$643,'2추위원회별'!$A25,'2추일입'!$B$8:$B$643,'2추위원회별'!$C25)</f>
        <v>1107000</v>
      </c>
      <c r="I25" s="91">
        <f>SUMIFS('2추일입'!$L$8:$L$643,'2추일입'!$A$8:$A$643,'2추위원회별'!$A25,'2추일입'!$B$8:$B$643,'2추위원회별'!$C25)</f>
        <v>83117328</v>
      </c>
      <c r="J25" s="91">
        <f>SUMIFS('2추일입'!$V$8:$V$643,'2추일입'!$A$8:$A$643,'2추위원회별'!$A25,'2추일입'!$B$8:$B$643,'2추위원회별'!$C25)</f>
        <v>-1487232</v>
      </c>
      <c r="K25" s="91">
        <f>SUMIFS('2추일입'!$W$8:$W$643,'2추일입'!$A$8:$A$643,'2추위원회별'!$A25,'2추일입'!$B$8:$B$643,'2추위원회별'!$C25)</f>
        <v>0</v>
      </c>
      <c r="L25" s="91">
        <f>SUMIFS('2추일입'!$M$8:$M$643,'2추일입'!$A$8:$A$643,'2추위원회별'!$A25,'2추일입'!$B$8:$B$643,'2추위원회별'!$C25)</f>
        <v>0</v>
      </c>
      <c r="M25" s="91">
        <f>SUMIFS('2추일입'!$N$8:$N$643,'2추일입'!$A$8:$A$643,'2추위원회별'!$A25,'2추일입'!$B$8:$B$643,'2추위원회별'!$C25)</f>
        <v>0</v>
      </c>
      <c r="N25" s="91">
        <f>SUMIFS('2추일입'!$O$8:$O$643,'2추일입'!$A$8:$A$643,'2추위원회별'!$A25,'2추일입'!$B$8:$B$643,'2추위원회별'!$C25)</f>
        <v>84604560</v>
      </c>
      <c r="O25" s="91">
        <f>SUMIFS('2추일입'!$AA$8:$AA$643,'2추일입'!$A$8:$A$643,'2추위원회별'!$A25,'2추일입'!$B$8:$B$643,'2추위원회별'!$C25)</f>
        <v>0</v>
      </c>
      <c r="P25" s="91">
        <f>SUMIFS('2추일입'!$AB$8:$AB$643,'2추일입'!$A$8:$A$643,'2추위원회별'!$A25,'2추일입'!$B$8:$B$643,'2추위원회별'!$C25)</f>
        <v>0</v>
      </c>
      <c r="R25" s="91">
        <f>SUMIFS('2추일출'!$G$7:$G$641,'2추일출'!$A$7:$A$641,'2추위원회별'!$A25,'2추일출'!$B$7:$B$641,'2추위원회별'!$C25)</f>
        <v>0</v>
      </c>
      <c r="S25" s="91">
        <f>SUMIFS('2추일출'!$H$7:$H$641,'2추일출'!$A$7:$A$641,'2추위원회별'!$A25,'2추일출'!$B$7:$B$641,'2추위원회별'!$C25)</f>
        <v>84553060</v>
      </c>
      <c r="T25" s="91">
        <f>SUMIFS('2추일출'!$H$7:$H$641,'2추일출'!$A$7:$A$641,'2추위원회별'!$A25,'2추일출'!$B$7:$B$641,'2추위원회별'!$C25)</f>
        <v>84553060</v>
      </c>
      <c r="U25" s="91">
        <f>SUMIFS('2추일출'!$J$7:$J$641,'2추일출'!$A$7:$A$641,'2추위원회별'!$A25,'2추일출'!$B$7:$B$641,'2추위원회별'!$C25)</f>
        <v>-2594232</v>
      </c>
      <c r="V25" s="91">
        <f>SUMIFS('2추일출'!$K$7:$K$641,'2추일출'!$A$7:$A$641,'2추위원회별'!$A25,'2추일출'!$B$7:$B$641,'2추위원회별'!$C25)</f>
        <v>1112000</v>
      </c>
      <c r="W25" s="91">
        <f>SUMIFS('2추일출'!$L$7:$L$641,'2추일출'!$A$7:$A$641,'2추위원회별'!$A25,'2추일출'!$B$7:$B$641,'2추위원회별'!$C25)</f>
        <v>83070828</v>
      </c>
      <c r="X25" s="91">
        <f>SUMIFS('2추일출'!$V$7:$V$641,'2추일출'!$A$7:$A$641,'2추위원회별'!$A25,'2추일출'!$B$7:$B$641,'2추위원회별'!$C25)</f>
        <v>-1482232</v>
      </c>
      <c r="Y25" s="91">
        <f>SUMIFS('2추일출'!$W$7:$W$641,'2추일출'!$A$7:$A$641,'2추위원회별'!$A25,'2추일출'!$B$7:$B$641,'2추위원회별'!$C25)</f>
        <v>0</v>
      </c>
      <c r="Z25" s="91">
        <f>SUMIFS('2추일출'!$M$7:$M$641,'2추일출'!$A$7:$A$641,'2추위원회별'!$A25,'2추일출'!$B$7:$B$641,'2추위원회별'!$C25)</f>
        <v>0</v>
      </c>
      <c r="AA25" s="91">
        <f>SUMIFS('2추일출'!$N$7:$N$641,'2추일출'!$A$7:$A$641,'2추위원회별'!$A25,'2추일출'!$B$7:$B$641,'2추위원회별'!$C25)</f>
        <v>0</v>
      </c>
      <c r="AB25" s="91">
        <f>SUMIFS('2추일출'!$O$7:$O$641,'2추일출'!$A$7:$A$641,'2추위원회별'!$A25,'2추일출'!$B$7:$B$641,'2추위원회별'!$C25)</f>
        <v>84553060</v>
      </c>
      <c r="AC25" s="91">
        <f>SUMIFS('2추일출'!$AA$7:$AA$641,'2추일출'!$A$7:$A$641,'2추위원회별'!$A25,'2추일출'!$B$7:$B$641,'2추위원회별'!$C25)</f>
        <v>0</v>
      </c>
      <c r="AD25" s="91">
        <f>SUMIFS('2추일출'!$AB$7:$AB$641,'2추일출'!$A$7:$A$641,'2추위원회별'!$A25,'2추일출'!$B$7:$B$641,'2추위원회별'!$C25)</f>
        <v>0</v>
      </c>
    </row>
    <row r="26" spans="1:30" ht="16.5" customHeight="1">
      <c r="A26" t="s">
        <v>538</v>
      </c>
      <c r="B26" s="90"/>
      <c r="C26" s="90" t="s">
        <v>67</v>
      </c>
      <c r="D26" s="91">
        <f>SUMIFS('2추일입'!$G$8:$G$643,'2추일입'!$A$8:$A$643,'2추위원회별'!$A26,'2추일입'!$B$8:$B$643,'2추위원회별'!$C26)</f>
        <v>10740933</v>
      </c>
      <c r="E26" s="91">
        <f>SUMIFS('2추일입'!$H$8:$H$643,'2추일입'!$A$8:$A$643,'2추위원회별'!$A26,'2추일입'!$B$8:$B$643,'2추위원회별'!$C26)</f>
        <v>34617653</v>
      </c>
      <c r="F26" s="91">
        <f>SUMIFS('2추일입'!$H$8:$H$643,'2추일입'!$A$8:$A$643,'2추위원회별'!$A26,'2추일입'!$B$8:$B$643,'2추위원회별'!$C26)</f>
        <v>34617653</v>
      </c>
      <c r="G26" s="91">
        <f>SUMIFS('2추일입'!$J$8:$J$643,'2추일입'!$A$8:$A$643,'2추위원회별'!$A26,'2추일입'!$B$8:$B$643,'2추위원회별'!$C26)</f>
        <v>-1703712</v>
      </c>
      <c r="H26" s="91">
        <f>SUMIFS('2추일입'!$K$8:$K$643,'2추일입'!$A$8:$A$643,'2추위원회별'!$A26,'2추일입'!$B$8:$B$643,'2추위원회별'!$C26)</f>
        <v>1400225</v>
      </c>
      <c r="I26" s="91">
        <f>SUMIFS('2추일입'!$L$8:$L$643,'2추일입'!$A$8:$A$643,'2추위원회별'!$A26,'2추일입'!$B$8:$B$643,'2추위원회별'!$C26)</f>
        <v>39571073</v>
      </c>
      <c r="J26" s="91">
        <f>SUMIFS('2추일입'!$V$8:$V$643,'2추일입'!$A$8:$A$643,'2추위원회별'!$A26,'2추일입'!$B$8:$B$643,'2추위원회별'!$C26)</f>
        <v>-303487</v>
      </c>
      <c r="K26" s="91">
        <f>SUMIFS('2추일입'!$W$8:$W$643,'2추일입'!$A$8:$A$643,'2추위원회별'!$A26,'2추일입'!$B$8:$B$643,'2추위원회별'!$C26)</f>
        <v>0</v>
      </c>
      <c r="L26" s="91">
        <f>SUMIFS('2추일입'!$M$8:$M$643,'2추일입'!$A$8:$A$643,'2추위원회별'!$A26,'2추일입'!$B$8:$B$643,'2추위원회별'!$C26)</f>
        <v>0</v>
      </c>
      <c r="M26" s="91">
        <f>SUMIFS('2추일입'!$N$8:$N$643,'2추일입'!$A$8:$A$643,'2추위원회별'!$A26,'2추일입'!$B$8:$B$643,'2추위원회별'!$C26)</f>
        <v>0</v>
      </c>
      <c r="N26" s="91">
        <f>SUMIFS('2추일입'!$O$8:$O$643,'2추일입'!$A$8:$A$643,'2추위원회별'!$A26,'2추일입'!$B$8:$B$643,'2추위원회별'!$C26)</f>
        <v>39874560</v>
      </c>
      <c r="O26" s="91">
        <f>SUMIFS('2추일입'!$AA$8:$AA$643,'2추일입'!$A$8:$A$643,'2추위원회별'!$A26,'2추일입'!$B$8:$B$643,'2추위원회별'!$C26)</f>
        <v>0</v>
      </c>
      <c r="P26" s="91">
        <f>SUMIFS('2추일입'!$AB$8:$AB$643,'2추일입'!$A$8:$A$643,'2추위원회별'!$A26,'2추일입'!$B$8:$B$643,'2추위원회별'!$C26)</f>
        <v>0</v>
      </c>
      <c r="R26" s="91">
        <f>SUMIFS('2추일출'!$G$7:$G$641,'2추일출'!$A$7:$A$641,'2추위원회별'!$A26,'2추일출'!$B$7:$B$641,'2추위원회별'!$C26)</f>
        <v>9211807</v>
      </c>
      <c r="S26" s="91">
        <f>SUMIFS('2추일출'!$H$7:$H$641,'2추일출'!$A$7:$A$641,'2추위원회별'!$A26,'2추일출'!$B$7:$B$641,'2추위원회별'!$C26)</f>
        <v>36321859</v>
      </c>
      <c r="T26" s="91">
        <f>SUMIFS('2추일출'!$H$7:$H$641,'2추일출'!$A$7:$A$641,'2추위원회별'!$A26,'2추일출'!$B$7:$B$641,'2추위원회별'!$C26)</f>
        <v>36321859</v>
      </c>
      <c r="U26" s="91">
        <f>SUMIFS('2추일출'!$J$7:$J$641,'2추일출'!$A$7:$A$641,'2추위원회별'!$A26,'2추일출'!$B$7:$B$641,'2추위원회별'!$C26)</f>
        <v>-1500000</v>
      </c>
      <c r="V26" s="91">
        <f>SUMIFS('2추일출'!$K$7:$K$641,'2추일출'!$A$7:$A$641,'2추위원회별'!$A26,'2추일출'!$B$7:$B$641,'2추위원회별'!$C26)</f>
        <v>1386773</v>
      </c>
      <c r="W26" s="91">
        <f>SUMIFS('2추일출'!$L$7:$L$641,'2추일출'!$A$7:$A$641,'2추위원회별'!$A26,'2추일출'!$B$7:$B$641,'2추위원회별'!$C26)</f>
        <v>40055988</v>
      </c>
      <c r="X26" s="91">
        <f>SUMIFS('2추일출'!$V$7:$V$641,'2추일출'!$A$7:$A$641,'2추위원회별'!$A26,'2추일출'!$B$7:$B$641,'2추위원회별'!$C26)</f>
        <v>-113227</v>
      </c>
      <c r="Y26" s="91">
        <f>SUMIFS('2추일출'!$W$7:$W$641,'2추일출'!$A$7:$A$641,'2추위원회별'!$A26,'2추일출'!$B$7:$B$641,'2추위원회별'!$C26)</f>
        <v>0</v>
      </c>
      <c r="Z26" s="91">
        <f>SUMIFS('2추일출'!$M$7:$M$641,'2추일출'!$A$7:$A$641,'2추위원회별'!$A26,'2추일출'!$B$7:$B$641,'2추위원회별'!$C26)</f>
        <v>0</v>
      </c>
      <c r="AA26" s="91">
        <f>SUMIFS('2추일출'!$N$7:$N$641,'2추일출'!$A$7:$A$641,'2추위원회별'!$A26,'2추일출'!$B$7:$B$641,'2추위원회별'!$C26)</f>
        <v>0</v>
      </c>
      <c r="AB26" s="91">
        <f>SUMIFS('2추일출'!$O$7:$O$641,'2추일출'!$A$7:$A$641,'2추위원회별'!$A26,'2추일출'!$B$7:$B$641,'2추위원회별'!$C26)</f>
        <v>40169215</v>
      </c>
      <c r="AC26" s="91">
        <f>SUMIFS('2추일출'!$AA$7:$AA$641,'2추일출'!$A$7:$A$641,'2추위원회별'!$A26,'2추일출'!$B$7:$B$641,'2추위원회별'!$C26)</f>
        <v>0</v>
      </c>
      <c r="AD26" s="91">
        <f>SUMIFS('2추일출'!$AB$7:$AB$641,'2추일출'!$A$7:$A$641,'2추위원회별'!$A26,'2추일출'!$B$7:$B$641,'2추위원회별'!$C26)</f>
        <v>0</v>
      </c>
    </row>
    <row r="27" spans="1:30" ht="16.5" customHeight="1">
      <c r="A27" t="s">
        <v>538</v>
      </c>
      <c r="B27" s="90"/>
      <c r="C27" s="90" t="s">
        <v>388</v>
      </c>
      <c r="D27" s="91">
        <f>SUMIFS('2추일입'!$G$8:$G$643,'2추일입'!$A$8:$A$643,'2추위원회별'!$A27,'2추일입'!$B$8:$B$643,'2추위원회별'!$C27)</f>
        <v>0</v>
      </c>
      <c r="E27" s="91">
        <f>SUMIFS('2추일입'!$H$8:$H$643,'2추일입'!$A$8:$A$643,'2추위원회별'!$A27,'2추일입'!$B$8:$B$643,'2추위원회별'!$C27)</f>
        <v>0</v>
      </c>
      <c r="F27" s="91">
        <f>SUMIFS('2추일입'!$H$8:$H$643,'2추일입'!$A$8:$A$643,'2추위원회별'!$A27,'2추일입'!$B$8:$B$643,'2추위원회별'!$C27)</f>
        <v>0</v>
      </c>
      <c r="G27" s="91">
        <f>SUMIFS('2추일입'!$J$8:$J$643,'2추일입'!$A$8:$A$643,'2추위원회별'!$A27,'2추일입'!$B$8:$B$643,'2추위원회별'!$C27)</f>
        <v>0</v>
      </c>
      <c r="H27" s="91">
        <f>SUMIFS('2추일입'!$K$8:$K$643,'2추일입'!$A$8:$A$643,'2추위원회별'!$A27,'2추일입'!$B$8:$B$643,'2추위원회별'!$C27)</f>
        <v>0</v>
      </c>
      <c r="I27" s="91">
        <f>SUMIFS('2추일입'!$L$8:$L$643,'2추일입'!$A$8:$A$643,'2추위원회별'!$A27,'2추일입'!$B$8:$B$643,'2추위원회별'!$C27)</f>
        <v>0</v>
      </c>
      <c r="J27" s="91">
        <f>SUMIFS('2추일입'!$V$8:$V$643,'2추일입'!$A$8:$A$643,'2추위원회별'!$A27,'2추일입'!$B$8:$B$643,'2추위원회별'!$C27)</f>
        <v>0</v>
      </c>
      <c r="K27" s="91">
        <f>SUMIFS('2추일입'!$W$8:$W$643,'2추일입'!$A$8:$A$643,'2추위원회별'!$A27,'2추일입'!$B$8:$B$643,'2추위원회별'!$C27)</f>
        <v>0</v>
      </c>
      <c r="L27" s="91">
        <f>SUMIFS('2추일입'!$M$8:$M$643,'2추일입'!$A$8:$A$643,'2추위원회별'!$A27,'2추일입'!$B$8:$B$643,'2추위원회별'!$C27)</f>
        <v>0</v>
      </c>
      <c r="M27" s="91">
        <f>SUMIFS('2추일입'!$N$8:$N$643,'2추일입'!$A$8:$A$643,'2추위원회별'!$A27,'2추일입'!$B$8:$B$643,'2추위원회별'!$C27)</f>
        <v>0</v>
      </c>
      <c r="N27" s="91">
        <f>SUMIFS('2추일입'!$O$8:$O$643,'2추일입'!$A$8:$A$643,'2추위원회별'!$A27,'2추일입'!$B$8:$B$643,'2추위원회별'!$C27)</f>
        <v>0</v>
      </c>
      <c r="O27" s="91">
        <f>SUMIFS('2추일입'!$AA$8:$AA$643,'2추일입'!$A$8:$A$643,'2추위원회별'!$A27,'2추일입'!$B$8:$B$643,'2추위원회별'!$C27)</f>
        <v>0</v>
      </c>
      <c r="P27" s="91">
        <f>SUMIFS('2추일입'!$AB$8:$AB$643,'2추일입'!$A$8:$A$643,'2추위원회별'!$A27,'2추일입'!$B$8:$B$643,'2추위원회별'!$C27)</f>
        <v>0</v>
      </c>
      <c r="R27" s="91">
        <f>SUMIFS('2추일출'!$G$7:$G$641,'2추일출'!$A$7:$A$641,'2추위원회별'!$A27,'2추일출'!$B$7:$B$641,'2추위원회별'!$C27)</f>
        <v>0</v>
      </c>
      <c r="S27" s="91">
        <f>SUMIFS('2추일출'!$H$7:$H$641,'2추일출'!$A$7:$A$641,'2추위원회별'!$A27,'2추일출'!$B$7:$B$641,'2추위원회별'!$C27)</f>
        <v>0</v>
      </c>
      <c r="T27" s="91">
        <f>SUMIFS('2추일출'!$H$7:$H$641,'2추일출'!$A$7:$A$641,'2추위원회별'!$A27,'2추일출'!$B$7:$B$641,'2추위원회별'!$C27)</f>
        <v>0</v>
      </c>
      <c r="U27" s="91">
        <f>SUMIFS('2추일출'!$J$7:$J$641,'2추일출'!$A$7:$A$641,'2추위원회별'!$A27,'2추일출'!$B$7:$B$641,'2추위원회별'!$C27)</f>
        <v>0</v>
      </c>
      <c r="V27" s="91">
        <f>SUMIFS('2추일출'!$K$7:$K$641,'2추일출'!$A$7:$A$641,'2추위원회별'!$A27,'2추일출'!$B$7:$B$641,'2추위원회별'!$C27)</f>
        <v>0</v>
      </c>
      <c r="W27" s="91">
        <f>SUMIFS('2추일출'!$L$7:$L$641,'2추일출'!$A$7:$A$641,'2추위원회별'!$A27,'2추일출'!$B$7:$B$641,'2추위원회별'!$C27)</f>
        <v>0</v>
      </c>
      <c r="X27" s="91">
        <f>SUMIFS('2추일출'!$V$7:$V$641,'2추일출'!$A$7:$A$641,'2추위원회별'!$A27,'2추일출'!$B$7:$B$641,'2추위원회별'!$C27)</f>
        <v>0</v>
      </c>
      <c r="Y27" s="91">
        <f>SUMIFS('2추일출'!$W$7:$W$641,'2추일출'!$A$7:$A$641,'2추위원회별'!$A27,'2추일출'!$B$7:$B$641,'2추위원회별'!$C27)</f>
        <v>0</v>
      </c>
      <c r="Z27" s="91">
        <f>SUMIFS('2추일출'!$M$7:$M$641,'2추일출'!$A$7:$A$641,'2추위원회별'!$A27,'2추일출'!$B$7:$B$641,'2추위원회별'!$C27)</f>
        <v>0</v>
      </c>
      <c r="AA27" s="91">
        <f>SUMIFS('2추일출'!$N$7:$N$641,'2추일출'!$A$7:$A$641,'2추위원회별'!$A27,'2추일출'!$B$7:$B$641,'2추위원회별'!$C27)</f>
        <v>0</v>
      </c>
      <c r="AB27" s="91">
        <f>SUMIFS('2추일출'!$O$7:$O$641,'2추일출'!$A$7:$A$641,'2추위원회별'!$A27,'2추일출'!$B$7:$B$641,'2추위원회별'!$C27)</f>
        <v>0</v>
      </c>
      <c r="AC27" s="91">
        <f>SUMIFS('2추일출'!$AA$7:$AA$641,'2추일출'!$A$7:$A$641,'2추위원회별'!$A27,'2추일출'!$B$7:$B$641,'2추위원회별'!$C27)</f>
        <v>0</v>
      </c>
      <c r="AD27" s="91">
        <f>SUMIFS('2추일출'!$AB$7:$AB$641,'2추일출'!$A$7:$A$641,'2추위원회별'!$A27,'2추일출'!$B$7:$B$641,'2추위원회별'!$C27)</f>
        <v>0</v>
      </c>
    </row>
    <row r="28" spans="1:30" ht="16.5" customHeight="1">
      <c r="B28" s="293" t="s">
        <v>414</v>
      </c>
      <c r="C28" s="294"/>
      <c r="D28" s="89">
        <f>SUM(D29:D31)</f>
        <v>0</v>
      </c>
      <c r="E28" s="89">
        <f t="shared" ref="E28:P28" si="14">SUM(E29:E31)</f>
        <v>0</v>
      </c>
      <c r="F28" s="89">
        <f t="shared" si="14"/>
        <v>0</v>
      </c>
      <c r="G28" s="89">
        <f t="shared" si="14"/>
        <v>0</v>
      </c>
      <c r="H28" s="89">
        <f t="shared" si="14"/>
        <v>0</v>
      </c>
      <c r="I28" s="89">
        <f t="shared" si="14"/>
        <v>0</v>
      </c>
      <c r="J28" s="89">
        <f t="shared" si="14"/>
        <v>0</v>
      </c>
      <c r="K28" s="89">
        <f t="shared" si="14"/>
        <v>0</v>
      </c>
      <c r="L28" s="89">
        <f t="shared" si="14"/>
        <v>0</v>
      </c>
      <c r="M28" s="89">
        <f t="shared" si="14"/>
        <v>0</v>
      </c>
      <c r="N28" s="89">
        <f t="shared" si="14"/>
        <v>0</v>
      </c>
      <c r="O28" s="89">
        <f t="shared" si="14"/>
        <v>0</v>
      </c>
      <c r="P28" s="89">
        <f t="shared" si="14"/>
        <v>0</v>
      </c>
      <c r="R28" s="89">
        <f>SUM(R29:R31)</f>
        <v>0</v>
      </c>
      <c r="S28" s="89">
        <f t="shared" ref="S28:AD28" si="15">SUM(S29:S31)</f>
        <v>0</v>
      </c>
      <c r="T28" s="89">
        <f t="shared" si="15"/>
        <v>0</v>
      </c>
      <c r="U28" s="89">
        <f t="shared" si="15"/>
        <v>0</v>
      </c>
      <c r="V28" s="89">
        <f t="shared" si="15"/>
        <v>0</v>
      </c>
      <c r="W28" s="89">
        <f t="shared" si="15"/>
        <v>0</v>
      </c>
      <c r="X28" s="89">
        <f t="shared" si="15"/>
        <v>0</v>
      </c>
      <c r="Y28" s="89">
        <f t="shared" si="15"/>
        <v>0</v>
      </c>
      <c r="Z28" s="89">
        <f t="shared" si="15"/>
        <v>0</v>
      </c>
      <c r="AA28" s="89">
        <f t="shared" si="15"/>
        <v>0</v>
      </c>
      <c r="AB28" s="89">
        <f t="shared" si="15"/>
        <v>0</v>
      </c>
      <c r="AC28" s="89">
        <f t="shared" si="15"/>
        <v>0</v>
      </c>
      <c r="AD28" s="89">
        <f t="shared" si="15"/>
        <v>0</v>
      </c>
    </row>
    <row r="29" spans="1:30" ht="16.5" customHeight="1">
      <c r="A29" t="s">
        <v>539</v>
      </c>
      <c r="B29" s="93"/>
      <c r="C29" s="93" t="s">
        <v>113</v>
      </c>
      <c r="D29" s="91">
        <f>SUMIFS('2추일입'!$G$8:$G$643,'2추일입'!$A$8:$A$643,'2추위원회별'!$A29,'2추일입'!$B$8:$B$643,'2추위원회별'!$C29)</f>
        <v>0</v>
      </c>
      <c r="E29" s="91">
        <f>SUMIFS('2추일입'!$H$8:$H$643,'2추일입'!$A$8:$A$643,'2추위원회별'!$A29,'2추일입'!$B$8:$B$643,'2추위원회별'!$C29)</f>
        <v>0</v>
      </c>
      <c r="F29" s="91">
        <f>SUMIFS('2추일입'!$H$8:$H$643,'2추일입'!$A$8:$A$643,'2추위원회별'!$A29,'2추일입'!$B$8:$B$643,'2추위원회별'!$C29)</f>
        <v>0</v>
      </c>
      <c r="G29" s="91">
        <f>SUMIFS('2추일입'!$J$8:$J$643,'2추일입'!$A$8:$A$643,'2추위원회별'!$A29,'2추일입'!$B$8:$B$643,'2추위원회별'!$C29)</f>
        <v>0</v>
      </c>
      <c r="H29" s="91">
        <f>SUMIFS('2추일입'!$K$8:$K$643,'2추일입'!$A$8:$A$643,'2추위원회별'!$A29,'2추일입'!$B$8:$B$643,'2추위원회별'!$C29)</f>
        <v>0</v>
      </c>
      <c r="I29" s="91">
        <f>SUMIFS('2추일입'!$L$8:$L$643,'2추일입'!$A$8:$A$643,'2추위원회별'!$A29,'2추일입'!$B$8:$B$643,'2추위원회별'!$C29)</f>
        <v>0</v>
      </c>
      <c r="J29" s="91">
        <f>SUMIFS('2추일입'!$V$8:$V$643,'2추일입'!$A$8:$A$643,'2추위원회별'!$A29,'2추일입'!$B$8:$B$643,'2추위원회별'!$C29)</f>
        <v>0</v>
      </c>
      <c r="K29" s="91">
        <f>SUMIFS('2추일입'!$W$8:$W$643,'2추일입'!$A$8:$A$643,'2추위원회별'!$A29,'2추일입'!$B$8:$B$643,'2추위원회별'!$C29)</f>
        <v>0</v>
      </c>
      <c r="L29" s="91">
        <f>SUMIFS('2추일입'!$M$8:$M$643,'2추일입'!$A$8:$A$643,'2추위원회별'!$A29,'2추일입'!$B$8:$B$643,'2추위원회별'!$C29)</f>
        <v>0</v>
      </c>
      <c r="M29" s="91">
        <f>SUMIFS('2추일입'!$N$8:$N$643,'2추일입'!$A$8:$A$643,'2추위원회별'!$A29,'2추일입'!$B$8:$B$643,'2추위원회별'!$C29)</f>
        <v>0</v>
      </c>
      <c r="N29" s="91">
        <f>SUMIFS('2추일입'!$O$8:$O$643,'2추일입'!$A$8:$A$643,'2추위원회별'!$A29,'2추일입'!$B$8:$B$643,'2추위원회별'!$C29)</f>
        <v>0</v>
      </c>
      <c r="O29" s="91">
        <f>SUMIFS('2추일입'!$AA$8:$AA$643,'2추일입'!$A$8:$A$643,'2추위원회별'!$A29,'2추일입'!$B$8:$B$643,'2추위원회별'!$C29)</f>
        <v>0</v>
      </c>
      <c r="P29" s="91">
        <f>SUMIFS('2추일입'!$AB$8:$AB$643,'2추일입'!$A$8:$A$643,'2추위원회별'!$A29,'2추일입'!$B$8:$B$643,'2추위원회별'!$C29)</f>
        <v>0</v>
      </c>
      <c r="R29" s="91">
        <f>SUMIFS('2추일출'!$G$7:$G$641,'2추일출'!$A$7:$A$641,'2추위원회별'!$A29,'2추일출'!$B$7:$B$641,'2추위원회별'!$C29)</f>
        <v>0</v>
      </c>
      <c r="S29" s="91">
        <f>SUMIFS('2추일출'!$H$7:$H$641,'2추일출'!$A$7:$A$641,'2추위원회별'!$A29,'2추일출'!$B$7:$B$641,'2추위원회별'!$C29)</f>
        <v>0</v>
      </c>
      <c r="T29" s="91">
        <f>SUMIFS('2추일출'!$H$7:$H$641,'2추일출'!$A$7:$A$641,'2추위원회별'!$A29,'2추일출'!$B$7:$B$641,'2추위원회별'!$C29)</f>
        <v>0</v>
      </c>
      <c r="U29" s="91">
        <f>SUMIFS('2추일출'!$J$7:$J$641,'2추일출'!$A$7:$A$641,'2추위원회별'!$A29,'2추일출'!$B$7:$B$641,'2추위원회별'!$C29)</f>
        <v>0</v>
      </c>
      <c r="V29" s="91">
        <f>SUMIFS('2추일출'!$K$7:$K$641,'2추일출'!$A$7:$A$641,'2추위원회별'!$A29,'2추일출'!$B$7:$B$641,'2추위원회별'!$C29)</f>
        <v>0</v>
      </c>
      <c r="W29" s="91">
        <f>SUMIFS('2추일출'!$L$7:$L$641,'2추일출'!$A$7:$A$641,'2추위원회별'!$A29,'2추일출'!$B$7:$B$641,'2추위원회별'!$C29)</f>
        <v>0</v>
      </c>
      <c r="X29" s="91">
        <f>SUMIFS('2추일출'!$V$7:$V$641,'2추일출'!$A$7:$A$641,'2추위원회별'!$A29,'2추일출'!$B$7:$B$641,'2추위원회별'!$C29)</f>
        <v>0</v>
      </c>
      <c r="Y29" s="91">
        <f>SUMIFS('2추일출'!$W$7:$W$641,'2추일출'!$A$7:$A$641,'2추위원회별'!$A29,'2추일출'!$B$7:$B$641,'2추위원회별'!$C29)</f>
        <v>0</v>
      </c>
      <c r="Z29" s="91">
        <f>SUMIFS('2추일출'!$M$7:$M$641,'2추일출'!$A$7:$A$641,'2추위원회별'!$A29,'2추일출'!$B$7:$B$641,'2추위원회별'!$C29)</f>
        <v>0</v>
      </c>
      <c r="AA29" s="91">
        <f>SUMIFS('2추일출'!$N$7:$N$641,'2추일출'!$A$7:$A$641,'2추위원회별'!$A29,'2추일출'!$B$7:$B$641,'2추위원회별'!$C29)</f>
        <v>0</v>
      </c>
      <c r="AB29" s="91">
        <f>SUMIFS('2추일출'!$O$7:$O$641,'2추일출'!$A$7:$A$641,'2추위원회별'!$A29,'2추일출'!$B$7:$B$641,'2추위원회별'!$C29)</f>
        <v>0</v>
      </c>
      <c r="AC29" s="91">
        <f>SUMIFS('2추일출'!$AA$7:$AA$641,'2추일출'!$A$7:$A$641,'2추위원회별'!$A29,'2추일출'!$B$7:$B$641,'2추위원회별'!$C29)</f>
        <v>0</v>
      </c>
      <c r="AD29" s="91">
        <f>SUMIFS('2추일출'!$AB$7:$AB$641,'2추일출'!$A$7:$A$641,'2추위원회별'!$A29,'2추일출'!$B$7:$B$641,'2추위원회별'!$C29)</f>
        <v>0</v>
      </c>
    </row>
    <row r="30" spans="1:30" ht="16.5" customHeight="1">
      <c r="A30" t="s">
        <v>539</v>
      </c>
      <c r="B30" s="90"/>
      <c r="C30" s="90" t="s">
        <v>70</v>
      </c>
      <c r="D30" s="91">
        <f>SUMIFS('2추일입'!$G$8:$G$643,'2추일입'!$A$8:$A$643,'2추위원회별'!$A30,'2추일입'!$B$8:$B$643,'2추위원회별'!$C30)</f>
        <v>0</v>
      </c>
      <c r="E30" s="91">
        <f>SUMIFS('2추일입'!$H$8:$H$643,'2추일입'!$A$8:$A$643,'2추위원회별'!$A30,'2추일입'!$B$8:$B$643,'2추위원회별'!$C30)</f>
        <v>0</v>
      </c>
      <c r="F30" s="91">
        <f>SUMIFS('2추일입'!$H$8:$H$643,'2추일입'!$A$8:$A$643,'2추위원회별'!$A30,'2추일입'!$B$8:$B$643,'2추위원회별'!$C30)</f>
        <v>0</v>
      </c>
      <c r="G30" s="91">
        <f>SUMIFS('2추일입'!$J$8:$J$643,'2추일입'!$A$8:$A$643,'2추위원회별'!$A30,'2추일입'!$B$8:$B$643,'2추위원회별'!$C30)</f>
        <v>0</v>
      </c>
      <c r="H30" s="91">
        <f>SUMIFS('2추일입'!$K$8:$K$643,'2추일입'!$A$8:$A$643,'2추위원회별'!$A30,'2추일입'!$B$8:$B$643,'2추위원회별'!$C30)</f>
        <v>0</v>
      </c>
      <c r="I30" s="91">
        <f>SUMIFS('2추일입'!$L$8:$L$643,'2추일입'!$A$8:$A$643,'2추위원회별'!$A30,'2추일입'!$B$8:$B$643,'2추위원회별'!$C30)</f>
        <v>0</v>
      </c>
      <c r="J30" s="91">
        <f>SUMIFS('2추일입'!$V$8:$V$643,'2추일입'!$A$8:$A$643,'2추위원회별'!$A30,'2추일입'!$B$8:$B$643,'2추위원회별'!$C30)</f>
        <v>0</v>
      </c>
      <c r="K30" s="91">
        <f>SUMIFS('2추일입'!$W$8:$W$643,'2추일입'!$A$8:$A$643,'2추위원회별'!$A30,'2추일입'!$B$8:$B$643,'2추위원회별'!$C30)</f>
        <v>0</v>
      </c>
      <c r="L30" s="91">
        <f>SUMIFS('2추일입'!$M$8:$M$643,'2추일입'!$A$8:$A$643,'2추위원회별'!$A30,'2추일입'!$B$8:$B$643,'2추위원회별'!$C30)</f>
        <v>0</v>
      </c>
      <c r="M30" s="91">
        <f>SUMIFS('2추일입'!$N$8:$N$643,'2추일입'!$A$8:$A$643,'2추위원회별'!$A30,'2추일입'!$B$8:$B$643,'2추위원회별'!$C30)</f>
        <v>0</v>
      </c>
      <c r="N30" s="91">
        <f>SUMIFS('2추일입'!$O$8:$O$643,'2추일입'!$A$8:$A$643,'2추위원회별'!$A30,'2추일입'!$B$8:$B$643,'2추위원회별'!$C30)</f>
        <v>0</v>
      </c>
      <c r="O30" s="91">
        <f>SUMIFS('2추일입'!$AA$8:$AA$643,'2추일입'!$A$8:$A$643,'2추위원회별'!$A30,'2추일입'!$B$8:$B$643,'2추위원회별'!$C30)</f>
        <v>0</v>
      </c>
      <c r="P30" s="91">
        <f>SUMIFS('2추일입'!$AB$8:$AB$643,'2추일입'!$A$8:$A$643,'2추위원회별'!$A30,'2추일입'!$B$8:$B$643,'2추위원회별'!$C30)</f>
        <v>0</v>
      </c>
      <c r="R30" s="91">
        <f>SUMIFS('2추일출'!$G$7:$G$641,'2추일출'!$A$7:$A$641,'2추위원회별'!$A30,'2추일출'!$B$7:$B$641,'2추위원회별'!$C30)</f>
        <v>0</v>
      </c>
      <c r="S30" s="91">
        <f>SUMIFS('2추일출'!$H$7:$H$641,'2추일출'!$A$7:$A$641,'2추위원회별'!$A30,'2추일출'!$B$7:$B$641,'2추위원회별'!$C30)</f>
        <v>0</v>
      </c>
      <c r="T30" s="91">
        <f>SUMIFS('2추일출'!$H$7:$H$641,'2추일출'!$A$7:$A$641,'2추위원회별'!$A30,'2추일출'!$B$7:$B$641,'2추위원회별'!$C30)</f>
        <v>0</v>
      </c>
      <c r="U30" s="91">
        <f>SUMIFS('2추일출'!$J$7:$J$641,'2추일출'!$A$7:$A$641,'2추위원회별'!$A30,'2추일출'!$B$7:$B$641,'2추위원회별'!$C30)</f>
        <v>0</v>
      </c>
      <c r="V30" s="91">
        <f>SUMIFS('2추일출'!$K$7:$K$641,'2추일출'!$A$7:$A$641,'2추위원회별'!$A30,'2추일출'!$B$7:$B$641,'2추위원회별'!$C30)</f>
        <v>0</v>
      </c>
      <c r="W30" s="91">
        <f>SUMIFS('2추일출'!$L$7:$L$641,'2추일출'!$A$7:$A$641,'2추위원회별'!$A30,'2추일출'!$B$7:$B$641,'2추위원회별'!$C30)</f>
        <v>0</v>
      </c>
      <c r="X30" s="91">
        <f>SUMIFS('2추일출'!$V$7:$V$641,'2추일출'!$A$7:$A$641,'2추위원회별'!$A30,'2추일출'!$B$7:$B$641,'2추위원회별'!$C30)</f>
        <v>0</v>
      </c>
      <c r="Y30" s="91">
        <f>SUMIFS('2추일출'!$W$7:$W$641,'2추일출'!$A$7:$A$641,'2추위원회별'!$A30,'2추일출'!$B$7:$B$641,'2추위원회별'!$C30)</f>
        <v>0</v>
      </c>
      <c r="Z30" s="91">
        <f>SUMIFS('2추일출'!$M$7:$M$641,'2추일출'!$A$7:$A$641,'2추위원회별'!$A30,'2추일출'!$B$7:$B$641,'2추위원회별'!$C30)</f>
        <v>0</v>
      </c>
      <c r="AA30" s="91">
        <f>SUMIFS('2추일출'!$N$7:$N$641,'2추일출'!$A$7:$A$641,'2추위원회별'!$A30,'2추일출'!$B$7:$B$641,'2추위원회별'!$C30)</f>
        <v>0</v>
      </c>
      <c r="AB30" s="91">
        <f>SUMIFS('2추일출'!$O$7:$O$641,'2추일출'!$A$7:$A$641,'2추위원회별'!$A30,'2추일출'!$B$7:$B$641,'2추위원회별'!$C30)</f>
        <v>0</v>
      </c>
      <c r="AC30" s="91">
        <f>SUMIFS('2추일출'!$AA$7:$AA$641,'2추일출'!$A$7:$A$641,'2추위원회별'!$A30,'2추일출'!$B$7:$B$641,'2추위원회별'!$C30)</f>
        <v>0</v>
      </c>
      <c r="AD30" s="91">
        <f>SUMIFS('2추일출'!$AB$7:$AB$641,'2추일출'!$A$7:$A$641,'2추위원회별'!$A30,'2추일출'!$B$7:$B$641,'2추위원회별'!$C30)</f>
        <v>0</v>
      </c>
    </row>
    <row r="31" spans="1:30" ht="16.5" customHeight="1">
      <c r="A31" t="s">
        <v>539</v>
      </c>
      <c r="B31" s="90"/>
      <c r="C31" s="90" t="s">
        <v>397</v>
      </c>
      <c r="D31" s="91">
        <f>SUMIFS('2추일입'!$G$8:$G$643,'2추일입'!$A$8:$A$643,'2추위원회별'!$A31,'2추일입'!$B$8:$B$643,'2추위원회별'!$C31)</f>
        <v>0</v>
      </c>
      <c r="E31" s="91">
        <f>SUMIFS('2추일입'!$H$8:$H$643,'2추일입'!$A$8:$A$643,'2추위원회별'!$A31,'2추일입'!$B$8:$B$643,'2추위원회별'!$C31)</f>
        <v>0</v>
      </c>
      <c r="F31" s="91">
        <f>SUMIFS('2추일입'!$H$8:$H$643,'2추일입'!$A$8:$A$643,'2추위원회별'!$A31,'2추일입'!$B$8:$B$643,'2추위원회별'!$C31)</f>
        <v>0</v>
      </c>
      <c r="G31" s="91">
        <f>SUMIFS('2추일입'!$J$8:$J$643,'2추일입'!$A$8:$A$643,'2추위원회별'!$A31,'2추일입'!$B$8:$B$643,'2추위원회별'!$C31)</f>
        <v>0</v>
      </c>
      <c r="H31" s="91">
        <f>SUMIFS('2추일입'!$K$8:$K$643,'2추일입'!$A$8:$A$643,'2추위원회별'!$A31,'2추일입'!$B$8:$B$643,'2추위원회별'!$C31)</f>
        <v>0</v>
      </c>
      <c r="I31" s="91">
        <f>SUMIFS('2추일입'!$L$8:$L$643,'2추일입'!$A$8:$A$643,'2추위원회별'!$A31,'2추일입'!$B$8:$B$643,'2추위원회별'!$C31)</f>
        <v>0</v>
      </c>
      <c r="J31" s="91">
        <f>SUMIFS('2추일입'!$V$8:$V$643,'2추일입'!$A$8:$A$643,'2추위원회별'!$A31,'2추일입'!$B$8:$B$643,'2추위원회별'!$C31)</f>
        <v>0</v>
      </c>
      <c r="K31" s="91">
        <f>SUMIFS('2추일입'!$W$8:$W$643,'2추일입'!$A$8:$A$643,'2추위원회별'!$A31,'2추일입'!$B$8:$B$643,'2추위원회별'!$C31)</f>
        <v>0</v>
      </c>
      <c r="L31" s="91">
        <f>SUMIFS('2추일입'!$M$8:$M$643,'2추일입'!$A$8:$A$643,'2추위원회별'!$A31,'2추일입'!$B$8:$B$643,'2추위원회별'!$C31)</f>
        <v>0</v>
      </c>
      <c r="M31" s="91">
        <f>SUMIFS('2추일입'!$N$8:$N$643,'2추일입'!$A$8:$A$643,'2추위원회별'!$A31,'2추일입'!$B$8:$B$643,'2추위원회별'!$C31)</f>
        <v>0</v>
      </c>
      <c r="N31" s="91">
        <f>SUMIFS('2추일입'!$O$8:$O$643,'2추일입'!$A$8:$A$643,'2추위원회별'!$A31,'2추일입'!$B$8:$B$643,'2추위원회별'!$C31)</f>
        <v>0</v>
      </c>
      <c r="O31" s="91">
        <f>SUMIFS('2추일입'!$AA$8:$AA$643,'2추일입'!$A$8:$A$643,'2추위원회별'!$A31,'2추일입'!$B$8:$B$643,'2추위원회별'!$C31)</f>
        <v>0</v>
      </c>
      <c r="P31" s="91">
        <f>SUMIFS('2추일입'!$AB$8:$AB$643,'2추일입'!$A$8:$A$643,'2추위원회별'!$A31,'2추일입'!$B$8:$B$643,'2추위원회별'!$C31)</f>
        <v>0</v>
      </c>
      <c r="R31" s="91">
        <f>SUMIFS('2추일출'!$G$7:$G$641,'2추일출'!$A$7:$A$641,'2추위원회별'!$A31,'2추일출'!$B$7:$B$641,'2추위원회별'!$C31)</f>
        <v>0</v>
      </c>
      <c r="S31" s="91">
        <f>SUMIFS('2추일출'!$H$7:$H$641,'2추일출'!$A$7:$A$641,'2추위원회별'!$A31,'2추일출'!$B$7:$B$641,'2추위원회별'!$C31)</f>
        <v>0</v>
      </c>
      <c r="T31" s="91">
        <f>SUMIFS('2추일출'!$H$7:$H$641,'2추일출'!$A$7:$A$641,'2추위원회별'!$A31,'2추일출'!$B$7:$B$641,'2추위원회별'!$C31)</f>
        <v>0</v>
      </c>
      <c r="U31" s="91">
        <f>SUMIFS('2추일출'!$J$7:$J$641,'2추일출'!$A$7:$A$641,'2추위원회별'!$A31,'2추일출'!$B$7:$B$641,'2추위원회별'!$C31)</f>
        <v>0</v>
      </c>
      <c r="V31" s="91">
        <f>SUMIFS('2추일출'!$K$7:$K$641,'2추일출'!$A$7:$A$641,'2추위원회별'!$A31,'2추일출'!$B$7:$B$641,'2추위원회별'!$C31)</f>
        <v>0</v>
      </c>
      <c r="W31" s="91">
        <f>SUMIFS('2추일출'!$L$7:$L$641,'2추일출'!$A$7:$A$641,'2추위원회별'!$A31,'2추일출'!$B$7:$B$641,'2추위원회별'!$C31)</f>
        <v>0</v>
      </c>
      <c r="X31" s="91">
        <f>SUMIFS('2추일출'!$V$7:$V$641,'2추일출'!$A$7:$A$641,'2추위원회별'!$A31,'2추일출'!$B$7:$B$641,'2추위원회별'!$C31)</f>
        <v>0</v>
      </c>
      <c r="Y31" s="91">
        <f>SUMIFS('2추일출'!$W$7:$W$641,'2추일출'!$A$7:$A$641,'2추위원회별'!$A31,'2추일출'!$B$7:$B$641,'2추위원회별'!$C31)</f>
        <v>0</v>
      </c>
      <c r="Z31" s="91">
        <f>SUMIFS('2추일출'!$M$7:$M$641,'2추일출'!$A$7:$A$641,'2추위원회별'!$A31,'2추일출'!$B$7:$B$641,'2추위원회별'!$C31)</f>
        <v>0</v>
      </c>
      <c r="AA31" s="91">
        <f>SUMIFS('2추일출'!$N$7:$N$641,'2추일출'!$A$7:$A$641,'2추위원회별'!$A31,'2추일출'!$B$7:$B$641,'2추위원회별'!$C31)</f>
        <v>0</v>
      </c>
      <c r="AB31" s="91">
        <f>SUMIFS('2추일출'!$O$7:$O$641,'2추일출'!$A$7:$A$641,'2추위원회별'!$A31,'2추일출'!$B$7:$B$641,'2추위원회별'!$C31)</f>
        <v>0</v>
      </c>
      <c r="AC31" s="91">
        <f>SUMIFS('2추일출'!$AA$7:$AA$641,'2추일출'!$A$7:$A$641,'2추위원회별'!$A31,'2추일출'!$B$7:$B$641,'2추위원회별'!$C31)</f>
        <v>0</v>
      </c>
      <c r="AD31" s="91">
        <f>SUMIFS('2추일출'!$AB$7:$AB$641,'2추일출'!$A$7:$A$641,'2추위원회별'!$A31,'2추일출'!$B$7:$B$641,'2추위원회별'!$C31)</f>
        <v>0</v>
      </c>
    </row>
    <row r="32" spans="1:30" ht="16.5" customHeight="1">
      <c r="B32" s="291" t="s">
        <v>11</v>
      </c>
      <c r="C32" s="292"/>
      <c r="D32" s="89">
        <f>SUM(D33:D36)</f>
        <v>0</v>
      </c>
      <c r="E32" s="89">
        <f t="shared" ref="E32:P32" si="16">SUM(E33:E36)</f>
        <v>0</v>
      </c>
      <c r="F32" s="89">
        <f t="shared" si="16"/>
        <v>0</v>
      </c>
      <c r="G32" s="89">
        <f t="shared" si="16"/>
        <v>0</v>
      </c>
      <c r="H32" s="89">
        <f t="shared" si="16"/>
        <v>0</v>
      </c>
      <c r="I32" s="89">
        <f t="shared" si="16"/>
        <v>0</v>
      </c>
      <c r="J32" s="89">
        <f t="shared" si="16"/>
        <v>0</v>
      </c>
      <c r="K32" s="89">
        <f t="shared" si="16"/>
        <v>0</v>
      </c>
      <c r="L32" s="89">
        <f t="shared" si="16"/>
        <v>0</v>
      </c>
      <c r="M32" s="89">
        <f t="shared" si="16"/>
        <v>0</v>
      </c>
      <c r="N32" s="89">
        <f t="shared" si="16"/>
        <v>0</v>
      </c>
      <c r="O32" s="89">
        <f t="shared" si="16"/>
        <v>0</v>
      </c>
      <c r="P32" s="89">
        <f t="shared" si="16"/>
        <v>0</v>
      </c>
      <c r="R32" s="89">
        <f>SUM(R33:R36)</f>
        <v>0</v>
      </c>
      <c r="S32" s="89">
        <f t="shared" ref="S32:AD32" si="17">SUM(S33:S36)</f>
        <v>0</v>
      </c>
      <c r="T32" s="89">
        <f t="shared" si="17"/>
        <v>0</v>
      </c>
      <c r="U32" s="89">
        <f t="shared" si="17"/>
        <v>0</v>
      </c>
      <c r="V32" s="89">
        <f t="shared" si="17"/>
        <v>0</v>
      </c>
      <c r="W32" s="89">
        <f t="shared" si="17"/>
        <v>0</v>
      </c>
      <c r="X32" s="89">
        <f t="shared" si="17"/>
        <v>0</v>
      </c>
      <c r="Y32" s="89">
        <f t="shared" si="17"/>
        <v>0</v>
      </c>
      <c r="Z32" s="89">
        <f t="shared" si="17"/>
        <v>0</v>
      </c>
      <c r="AA32" s="89">
        <f t="shared" si="17"/>
        <v>0</v>
      </c>
      <c r="AB32" s="89">
        <f t="shared" si="17"/>
        <v>0</v>
      </c>
      <c r="AC32" s="89">
        <f t="shared" si="17"/>
        <v>0</v>
      </c>
      <c r="AD32" s="89">
        <f t="shared" si="17"/>
        <v>0</v>
      </c>
    </row>
    <row r="33" spans="1:30" ht="16.5" customHeight="1">
      <c r="A33" t="s">
        <v>540</v>
      </c>
      <c r="B33" s="90"/>
      <c r="C33" s="90" t="s">
        <v>218</v>
      </c>
      <c r="D33" s="91">
        <f>SUMIFS('2추일입'!$G$8:$G$643,'2추일입'!$A$8:$A$643,'2추위원회별'!$A33,'2추일입'!$B$8:$B$643,'2추위원회별'!$C33)</f>
        <v>0</v>
      </c>
      <c r="E33" s="91">
        <f>SUMIFS('2추일입'!$H$8:$H$643,'2추일입'!$A$8:$A$643,'2추위원회별'!$A33,'2추일입'!$B$8:$B$643,'2추위원회별'!$C33)</f>
        <v>0</v>
      </c>
      <c r="F33" s="91">
        <f>SUMIFS('2추일입'!$H$8:$H$643,'2추일입'!$A$8:$A$643,'2추위원회별'!$A33,'2추일입'!$B$8:$B$643,'2추위원회별'!$C33)</f>
        <v>0</v>
      </c>
      <c r="G33" s="91">
        <f>SUMIFS('2추일입'!$J$8:$J$643,'2추일입'!$A$8:$A$643,'2추위원회별'!$A33,'2추일입'!$B$8:$B$643,'2추위원회별'!$C33)</f>
        <v>0</v>
      </c>
      <c r="H33" s="91">
        <f>SUMIFS('2추일입'!$K$8:$K$643,'2추일입'!$A$8:$A$643,'2추위원회별'!$A33,'2추일입'!$B$8:$B$643,'2추위원회별'!$C33)</f>
        <v>0</v>
      </c>
      <c r="I33" s="91">
        <f>SUMIFS('2추일입'!$L$8:$L$643,'2추일입'!$A$8:$A$643,'2추위원회별'!$A33,'2추일입'!$B$8:$B$643,'2추위원회별'!$C33)</f>
        <v>0</v>
      </c>
      <c r="J33" s="91">
        <f>SUMIFS('2추일입'!$V$8:$V$643,'2추일입'!$A$8:$A$643,'2추위원회별'!$A33,'2추일입'!$B$8:$B$643,'2추위원회별'!$C33)</f>
        <v>0</v>
      </c>
      <c r="K33" s="91">
        <f>SUMIFS('2추일입'!$W$8:$W$643,'2추일입'!$A$8:$A$643,'2추위원회별'!$A33,'2추일입'!$B$8:$B$643,'2추위원회별'!$C33)</f>
        <v>0</v>
      </c>
      <c r="L33" s="91">
        <f>SUMIFS('2추일입'!$M$8:$M$643,'2추일입'!$A$8:$A$643,'2추위원회별'!$A33,'2추일입'!$B$8:$B$643,'2추위원회별'!$C33)</f>
        <v>0</v>
      </c>
      <c r="M33" s="91">
        <f>SUMIFS('2추일입'!$N$8:$N$643,'2추일입'!$A$8:$A$643,'2추위원회별'!$A33,'2추일입'!$B$8:$B$643,'2추위원회별'!$C33)</f>
        <v>0</v>
      </c>
      <c r="N33" s="91">
        <f>SUMIFS('2추일입'!$O$8:$O$643,'2추일입'!$A$8:$A$643,'2추위원회별'!$A33,'2추일입'!$B$8:$B$643,'2추위원회별'!$C33)</f>
        <v>0</v>
      </c>
      <c r="O33" s="91">
        <f>SUMIFS('2추일입'!$AA$8:$AA$643,'2추일입'!$A$8:$A$643,'2추위원회별'!$A33,'2추일입'!$B$8:$B$643,'2추위원회별'!$C33)</f>
        <v>0</v>
      </c>
      <c r="P33" s="91">
        <f>SUMIFS('2추일입'!$AB$8:$AB$643,'2추일입'!$A$8:$A$643,'2추위원회별'!$A33,'2추일입'!$B$8:$B$643,'2추위원회별'!$C33)</f>
        <v>0</v>
      </c>
      <c r="R33" s="91">
        <f>SUMIFS('2추일출'!$G$7:$G$641,'2추일출'!$A$7:$A$641,'2추위원회별'!$A33,'2추일출'!$B$7:$B$641,'2추위원회별'!$C33)</f>
        <v>0</v>
      </c>
      <c r="S33" s="91">
        <f>SUMIFS('2추일출'!$H$7:$H$641,'2추일출'!$A$7:$A$641,'2추위원회별'!$A33,'2추일출'!$B$7:$B$641,'2추위원회별'!$C33)</f>
        <v>0</v>
      </c>
      <c r="T33" s="91">
        <f>SUMIFS('2추일출'!$H$7:$H$641,'2추일출'!$A$7:$A$641,'2추위원회별'!$A33,'2추일출'!$B$7:$B$641,'2추위원회별'!$C33)</f>
        <v>0</v>
      </c>
      <c r="U33" s="91">
        <f>SUMIFS('2추일출'!$J$7:$J$641,'2추일출'!$A$7:$A$641,'2추위원회별'!$A33,'2추일출'!$B$7:$B$641,'2추위원회별'!$C33)</f>
        <v>0</v>
      </c>
      <c r="V33" s="91">
        <f>SUMIFS('2추일출'!$K$7:$K$641,'2추일출'!$A$7:$A$641,'2추위원회별'!$A33,'2추일출'!$B$7:$B$641,'2추위원회별'!$C33)</f>
        <v>0</v>
      </c>
      <c r="W33" s="91">
        <f>SUMIFS('2추일출'!$L$7:$L$641,'2추일출'!$A$7:$A$641,'2추위원회별'!$A33,'2추일출'!$B$7:$B$641,'2추위원회별'!$C33)</f>
        <v>0</v>
      </c>
      <c r="X33" s="91">
        <f>SUMIFS('2추일출'!$V$7:$V$641,'2추일출'!$A$7:$A$641,'2추위원회별'!$A33,'2추일출'!$B$7:$B$641,'2추위원회별'!$C33)</f>
        <v>0</v>
      </c>
      <c r="Y33" s="91">
        <f>SUMIFS('2추일출'!$W$7:$W$641,'2추일출'!$A$7:$A$641,'2추위원회별'!$A33,'2추일출'!$B$7:$B$641,'2추위원회별'!$C33)</f>
        <v>0</v>
      </c>
      <c r="Z33" s="91">
        <f>SUMIFS('2추일출'!$M$7:$M$641,'2추일출'!$A$7:$A$641,'2추위원회별'!$A33,'2추일출'!$B$7:$B$641,'2추위원회별'!$C33)</f>
        <v>0</v>
      </c>
      <c r="AA33" s="91">
        <f>SUMIFS('2추일출'!$N$7:$N$641,'2추일출'!$A$7:$A$641,'2추위원회별'!$A33,'2추일출'!$B$7:$B$641,'2추위원회별'!$C33)</f>
        <v>0</v>
      </c>
      <c r="AB33" s="91">
        <f>SUMIFS('2추일출'!$O$7:$O$641,'2추일출'!$A$7:$A$641,'2추위원회별'!$A33,'2추일출'!$B$7:$B$641,'2추위원회별'!$C33)</f>
        <v>0</v>
      </c>
      <c r="AC33" s="91">
        <f>SUMIFS('2추일출'!$AA$7:$AA$641,'2추일출'!$A$7:$A$641,'2추위원회별'!$A33,'2추일출'!$B$7:$B$641,'2추위원회별'!$C33)</f>
        <v>0</v>
      </c>
      <c r="AD33" s="91">
        <f>SUMIFS('2추일출'!$AB$7:$AB$641,'2추일출'!$A$7:$A$641,'2추위원회별'!$A33,'2추일출'!$B$7:$B$641,'2추위원회별'!$C33)</f>
        <v>0</v>
      </c>
    </row>
    <row r="34" spans="1:30" ht="16.5" customHeight="1">
      <c r="A34" t="s">
        <v>540</v>
      </c>
      <c r="B34" s="90"/>
      <c r="C34" s="90" t="s">
        <v>370</v>
      </c>
      <c r="D34" s="91">
        <f>SUMIFS('2추일입'!$G$8:$G$643,'2추일입'!$A$8:$A$643,'2추위원회별'!$A34,'2추일입'!$B$8:$B$643,'2추위원회별'!$C34)</f>
        <v>0</v>
      </c>
      <c r="E34" s="91">
        <f>SUMIFS('2추일입'!$H$8:$H$643,'2추일입'!$A$8:$A$643,'2추위원회별'!$A34,'2추일입'!$B$8:$B$643,'2추위원회별'!$C34)</f>
        <v>0</v>
      </c>
      <c r="F34" s="91">
        <f>SUMIFS('2추일입'!$H$8:$H$643,'2추일입'!$A$8:$A$643,'2추위원회별'!$A34,'2추일입'!$B$8:$B$643,'2추위원회별'!$C34)</f>
        <v>0</v>
      </c>
      <c r="G34" s="91">
        <f>SUMIFS('2추일입'!$J$8:$J$643,'2추일입'!$A$8:$A$643,'2추위원회별'!$A34,'2추일입'!$B$8:$B$643,'2추위원회별'!$C34)</f>
        <v>0</v>
      </c>
      <c r="H34" s="91">
        <f>SUMIFS('2추일입'!$K$8:$K$643,'2추일입'!$A$8:$A$643,'2추위원회별'!$A34,'2추일입'!$B$8:$B$643,'2추위원회별'!$C34)</f>
        <v>0</v>
      </c>
      <c r="I34" s="91">
        <f>SUMIFS('2추일입'!$L$8:$L$643,'2추일입'!$A$8:$A$643,'2추위원회별'!$A34,'2추일입'!$B$8:$B$643,'2추위원회별'!$C34)</f>
        <v>0</v>
      </c>
      <c r="J34" s="91">
        <f>SUMIFS('2추일입'!$V$8:$V$643,'2추일입'!$A$8:$A$643,'2추위원회별'!$A34,'2추일입'!$B$8:$B$643,'2추위원회별'!$C34)</f>
        <v>0</v>
      </c>
      <c r="K34" s="91">
        <f>SUMIFS('2추일입'!$W$8:$W$643,'2추일입'!$A$8:$A$643,'2추위원회별'!$A34,'2추일입'!$B$8:$B$643,'2추위원회별'!$C34)</f>
        <v>0</v>
      </c>
      <c r="L34" s="91">
        <f>SUMIFS('2추일입'!$M$8:$M$643,'2추일입'!$A$8:$A$643,'2추위원회별'!$A34,'2추일입'!$B$8:$B$643,'2추위원회별'!$C34)</f>
        <v>0</v>
      </c>
      <c r="M34" s="91">
        <f>SUMIFS('2추일입'!$N$8:$N$643,'2추일입'!$A$8:$A$643,'2추위원회별'!$A34,'2추일입'!$B$8:$B$643,'2추위원회별'!$C34)</f>
        <v>0</v>
      </c>
      <c r="N34" s="91">
        <f>SUMIFS('2추일입'!$O$8:$O$643,'2추일입'!$A$8:$A$643,'2추위원회별'!$A34,'2추일입'!$B$8:$B$643,'2추위원회별'!$C34)</f>
        <v>0</v>
      </c>
      <c r="O34" s="91">
        <f>SUMIFS('2추일입'!$AA$8:$AA$643,'2추일입'!$A$8:$A$643,'2추위원회별'!$A34,'2추일입'!$B$8:$B$643,'2추위원회별'!$C34)</f>
        <v>0</v>
      </c>
      <c r="P34" s="91">
        <f>SUMIFS('2추일입'!$AB$8:$AB$643,'2추일입'!$A$8:$A$643,'2추위원회별'!$A34,'2추일입'!$B$8:$B$643,'2추위원회별'!$C34)</f>
        <v>0</v>
      </c>
      <c r="R34" s="91">
        <f>SUMIFS('2추일출'!$G$7:$G$641,'2추일출'!$A$7:$A$641,'2추위원회별'!$A34,'2추일출'!$B$7:$B$641,'2추위원회별'!$C34)</f>
        <v>0</v>
      </c>
      <c r="S34" s="91">
        <f>SUMIFS('2추일출'!$H$7:$H$641,'2추일출'!$A$7:$A$641,'2추위원회별'!$A34,'2추일출'!$B$7:$B$641,'2추위원회별'!$C34)</f>
        <v>0</v>
      </c>
      <c r="T34" s="91">
        <f>SUMIFS('2추일출'!$H$7:$H$641,'2추일출'!$A$7:$A$641,'2추위원회별'!$A34,'2추일출'!$B$7:$B$641,'2추위원회별'!$C34)</f>
        <v>0</v>
      </c>
      <c r="U34" s="91">
        <f>SUMIFS('2추일출'!$J$7:$J$641,'2추일출'!$A$7:$A$641,'2추위원회별'!$A34,'2추일출'!$B$7:$B$641,'2추위원회별'!$C34)</f>
        <v>0</v>
      </c>
      <c r="V34" s="91">
        <f>SUMIFS('2추일출'!$K$7:$K$641,'2추일출'!$A$7:$A$641,'2추위원회별'!$A34,'2추일출'!$B$7:$B$641,'2추위원회별'!$C34)</f>
        <v>0</v>
      </c>
      <c r="W34" s="91">
        <f>SUMIFS('2추일출'!$L$7:$L$641,'2추일출'!$A$7:$A$641,'2추위원회별'!$A34,'2추일출'!$B$7:$B$641,'2추위원회별'!$C34)</f>
        <v>0</v>
      </c>
      <c r="X34" s="91">
        <f>SUMIFS('2추일출'!$V$7:$V$641,'2추일출'!$A$7:$A$641,'2추위원회별'!$A34,'2추일출'!$B$7:$B$641,'2추위원회별'!$C34)</f>
        <v>0</v>
      </c>
      <c r="Y34" s="91">
        <f>SUMIFS('2추일출'!$W$7:$W$641,'2추일출'!$A$7:$A$641,'2추위원회별'!$A34,'2추일출'!$B$7:$B$641,'2추위원회별'!$C34)</f>
        <v>0</v>
      </c>
      <c r="Z34" s="91">
        <f>SUMIFS('2추일출'!$M$7:$M$641,'2추일출'!$A$7:$A$641,'2추위원회별'!$A34,'2추일출'!$B$7:$B$641,'2추위원회별'!$C34)</f>
        <v>0</v>
      </c>
      <c r="AA34" s="91">
        <f>SUMIFS('2추일출'!$N$7:$N$641,'2추일출'!$A$7:$A$641,'2추위원회별'!$A34,'2추일출'!$B$7:$B$641,'2추위원회별'!$C34)</f>
        <v>0</v>
      </c>
      <c r="AB34" s="91">
        <f>SUMIFS('2추일출'!$O$7:$O$641,'2추일출'!$A$7:$A$641,'2추위원회별'!$A34,'2추일출'!$B$7:$B$641,'2추위원회별'!$C34)</f>
        <v>0</v>
      </c>
      <c r="AC34" s="91">
        <f>SUMIFS('2추일출'!$AA$7:$AA$641,'2추일출'!$A$7:$A$641,'2추위원회별'!$A34,'2추일출'!$B$7:$B$641,'2추위원회별'!$C34)</f>
        <v>0</v>
      </c>
      <c r="AD34" s="91">
        <f>SUMIFS('2추일출'!$AB$7:$AB$641,'2추일출'!$A$7:$A$641,'2추위원회별'!$A34,'2추일출'!$B$7:$B$641,'2추위원회별'!$C34)</f>
        <v>0</v>
      </c>
    </row>
    <row r="35" spans="1:30" ht="16.5" customHeight="1">
      <c r="A35" t="s">
        <v>11</v>
      </c>
      <c r="B35" s="90"/>
      <c r="C35" s="90" t="s">
        <v>380</v>
      </c>
      <c r="D35" s="91">
        <f>SUMIFS('2추일입'!$G$8:$G$643,'2추일입'!$A$8:$A$643,'2추위원회별'!$A35,'2추일입'!$B$8:$B$643,'2추위원회별'!$C35)</f>
        <v>0</v>
      </c>
      <c r="E35" s="91">
        <f>SUMIFS('2추일입'!$H$8:$H$643,'2추일입'!$A$8:$A$643,'2추위원회별'!$A35,'2추일입'!$B$8:$B$643,'2추위원회별'!$C35)</f>
        <v>0</v>
      </c>
      <c r="F35" s="91">
        <f>SUMIFS('2추일입'!$H$8:$H$643,'2추일입'!$A$8:$A$643,'2추위원회별'!$A35,'2추일입'!$B$8:$B$643,'2추위원회별'!$C35)</f>
        <v>0</v>
      </c>
      <c r="G35" s="91">
        <f>SUMIFS('2추일입'!$J$8:$J$643,'2추일입'!$A$8:$A$643,'2추위원회별'!$A35,'2추일입'!$B$8:$B$643,'2추위원회별'!$C35)</f>
        <v>0</v>
      </c>
      <c r="H35" s="91">
        <f>SUMIFS('2추일입'!$K$8:$K$643,'2추일입'!$A$8:$A$643,'2추위원회별'!$A35,'2추일입'!$B$8:$B$643,'2추위원회별'!$C35)</f>
        <v>0</v>
      </c>
      <c r="I35" s="91">
        <f>SUMIFS('2추일입'!$L$8:$L$643,'2추일입'!$A$8:$A$643,'2추위원회별'!$A35,'2추일입'!$B$8:$B$643,'2추위원회별'!$C35)</f>
        <v>0</v>
      </c>
      <c r="J35" s="91">
        <f>SUMIFS('2추일입'!$V$8:$V$643,'2추일입'!$A$8:$A$643,'2추위원회별'!$A35,'2추일입'!$B$8:$B$643,'2추위원회별'!$C35)</f>
        <v>0</v>
      </c>
      <c r="K35" s="91">
        <f>SUMIFS('2추일입'!$W$8:$W$643,'2추일입'!$A$8:$A$643,'2추위원회별'!$A35,'2추일입'!$B$8:$B$643,'2추위원회별'!$C35)</f>
        <v>0</v>
      </c>
      <c r="L35" s="91">
        <f>SUMIFS('2추일입'!$M$8:$M$643,'2추일입'!$A$8:$A$643,'2추위원회별'!$A35,'2추일입'!$B$8:$B$643,'2추위원회별'!$C35)</f>
        <v>0</v>
      </c>
      <c r="M35" s="91">
        <f>SUMIFS('2추일입'!$N$8:$N$643,'2추일입'!$A$8:$A$643,'2추위원회별'!$A35,'2추일입'!$B$8:$B$643,'2추위원회별'!$C35)</f>
        <v>0</v>
      </c>
      <c r="N35" s="91">
        <f>SUMIFS('2추일입'!$O$8:$O$643,'2추일입'!$A$8:$A$643,'2추위원회별'!$A35,'2추일입'!$B$8:$B$643,'2추위원회별'!$C35)</f>
        <v>0</v>
      </c>
      <c r="O35" s="91">
        <f>SUMIFS('2추일입'!$AA$8:$AA$643,'2추일입'!$A$8:$A$643,'2추위원회별'!$A35,'2추일입'!$B$8:$B$643,'2추위원회별'!$C35)</f>
        <v>0</v>
      </c>
      <c r="P35" s="91">
        <f>SUMIFS('2추일입'!$AB$8:$AB$643,'2추일입'!$A$8:$A$643,'2추위원회별'!$A35,'2추일입'!$B$8:$B$643,'2추위원회별'!$C35)</f>
        <v>0</v>
      </c>
      <c r="R35" s="91">
        <f>SUMIFS('2추일출'!$G$7:$G$641,'2추일출'!$A$7:$A$641,'2추위원회별'!$A35,'2추일출'!$B$7:$B$641,'2추위원회별'!$C35)</f>
        <v>0</v>
      </c>
      <c r="S35" s="91">
        <f>SUMIFS('2추일출'!$H$7:$H$641,'2추일출'!$A$7:$A$641,'2추위원회별'!$A35,'2추일출'!$B$7:$B$641,'2추위원회별'!$C35)</f>
        <v>0</v>
      </c>
      <c r="T35" s="91">
        <f>SUMIFS('2추일출'!$H$7:$H$641,'2추일출'!$A$7:$A$641,'2추위원회별'!$A35,'2추일출'!$B$7:$B$641,'2추위원회별'!$C35)</f>
        <v>0</v>
      </c>
      <c r="U35" s="91">
        <f>SUMIFS('2추일출'!$J$7:$J$641,'2추일출'!$A$7:$A$641,'2추위원회별'!$A35,'2추일출'!$B$7:$B$641,'2추위원회별'!$C35)</f>
        <v>0</v>
      </c>
      <c r="V35" s="91">
        <f>SUMIFS('2추일출'!$K$7:$K$641,'2추일출'!$A$7:$A$641,'2추위원회별'!$A35,'2추일출'!$B$7:$B$641,'2추위원회별'!$C35)</f>
        <v>0</v>
      </c>
      <c r="W35" s="91">
        <f>SUMIFS('2추일출'!$L$7:$L$641,'2추일출'!$A$7:$A$641,'2추위원회별'!$A35,'2추일출'!$B$7:$B$641,'2추위원회별'!$C35)</f>
        <v>0</v>
      </c>
      <c r="X35" s="91">
        <f>SUMIFS('2추일출'!$V$7:$V$641,'2추일출'!$A$7:$A$641,'2추위원회별'!$A35,'2추일출'!$B$7:$B$641,'2추위원회별'!$C35)</f>
        <v>0</v>
      </c>
      <c r="Y35" s="91">
        <f>SUMIFS('2추일출'!$W$7:$W$641,'2추일출'!$A$7:$A$641,'2추위원회별'!$A35,'2추일출'!$B$7:$B$641,'2추위원회별'!$C35)</f>
        <v>0</v>
      </c>
      <c r="Z35" s="91">
        <f>SUMIFS('2추일출'!$M$7:$M$641,'2추일출'!$A$7:$A$641,'2추위원회별'!$A35,'2추일출'!$B$7:$B$641,'2추위원회별'!$C35)</f>
        <v>0</v>
      </c>
      <c r="AA35" s="91">
        <f>SUMIFS('2추일출'!$N$7:$N$641,'2추일출'!$A$7:$A$641,'2추위원회별'!$A35,'2추일출'!$B$7:$B$641,'2추위원회별'!$C35)</f>
        <v>0</v>
      </c>
      <c r="AB35" s="91">
        <f>SUMIFS('2추일출'!$O$7:$O$641,'2추일출'!$A$7:$A$641,'2추위원회별'!$A35,'2추일출'!$B$7:$B$641,'2추위원회별'!$C35)</f>
        <v>0</v>
      </c>
      <c r="AC35" s="91">
        <f>SUMIFS('2추일출'!$AA$7:$AA$641,'2추일출'!$A$7:$A$641,'2추위원회별'!$A35,'2추일출'!$B$7:$B$641,'2추위원회별'!$C35)</f>
        <v>0</v>
      </c>
      <c r="AD35" s="91">
        <f>SUMIFS('2추일출'!$AB$7:$AB$641,'2추일출'!$A$7:$A$641,'2추위원회별'!$A35,'2추일출'!$B$7:$B$641,'2추위원회별'!$C35)</f>
        <v>0</v>
      </c>
    </row>
    <row r="36" spans="1:30" ht="16.5" customHeight="1">
      <c r="A36" t="s">
        <v>540</v>
      </c>
      <c r="B36" s="90"/>
      <c r="C36" s="90" t="s">
        <v>406</v>
      </c>
      <c r="D36" s="91">
        <f>SUMIFS('2추일입'!$G$8:$G$643,'2추일입'!$A$8:$A$643,'2추위원회별'!$A36,'2추일입'!$B$8:$B$643,'2추위원회별'!$C36)</f>
        <v>0</v>
      </c>
      <c r="E36" s="91">
        <f>SUMIFS('2추일입'!$H$8:$H$643,'2추일입'!$A$8:$A$643,'2추위원회별'!$A36,'2추일입'!$B$8:$B$643,'2추위원회별'!$C36)</f>
        <v>0</v>
      </c>
      <c r="F36" s="91">
        <f>SUMIFS('2추일입'!$H$8:$H$643,'2추일입'!$A$8:$A$643,'2추위원회별'!$A36,'2추일입'!$B$8:$B$643,'2추위원회별'!$C36)</f>
        <v>0</v>
      </c>
      <c r="G36" s="91">
        <f>SUMIFS('2추일입'!$J$8:$J$643,'2추일입'!$A$8:$A$643,'2추위원회별'!$A36,'2추일입'!$B$8:$B$643,'2추위원회별'!$C36)</f>
        <v>0</v>
      </c>
      <c r="H36" s="91">
        <f>SUMIFS('2추일입'!$K$8:$K$643,'2추일입'!$A$8:$A$643,'2추위원회별'!$A36,'2추일입'!$B$8:$B$643,'2추위원회별'!$C36)</f>
        <v>0</v>
      </c>
      <c r="I36" s="91">
        <f>SUMIFS('2추일입'!$L$8:$L$643,'2추일입'!$A$8:$A$643,'2추위원회별'!$A36,'2추일입'!$B$8:$B$643,'2추위원회별'!$C36)</f>
        <v>0</v>
      </c>
      <c r="J36" s="91">
        <f>SUMIFS('2추일입'!$V$8:$V$643,'2추일입'!$A$8:$A$643,'2추위원회별'!$A36,'2추일입'!$B$8:$B$643,'2추위원회별'!$C36)</f>
        <v>0</v>
      </c>
      <c r="K36" s="91">
        <f>SUMIFS('2추일입'!$W$8:$W$643,'2추일입'!$A$8:$A$643,'2추위원회별'!$A36,'2추일입'!$B$8:$B$643,'2추위원회별'!$C36)</f>
        <v>0</v>
      </c>
      <c r="L36" s="91">
        <f>SUMIFS('2추일입'!$M$8:$M$643,'2추일입'!$A$8:$A$643,'2추위원회별'!$A36,'2추일입'!$B$8:$B$643,'2추위원회별'!$C36)</f>
        <v>0</v>
      </c>
      <c r="M36" s="91">
        <f>SUMIFS('2추일입'!$N$8:$N$643,'2추일입'!$A$8:$A$643,'2추위원회별'!$A36,'2추일입'!$B$8:$B$643,'2추위원회별'!$C36)</f>
        <v>0</v>
      </c>
      <c r="N36" s="91">
        <f>SUMIFS('2추일입'!$O$8:$O$643,'2추일입'!$A$8:$A$643,'2추위원회별'!$A36,'2추일입'!$B$8:$B$643,'2추위원회별'!$C36)</f>
        <v>0</v>
      </c>
      <c r="O36" s="91">
        <f>SUMIFS('2추일입'!$AA$8:$AA$643,'2추일입'!$A$8:$A$643,'2추위원회별'!$A36,'2추일입'!$B$8:$B$643,'2추위원회별'!$C36)</f>
        <v>0</v>
      </c>
      <c r="P36" s="91">
        <f>SUMIFS('2추일입'!$AB$8:$AB$643,'2추일입'!$A$8:$A$643,'2추위원회별'!$A36,'2추일입'!$B$8:$B$643,'2추위원회별'!$C36)</f>
        <v>0</v>
      </c>
      <c r="R36" s="91">
        <f>SUMIFS('2추일출'!$G$7:$G$641,'2추일출'!$A$7:$A$641,'2추위원회별'!$A36,'2추일출'!$B$7:$B$641,'2추위원회별'!$C36)</f>
        <v>0</v>
      </c>
      <c r="S36" s="91">
        <f>SUMIFS('2추일출'!$H$7:$H$641,'2추일출'!$A$7:$A$641,'2추위원회별'!$A36,'2추일출'!$B$7:$B$641,'2추위원회별'!$C36)</f>
        <v>0</v>
      </c>
      <c r="T36" s="91">
        <f>SUMIFS('2추일출'!$H$7:$H$641,'2추일출'!$A$7:$A$641,'2추위원회별'!$A36,'2추일출'!$B$7:$B$641,'2추위원회별'!$C36)</f>
        <v>0</v>
      </c>
      <c r="U36" s="91">
        <f>SUMIFS('2추일출'!$J$7:$J$641,'2추일출'!$A$7:$A$641,'2추위원회별'!$A36,'2추일출'!$B$7:$B$641,'2추위원회별'!$C36)</f>
        <v>0</v>
      </c>
      <c r="V36" s="91">
        <f>SUMIFS('2추일출'!$K$7:$K$641,'2추일출'!$A$7:$A$641,'2추위원회별'!$A36,'2추일출'!$B$7:$B$641,'2추위원회별'!$C36)</f>
        <v>0</v>
      </c>
      <c r="W36" s="91">
        <f>SUMIFS('2추일출'!$L$7:$L$641,'2추일출'!$A$7:$A$641,'2추위원회별'!$A36,'2추일출'!$B$7:$B$641,'2추위원회별'!$C36)</f>
        <v>0</v>
      </c>
      <c r="X36" s="91">
        <f>SUMIFS('2추일출'!$V$7:$V$641,'2추일출'!$A$7:$A$641,'2추위원회별'!$A36,'2추일출'!$B$7:$B$641,'2추위원회별'!$C36)</f>
        <v>0</v>
      </c>
      <c r="Y36" s="91">
        <f>SUMIFS('2추일출'!$W$7:$W$641,'2추일출'!$A$7:$A$641,'2추위원회별'!$A36,'2추일출'!$B$7:$B$641,'2추위원회별'!$C36)</f>
        <v>0</v>
      </c>
      <c r="Z36" s="91">
        <f>SUMIFS('2추일출'!$M$7:$M$641,'2추일출'!$A$7:$A$641,'2추위원회별'!$A36,'2추일출'!$B$7:$B$641,'2추위원회별'!$C36)</f>
        <v>0</v>
      </c>
      <c r="AA36" s="91">
        <f>SUMIFS('2추일출'!$N$7:$N$641,'2추일출'!$A$7:$A$641,'2추위원회별'!$A36,'2추일출'!$B$7:$B$641,'2추위원회별'!$C36)</f>
        <v>0</v>
      </c>
      <c r="AB36" s="91">
        <f>SUMIFS('2추일출'!$O$7:$O$641,'2추일출'!$A$7:$A$641,'2추위원회별'!$A36,'2추일출'!$B$7:$B$641,'2추위원회별'!$C36)</f>
        <v>0</v>
      </c>
      <c r="AC36" s="91">
        <f>SUMIFS('2추일출'!$AA$7:$AA$641,'2추일출'!$A$7:$A$641,'2추위원회별'!$A36,'2추일출'!$B$7:$B$641,'2추위원회별'!$C36)</f>
        <v>0</v>
      </c>
      <c r="AD36" s="91">
        <f>SUMIFS('2추일출'!$AB$7:$AB$641,'2추일출'!$A$7:$A$641,'2추위원회별'!$A36,'2추일출'!$B$7:$B$641,'2추위원회별'!$C36)</f>
        <v>0</v>
      </c>
    </row>
    <row r="37" spans="1:30" ht="16.5" customHeight="1">
      <c r="B37" s="291" t="s">
        <v>12</v>
      </c>
      <c r="C37" s="292"/>
      <c r="D37" s="89">
        <f>SUM(D38:D42)</f>
        <v>0</v>
      </c>
      <c r="E37" s="89">
        <f t="shared" ref="E37:P37" si="18">SUM(E38:E42)</f>
        <v>0</v>
      </c>
      <c r="F37" s="89">
        <f t="shared" si="18"/>
        <v>0</v>
      </c>
      <c r="G37" s="89">
        <f t="shared" si="18"/>
        <v>0</v>
      </c>
      <c r="H37" s="89">
        <f t="shared" si="18"/>
        <v>0</v>
      </c>
      <c r="I37" s="89">
        <f t="shared" si="18"/>
        <v>0</v>
      </c>
      <c r="J37" s="89">
        <f t="shared" si="18"/>
        <v>0</v>
      </c>
      <c r="K37" s="89">
        <f t="shared" si="18"/>
        <v>0</v>
      </c>
      <c r="L37" s="89">
        <f t="shared" si="18"/>
        <v>0</v>
      </c>
      <c r="M37" s="89">
        <f t="shared" si="18"/>
        <v>0</v>
      </c>
      <c r="N37" s="89">
        <f t="shared" si="18"/>
        <v>0</v>
      </c>
      <c r="O37" s="89">
        <f t="shared" si="18"/>
        <v>0</v>
      </c>
      <c r="P37" s="89">
        <f t="shared" si="18"/>
        <v>0</v>
      </c>
      <c r="R37" s="89">
        <f>SUM(R38:R42)</f>
        <v>0</v>
      </c>
      <c r="S37" s="89">
        <f t="shared" ref="S37:AD37" si="19">SUM(S38:S42)</f>
        <v>0</v>
      </c>
      <c r="T37" s="89">
        <f t="shared" si="19"/>
        <v>0</v>
      </c>
      <c r="U37" s="89">
        <f t="shared" si="19"/>
        <v>0</v>
      </c>
      <c r="V37" s="89">
        <f t="shared" si="19"/>
        <v>0</v>
      </c>
      <c r="W37" s="89">
        <f t="shared" si="19"/>
        <v>0</v>
      </c>
      <c r="X37" s="89">
        <f t="shared" si="19"/>
        <v>0</v>
      </c>
      <c r="Y37" s="89">
        <f t="shared" si="19"/>
        <v>0</v>
      </c>
      <c r="Z37" s="89">
        <f t="shared" si="19"/>
        <v>0</v>
      </c>
      <c r="AA37" s="89">
        <f t="shared" si="19"/>
        <v>0</v>
      </c>
      <c r="AB37" s="89">
        <f t="shared" si="19"/>
        <v>0</v>
      </c>
      <c r="AC37" s="89">
        <f t="shared" si="19"/>
        <v>0</v>
      </c>
      <c r="AD37" s="89">
        <f t="shared" si="19"/>
        <v>0</v>
      </c>
    </row>
    <row r="38" spans="1:30" ht="16.5" customHeight="1">
      <c r="A38" t="s">
        <v>541</v>
      </c>
      <c r="B38" s="90"/>
      <c r="C38" s="90" t="s">
        <v>110</v>
      </c>
      <c r="D38" s="91">
        <f>SUMIFS('2추일입'!$G$8:$G$643,'2추일입'!$A$8:$A$643,'2추위원회별'!$A38,'2추일입'!$B$8:$B$643,'2추위원회별'!$C38)</f>
        <v>0</v>
      </c>
      <c r="E38" s="91">
        <f>SUMIFS('2추일입'!$H$8:$H$643,'2추일입'!$A$8:$A$643,'2추위원회별'!$A38,'2추일입'!$B$8:$B$643,'2추위원회별'!$C38)</f>
        <v>0</v>
      </c>
      <c r="F38" s="91">
        <f>SUMIFS('2추일입'!$H$8:$H$643,'2추일입'!$A$8:$A$643,'2추위원회별'!$A38,'2추일입'!$B$8:$B$643,'2추위원회별'!$C38)</f>
        <v>0</v>
      </c>
      <c r="G38" s="91">
        <f>SUMIFS('2추일입'!$J$8:$J$643,'2추일입'!$A$8:$A$643,'2추위원회별'!$A38,'2추일입'!$B$8:$B$643,'2추위원회별'!$C38)</f>
        <v>0</v>
      </c>
      <c r="H38" s="91">
        <f>SUMIFS('2추일입'!$K$8:$K$643,'2추일입'!$A$8:$A$643,'2추위원회별'!$A38,'2추일입'!$B$8:$B$643,'2추위원회별'!$C38)</f>
        <v>0</v>
      </c>
      <c r="I38" s="91">
        <f>SUMIFS('2추일입'!$L$8:$L$643,'2추일입'!$A$8:$A$643,'2추위원회별'!$A38,'2추일입'!$B$8:$B$643,'2추위원회별'!$C38)</f>
        <v>0</v>
      </c>
      <c r="J38" s="91">
        <f>SUMIFS('2추일입'!$V$8:$V$643,'2추일입'!$A$8:$A$643,'2추위원회별'!$A38,'2추일입'!$B$8:$B$643,'2추위원회별'!$C38)</f>
        <v>0</v>
      </c>
      <c r="K38" s="91">
        <f>SUMIFS('2추일입'!$W$8:$W$643,'2추일입'!$A$8:$A$643,'2추위원회별'!$A38,'2추일입'!$B$8:$B$643,'2추위원회별'!$C38)</f>
        <v>0</v>
      </c>
      <c r="L38" s="91">
        <f>SUMIFS('2추일입'!$M$8:$M$643,'2추일입'!$A$8:$A$643,'2추위원회별'!$A38,'2추일입'!$B$8:$B$643,'2추위원회별'!$C38)</f>
        <v>0</v>
      </c>
      <c r="M38" s="91">
        <f>SUMIFS('2추일입'!$N$8:$N$643,'2추일입'!$A$8:$A$643,'2추위원회별'!$A38,'2추일입'!$B$8:$B$643,'2추위원회별'!$C38)</f>
        <v>0</v>
      </c>
      <c r="N38" s="91">
        <f>SUMIFS('2추일입'!$O$8:$O$643,'2추일입'!$A$8:$A$643,'2추위원회별'!$A38,'2추일입'!$B$8:$B$643,'2추위원회별'!$C38)</f>
        <v>0</v>
      </c>
      <c r="O38" s="91">
        <f>SUMIFS('2추일입'!$AA$8:$AA$643,'2추일입'!$A$8:$A$643,'2추위원회별'!$A38,'2추일입'!$B$8:$B$643,'2추위원회별'!$C38)</f>
        <v>0</v>
      </c>
      <c r="P38" s="91">
        <f>SUMIFS('2추일입'!$AB$8:$AB$643,'2추일입'!$A$8:$A$643,'2추위원회별'!$A38,'2추일입'!$B$8:$B$643,'2추위원회별'!$C38)</f>
        <v>0</v>
      </c>
      <c r="R38" s="91">
        <f>SUMIFS('2추일출'!$G$7:$G$641,'2추일출'!$A$7:$A$641,'2추위원회별'!$A38,'2추일출'!$B$7:$B$641,'2추위원회별'!$C38)</f>
        <v>0</v>
      </c>
      <c r="S38" s="91">
        <f>SUMIFS('2추일출'!$H$7:$H$641,'2추일출'!$A$7:$A$641,'2추위원회별'!$A38,'2추일출'!$B$7:$B$641,'2추위원회별'!$C38)</f>
        <v>0</v>
      </c>
      <c r="T38" s="91">
        <f>SUMIFS('2추일출'!$H$7:$H$641,'2추일출'!$A$7:$A$641,'2추위원회별'!$A38,'2추일출'!$B$7:$B$641,'2추위원회별'!$C38)</f>
        <v>0</v>
      </c>
      <c r="U38" s="91">
        <f>SUMIFS('2추일출'!$J$7:$J$641,'2추일출'!$A$7:$A$641,'2추위원회별'!$A38,'2추일출'!$B$7:$B$641,'2추위원회별'!$C38)</f>
        <v>0</v>
      </c>
      <c r="V38" s="91">
        <f>SUMIFS('2추일출'!$K$7:$K$641,'2추일출'!$A$7:$A$641,'2추위원회별'!$A38,'2추일출'!$B$7:$B$641,'2추위원회별'!$C38)</f>
        <v>0</v>
      </c>
      <c r="W38" s="91">
        <f>SUMIFS('2추일출'!$L$7:$L$641,'2추일출'!$A$7:$A$641,'2추위원회별'!$A38,'2추일출'!$B$7:$B$641,'2추위원회별'!$C38)</f>
        <v>0</v>
      </c>
      <c r="X38" s="91">
        <f>SUMIFS('2추일출'!$V$7:$V$641,'2추일출'!$A$7:$A$641,'2추위원회별'!$A38,'2추일출'!$B$7:$B$641,'2추위원회별'!$C38)</f>
        <v>0</v>
      </c>
      <c r="Y38" s="91">
        <f>SUMIFS('2추일출'!$W$7:$W$641,'2추일출'!$A$7:$A$641,'2추위원회별'!$A38,'2추일출'!$B$7:$B$641,'2추위원회별'!$C38)</f>
        <v>0</v>
      </c>
      <c r="Z38" s="91">
        <f>SUMIFS('2추일출'!$M$7:$M$641,'2추일출'!$A$7:$A$641,'2추위원회별'!$A38,'2추일출'!$B$7:$B$641,'2추위원회별'!$C38)</f>
        <v>0</v>
      </c>
      <c r="AA38" s="91">
        <f>SUMIFS('2추일출'!$N$7:$N$641,'2추일출'!$A$7:$A$641,'2추위원회별'!$A38,'2추일출'!$B$7:$B$641,'2추위원회별'!$C38)</f>
        <v>0</v>
      </c>
      <c r="AB38" s="91">
        <f>SUMIFS('2추일출'!$O$7:$O$641,'2추일출'!$A$7:$A$641,'2추위원회별'!$A38,'2추일출'!$B$7:$B$641,'2추위원회별'!$C38)</f>
        <v>0</v>
      </c>
      <c r="AC38" s="91">
        <f>SUMIFS('2추일출'!$AA$7:$AA$641,'2추일출'!$A$7:$A$641,'2추위원회별'!$A38,'2추일출'!$B$7:$B$641,'2추위원회별'!$C38)</f>
        <v>0</v>
      </c>
      <c r="AD38" s="91">
        <f>SUMIFS('2추일출'!$AB$7:$AB$641,'2추일출'!$A$7:$A$641,'2추위원회별'!$A38,'2추일출'!$B$7:$B$641,'2추위원회별'!$C38)</f>
        <v>0</v>
      </c>
    </row>
    <row r="39" spans="1:30" ht="16.5" customHeight="1">
      <c r="A39" t="s">
        <v>541</v>
      </c>
      <c r="B39" s="90"/>
      <c r="C39" s="90" t="s">
        <v>114</v>
      </c>
      <c r="D39" s="91">
        <f>SUMIFS('2추일입'!$G$8:$G$643,'2추일입'!$A$8:$A$643,'2추위원회별'!$A39,'2추일입'!$B$8:$B$643,'2추위원회별'!$C39)</f>
        <v>0</v>
      </c>
      <c r="E39" s="91">
        <f>SUMIFS('2추일입'!$H$8:$H$643,'2추일입'!$A$8:$A$643,'2추위원회별'!$A39,'2추일입'!$B$8:$B$643,'2추위원회별'!$C39)</f>
        <v>0</v>
      </c>
      <c r="F39" s="91">
        <f>SUMIFS('2추일입'!$H$8:$H$643,'2추일입'!$A$8:$A$643,'2추위원회별'!$A39,'2추일입'!$B$8:$B$643,'2추위원회별'!$C39)</f>
        <v>0</v>
      </c>
      <c r="G39" s="91">
        <f>SUMIFS('2추일입'!$J$8:$J$643,'2추일입'!$A$8:$A$643,'2추위원회별'!$A39,'2추일입'!$B$8:$B$643,'2추위원회별'!$C39)</f>
        <v>0</v>
      </c>
      <c r="H39" s="91">
        <f>SUMIFS('2추일입'!$K$8:$K$643,'2추일입'!$A$8:$A$643,'2추위원회별'!$A39,'2추일입'!$B$8:$B$643,'2추위원회별'!$C39)</f>
        <v>0</v>
      </c>
      <c r="I39" s="91">
        <f>SUMIFS('2추일입'!$L$8:$L$643,'2추일입'!$A$8:$A$643,'2추위원회별'!$A39,'2추일입'!$B$8:$B$643,'2추위원회별'!$C39)</f>
        <v>0</v>
      </c>
      <c r="J39" s="91">
        <f>SUMIFS('2추일입'!$V$8:$V$643,'2추일입'!$A$8:$A$643,'2추위원회별'!$A39,'2추일입'!$B$8:$B$643,'2추위원회별'!$C39)</f>
        <v>0</v>
      </c>
      <c r="K39" s="91">
        <f>SUMIFS('2추일입'!$W$8:$W$643,'2추일입'!$A$8:$A$643,'2추위원회별'!$A39,'2추일입'!$B$8:$B$643,'2추위원회별'!$C39)</f>
        <v>0</v>
      </c>
      <c r="L39" s="91">
        <f>SUMIFS('2추일입'!$M$8:$M$643,'2추일입'!$A$8:$A$643,'2추위원회별'!$A39,'2추일입'!$B$8:$B$643,'2추위원회별'!$C39)</f>
        <v>0</v>
      </c>
      <c r="M39" s="91">
        <f>SUMIFS('2추일입'!$N$8:$N$643,'2추일입'!$A$8:$A$643,'2추위원회별'!$A39,'2추일입'!$B$8:$B$643,'2추위원회별'!$C39)</f>
        <v>0</v>
      </c>
      <c r="N39" s="91">
        <f>SUMIFS('2추일입'!$O$8:$O$643,'2추일입'!$A$8:$A$643,'2추위원회별'!$A39,'2추일입'!$B$8:$B$643,'2추위원회별'!$C39)</f>
        <v>0</v>
      </c>
      <c r="O39" s="91">
        <f>SUMIFS('2추일입'!$AA$8:$AA$643,'2추일입'!$A$8:$A$643,'2추위원회별'!$A39,'2추일입'!$B$8:$B$643,'2추위원회별'!$C39)</f>
        <v>0</v>
      </c>
      <c r="P39" s="91">
        <f>SUMIFS('2추일입'!$AB$8:$AB$643,'2추일입'!$A$8:$A$643,'2추위원회별'!$A39,'2추일입'!$B$8:$B$643,'2추위원회별'!$C39)</f>
        <v>0</v>
      </c>
      <c r="R39" s="91">
        <f>SUMIFS('2추일출'!$G$7:$G$641,'2추일출'!$A$7:$A$641,'2추위원회별'!$A39,'2추일출'!$B$7:$B$641,'2추위원회별'!$C39)</f>
        <v>0</v>
      </c>
      <c r="S39" s="91">
        <f>SUMIFS('2추일출'!$H$7:$H$641,'2추일출'!$A$7:$A$641,'2추위원회별'!$A39,'2추일출'!$B$7:$B$641,'2추위원회별'!$C39)</f>
        <v>0</v>
      </c>
      <c r="T39" s="91">
        <f>SUMIFS('2추일출'!$H$7:$H$641,'2추일출'!$A$7:$A$641,'2추위원회별'!$A39,'2추일출'!$B$7:$B$641,'2추위원회별'!$C39)</f>
        <v>0</v>
      </c>
      <c r="U39" s="91">
        <f>SUMIFS('2추일출'!$J$7:$J$641,'2추일출'!$A$7:$A$641,'2추위원회별'!$A39,'2추일출'!$B$7:$B$641,'2추위원회별'!$C39)</f>
        <v>0</v>
      </c>
      <c r="V39" s="91">
        <f>SUMIFS('2추일출'!$K$7:$K$641,'2추일출'!$A$7:$A$641,'2추위원회별'!$A39,'2추일출'!$B$7:$B$641,'2추위원회별'!$C39)</f>
        <v>0</v>
      </c>
      <c r="W39" s="91">
        <f>SUMIFS('2추일출'!$L$7:$L$641,'2추일출'!$A$7:$A$641,'2추위원회별'!$A39,'2추일출'!$B$7:$B$641,'2추위원회별'!$C39)</f>
        <v>0</v>
      </c>
      <c r="X39" s="91">
        <f>SUMIFS('2추일출'!$V$7:$V$641,'2추일출'!$A$7:$A$641,'2추위원회별'!$A39,'2추일출'!$B$7:$B$641,'2추위원회별'!$C39)</f>
        <v>0</v>
      </c>
      <c r="Y39" s="91">
        <f>SUMIFS('2추일출'!$W$7:$W$641,'2추일출'!$A$7:$A$641,'2추위원회별'!$A39,'2추일출'!$B$7:$B$641,'2추위원회별'!$C39)</f>
        <v>0</v>
      </c>
      <c r="Z39" s="91">
        <f>SUMIFS('2추일출'!$M$7:$M$641,'2추일출'!$A$7:$A$641,'2추위원회별'!$A39,'2추일출'!$B$7:$B$641,'2추위원회별'!$C39)</f>
        <v>0</v>
      </c>
      <c r="AA39" s="91">
        <f>SUMIFS('2추일출'!$N$7:$N$641,'2추일출'!$A$7:$A$641,'2추위원회별'!$A39,'2추일출'!$B$7:$B$641,'2추위원회별'!$C39)</f>
        <v>0</v>
      </c>
      <c r="AB39" s="91">
        <f>SUMIFS('2추일출'!$O$7:$O$641,'2추일출'!$A$7:$A$641,'2추위원회별'!$A39,'2추일출'!$B$7:$B$641,'2추위원회별'!$C39)</f>
        <v>0</v>
      </c>
      <c r="AC39" s="91">
        <f>SUMIFS('2추일출'!$AA$7:$AA$641,'2추일출'!$A$7:$A$641,'2추위원회별'!$A39,'2추일출'!$B$7:$B$641,'2추위원회별'!$C39)</f>
        <v>0</v>
      </c>
      <c r="AD39" s="91">
        <f>SUMIFS('2추일출'!$AB$7:$AB$641,'2추일출'!$A$7:$A$641,'2추위원회별'!$A39,'2추일출'!$B$7:$B$641,'2추위원회별'!$C39)</f>
        <v>0</v>
      </c>
    </row>
    <row r="40" spans="1:30" ht="16.5" customHeight="1">
      <c r="A40" t="s">
        <v>541</v>
      </c>
      <c r="B40" s="90"/>
      <c r="C40" s="90" t="s">
        <v>67</v>
      </c>
      <c r="D40" s="91">
        <f>SUMIFS('2추일입'!$G$8:$G$643,'2추일입'!$A$8:$A$643,'2추위원회별'!$A40,'2추일입'!$B$8:$B$643,'2추위원회별'!$C40)</f>
        <v>0</v>
      </c>
      <c r="E40" s="91">
        <f>SUMIFS('2추일입'!$H$8:$H$643,'2추일입'!$A$8:$A$643,'2추위원회별'!$A40,'2추일입'!$B$8:$B$643,'2추위원회별'!$C40)</f>
        <v>0</v>
      </c>
      <c r="F40" s="91">
        <f>SUMIFS('2추일입'!$H$8:$H$643,'2추일입'!$A$8:$A$643,'2추위원회별'!$A40,'2추일입'!$B$8:$B$643,'2추위원회별'!$C40)</f>
        <v>0</v>
      </c>
      <c r="G40" s="91">
        <f>SUMIFS('2추일입'!$J$8:$J$643,'2추일입'!$A$8:$A$643,'2추위원회별'!$A40,'2추일입'!$B$8:$B$643,'2추위원회별'!$C40)</f>
        <v>0</v>
      </c>
      <c r="H40" s="91">
        <f>SUMIFS('2추일입'!$K$8:$K$643,'2추일입'!$A$8:$A$643,'2추위원회별'!$A40,'2추일입'!$B$8:$B$643,'2추위원회별'!$C40)</f>
        <v>0</v>
      </c>
      <c r="I40" s="91">
        <f>SUMIFS('2추일입'!$L$8:$L$643,'2추일입'!$A$8:$A$643,'2추위원회별'!$A40,'2추일입'!$B$8:$B$643,'2추위원회별'!$C40)</f>
        <v>0</v>
      </c>
      <c r="J40" s="91">
        <f>SUMIFS('2추일입'!$V$8:$V$643,'2추일입'!$A$8:$A$643,'2추위원회별'!$A40,'2추일입'!$B$8:$B$643,'2추위원회별'!$C40)</f>
        <v>0</v>
      </c>
      <c r="K40" s="91">
        <f>SUMIFS('2추일입'!$W$8:$W$643,'2추일입'!$A$8:$A$643,'2추위원회별'!$A40,'2추일입'!$B$8:$B$643,'2추위원회별'!$C40)</f>
        <v>0</v>
      </c>
      <c r="L40" s="91">
        <f>SUMIFS('2추일입'!$M$8:$M$643,'2추일입'!$A$8:$A$643,'2추위원회별'!$A40,'2추일입'!$B$8:$B$643,'2추위원회별'!$C40)</f>
        <v>0</v>
      </c>
      <c r="M40" s="91">
        <f>SUMIFS('2추일입'!$N$8:$N$643,'2추일입'!$A$8:$A$643,'2추위원회별'!$A40,'2추일입'!$B$8:$B$643,'2추위원회별'!$C40)</f>
        <v>0</v>
      </c>
      <c r="N40" s="91">
        <f>SUMIFS('2추일입'!$O$8:$O$643,'2추일입'!$A$8:$A$643,'2추위원회별'!$A40,'2추일입'!$B$8:$B$643,'2추위원회별'!$C40)</f>
        <v>0</v>
      </c>
      <c r="O40" s="91">
        <f>SUMIFS('2추일입'!$AA$8:$AA$643,'2추일입'!$A$8:$A$643,'2추위원회별'!$A40,'2추일입'!$B$8:$B$643,'2추위원회별'!$C40)</f>
        <v>0</v>
      </c>
      <c r="P40" s="91">
        <f>SUMIFS('2추일입'!$AB$8:$AB$643,'2추일입'!$A$8:$A$643,'2추위원회별'!$A40,'2추일입'!$B$8:$B$643,'2추위원회별'!$C40)</f>
        <v>0</v>
      </c>
      <c r="R40" s="91">
        <f>SUMIFS('2추일출'!$G$7:$G$641,'2추일출'!$A$7:$A$641,'2추위원회별'!$A40,'2추일출'!$B$7:$B$641,'2추위원회별'!$C40)</f>
        <v>0</v>
      </c>
      <c r="S40" s="91">
        <f>SUMIFS('2추일출'!$H$7:$H$641,'2추일출'!$A$7:$A$641,'2추위원회별'!$A40,'2추일출'!$B$7:$B$641,'2추위원회별'!$C40)</f>
        <v>0</v>
      </c>
      <c r="T40" s="91">
        <f>SUMIFS('2추일출'!$H$7:$H$641,'2추일출'!$A$7:$A$641,'2추위원회별'!$A40,'2추일출'!$B$7:$B$641,'2추위원회별'!$C40)</f>
        <v>0</v>
      </c>
      <c r="U40" s="91">
        <f>SUMIFS('2추일출'!$J$7:$J$641,'2추일출'!$A$7:$A$641,'2추위원회별'!$A40,'2추일출'!$B$7:$B$641,'2추위원회별'!$C40)</f>
        <v>0</v>
      </c>
      <c r="V40" s="91">
        <f>SUMIFS('2추일출'!$K$7:$K$641,'2추일출'!$A$7:$A$641,'2추위원회별'!$A40,'2추일출'!$B$7:$B$641,'2추위원회별'!$C40)</f>
        <v>0</v>
      </c>
      <c r="W40" s="91">
        <f>SUMIFS('2추일출'!$L$7:$L$641,'2추일출'!$A$7:$A$641,'2추위원회별'!$A40,'2추일출'!$B$7:$B$641,'2추위원회별'!$C40)</f>
        <v>0</v>
      </c>
      <c r="X40" s="91">
        <f>SUMIFS('2추일출'!$V$7:$V$641,'2추일출'!$A$7:$A$641,'2추위원회별'!$A40,'2추일출'!$B$7:$B$641,'2추위원회별'!$C40)</f>
        <v>0</v>
      </c>
      <c r="Y40" s="91">
        <f>SUMIFS('2추일출'!$W$7:$W$641,'2추일출'!$A$7:$A$641,'2추위원회별'!$A40,'2추일출'!$B$7:$B$641,'2추위원회별'!$C40)</f>
        <v>0</v>
      </c>
      <c r="Z40" s="91">
        <f>SUMIFS('2추일출'!$M$7:$M$641,'2추일출'!$A$7:$A$641,'2추위원회별'!$A40,'2추일출'!$B$7:$B$641,'2추위원회별'!$C40)</f>
        <v>0</v>
      </c>
      <c r="AA40" s="91">
        <f>SUMIFS('2추일출'!$N$7:$N$641,'2추일출'!$A$7:$A$641,'2추위원회별'!$A40,'2추일출'!$B$7:$B$641,'2추위원회별'!$C40)</f>
        <v>0</v>
      </c>
      <c r="AB40" s="91">
        <f>SUMIFS('2추일출'!$O$7:$O$641,'2추일출'!$A$7:$A$641,'2추위원회별'!$A40,'2추일출'!$B$7:$B$641,'2추위원회별'!$C40)</f>
        <v>0</v>
      </c>
      <c r="AC40" s="91">
        <f>SUMIFS('2추일출'!$AA$7:$AA$641,'2추일출'!$A$7:$A$641,'2추위원회별'!$A40,'2추일출'!$B$7:$B$641,'2추위원회별'!$C40)</f>
        <v>0</v>
      </c>
      <c r="AD40" s="91">
        <f>SUMIFS('2추일출'!$AB$7:$AB$641,'2추일출'!$A$7:$A$641,'2추위원회별'!$A40,'2추일출'!$B$7:$B$641,'2추위원회별'!$C40)</f>
        <v>0</v>
      </c>
    </row>
    <row r="41" spans="1:30" ht="16.5" customHeight="1">
      <c r="A41" t="s">
        <v>541</v>
      </c>
      <c r="B41" s="90"/>
      <c r="C41" s="90" t="s">
        <v>397</v>
      </c>
      <c r="D41" s="91">
        <f>SUMIFS('2추일입'!$G$8:$G$643,'2추일입'!$A$8:$A$643,'2추위원회별'!$A41,'2추일입'!$B$8:$B$643,'2추위원회별'!$C41)</f>
        <v>0</v>
      </c>
      <c r="E41" s="91">
        <f>SUMIFS('2추일입'!$H$8:$H$643,'2추일입'!$A$8:$A$643,'2추위원회별'!$A41,'2추일입'!$B$8:$B$643,'2추위원회별'!$C41)</f>
        <v>0</v>
      </c>
      <c r="F41" s="91">
        <f>SUMIFS('2추일입'!$H$8:$H$643,'2추일입'!$A$8:$A$643,'2추위원회별'!$A41,'2추일입'!$B$8:$B$643,'2추위원회별'!$C41)</f>
        <v>0</v>
      </c>
      <c r="G41" s="91">
        <f>SUMIFS('2추일입'!$J$8:$J$643,'2추일입'!$A$8:$A$643,'2추위원회별'!$A41,'2추일입'!$B$8:$B$643,'2추위원회별'!$C41)</f>
        <v>0</v>
      </c>
      <c r="H41" s="91">
        <f>SUMIFS('2추일입'!$K$8:$K$643,'2추일입'!$A$8:$A$643,'2추위원회별'!$A41,'2추일입'!$B$8:$B$643,'2추위원회별'!$C41)</f>
        <v>0</v>
      </c>
      <c r="I41" s="91">
        <f>SUMIFS('2추일입'!$L$8:$L$643,'2추일입'!$A$8:$A$643,'2추위원회별'!$A41,'2추일입'!$B$8:$B$643,'2추위원회별'!$C41)</f>
        <v>0</v>
      </c>
      <c r="J41" s="91">
        <f>SUMIFS('2추일입'!$V$8:$V$643,'2추일입'!$A$8:$A$643,'2추위원회별'!$A41,'2추일입'!$B$8:$B$643,'2추위원회별'!$C41)</f>
        <v>0</v>
      </c>
      <c r="K41" s="91">
        <f>SUMIFS('2추일입'!$W$8:$W$643,'2추일입'!$A$8:$A$643,'2추위원회별'!$A41,'2추일입'!$B$8:$B$643,'2추위원회별'!$C41)</f>
        <v>0</v>
      </c>
      <c r="L41" s="91">
        <f>SUMIFS('2추일입'!$M$8:$M$643,'2추일입'!$A$8:$A$643,'2추위원회별'!$A41,'2추일입'!$B$8:$B$643,'2추위원회별'!$C41)</f>
        <v>0</v>
      </c>
      <c r="M41" s="91">
        <f>SUMIFS('2추일입'!$N$8:$N$643,'2추일입'!$A$8:$A$643,'2추위원회별'!$A41,'2추일입'!$B$8:$B$643,'2추위원회별'!$C41)</f>
        <v>0</v>
      </c>
      <c r="N41" s="91">
        <f>SUMIFS('2추일입'!$O$8:$O$643,'2추일입'!$A$8:$A$643,'2추위원회별'!$A41,'2추일입'!$B$8:$B$643,'2추위원회별'!$C41)</f>
        <v>0</v>
      </c>
      <c r="O41" s="91">
        <f>SUMIFS('2추일입'!$AA$8:$AA$643,'2추일입'!$A$8:$A$643,'2추위원회별'!$A41,'2추일입'!$B$8:$B$643,'2추위원회별'!$C41)</f>
        <v>0</v>
      </c>
      <c r="P41" s="91">
        <f>SUMIFS('2추일입'!$AB$8:$AB$643,'2추일입'!$A$8:$A$643,'2추위원회별'!$A41,'2추일입'!$B$8:$B$643,'2추위원회별'!$C41)</f>
        <v>0</v>
      </c>
      <c r="R41" s="91">
        <f>SUMIFS('2추일출'!$G$7:$G$641,'2추일출'!$A$7:$A$641,'2추위원회별'!$A41,'2추일출'!$B$7:$B$641,'2추위원회별'!$C41)</f>
        <v>0</v>
      </c>
      <c r="S41" s="91">
        <f>SUMIFS('2추일출'!$H$7:$H$641,'2추일출'!$A$7:$A$641,'2추위원회별'!$A41,'2추일출'!$B$7:$B$641,'2추위원회별'!$C41)</f>
        <v>0</v>
      </c>
      <c r="T41" s="91">
        <f>SUMIFS('2추일출'!$H$7:$H$641,'2추일출'!$A$7:$A$641,'2추위원회별'!$A41,'2추일출'!$B$7:$B$641,'2추위원회별'!$C41)</f>
        <v>0</v>
      </c>
      <c r="U41" s="91">
        <f>SUMIFS('2추일출'!$J$7:$J$641,'2추일출'!$A$7:$A$641,'2추위원회별'!$A41,'2추일출'!$B$7:$B$641,'2추위원회별'!$C41)</f>
        <v>0</v>
      </c>
      <c r="V41" s="91">
        <f>SUMIFS('2추일출'!$K$7:$K$641,'2추일출'!$A$7:$A$641,'2추위원회별'!$A41,'2추일출'!$B$7:$B$641,'2추위원회별'!$C41)</f>
        <v>0</v>
      </c>
      <c r="W41" s="91">
        <f>SUMIFS('2추일출'!$L$7:$L$641,'2추일출'!$A$7:$A$641,'2추위원회별'!$A41,'2추일출'!$B$7:$B$641,'2추위원회별'!$C41)</f>
        <v>0</v>
      </c>
      <c r="X41" s="91">
        <f>SUMIFS('2추일출'!$V$7:$V$641,'2추일출'!$A$7:$A$641,'2추위원회별'!$A41,'2추일출'!$B$7:$B$641,'2추위원회별'!$C41)</f>
        <v>0</v>
      </c>
      <c r="Y41" s="91">
        <f>SUMIFS('2추일출'!$W$7:$W$641,'2추일출'!$A$7:$A$641,'2추위원회별'!$A41,'2추일출'!$B$7:$B$641,'2추위원회별'!$C41)</f>
        <v>0</v>
      </c>
      <c r="Z41" s="91">
        <f>SUMIFS('2추일출'!$M$7:$M$641,'2추일출'!$A$7:$A$641,'2추위원회별'!$A41,'2추일출'!$B$7:$B$641,'2추위원회별'!$C41)</f>
        <v>0</v>
      </c>
      <c r="AA41" s="91">
        <f>SUMIFS('2추일출'!$N$7:$N$641,'2추일출'!$A$7:$A$641,'2추위원회별'!$A41,'2추일출'!$B$7:$B$641,'2추위원회별'!$C41)</f>
        <v>0</v>
      </c>
      <c r="AB41" s="91">
        <f>SUMIFS('2추일출'!$O$7:$O$641,'2추일출'!$A$7:$A$641,'2추위원회별'!$A41,'2추일출'!$B$7:$B$641,'2추위원회별'!$C41)</f>
        <v>0</v>
      </c>
      <c r="AC41" s="91">
        <f>SUMIFS('2추일출'!$AA$7:$AA$641,'2추일출'!$A$7:$A$641,'2추위원회별'!$A41,'2추일출'!$B$7:$B$641,'2추위원회별'!$C41)</f>
        <v>0</v>
      </c>
      <c r="AD41" s="91">
        <f>SUMIFS('2추일출'!$AB$7:$AB$641,'2추일출'!$A$7:$A$641,'2추위원회별'!$A41,'2추일출'!$B$7:$B$641,'2추위원회별'!$C41)</f>
        <v>0</v>
      </c>
    </row>
    <row r="42" spans="1:30" ht="16.5" customHeight="1">
      <c r="A42" t="s">
        <v>541</v>
      </c>
      <c r="B42" s="90"/>
      <c r="C42" s="90" t="s">
        <v>404</v>
      </c>
      <c r="D42" s="91">
        <f>SUMIFS('2추일입'!$G$8:$G$643,'2추일입'!$A$8:$A$643,'2추위원회별'!$A42,'2추일입'!$B$8:$B$643,'2추위원회별'!$C42)</f>
        <v>0</v>
      </c>
      <c r="E42" s="91">
        <f>SUMIFS('2추일입'!$H$8:$H$643,'2추일입'!$A$8:$A$643,'2추위원회별'!$A42,'2추일입'!$B$8:$B$643,'2추위원회별'!$C42)</f>
        <v>0</v>
      </c>
      <c r="F42" s="91">
        <f>SUMIFS('2추일입'!$H$8:$H$643,'2추일입'!$A$8:$A$643,'2추위원회별'!$A42,'2추일입'!$B$8:$B$643,'2추위원회별'!$C42)</f>
        <v>0</v>
      </c>
      <c r="G42" s="91">
        <f>SUMIFS('2추일입'!$J$8:$J$643,'2추일입'!$A$8:$A$643,'2추위원회별'!$A42,'2추일입'!$B$8:$B$643,'2추위원회별'!$C42)</f>
        <v>0</v>
      </c>
      <c r="H42" s="91">
        <f>SUMIFS('2추일입'!$K$8:$K$643,'2추일입'!$A$8:$A$643,'2추위원회별'!$A42,'2추일입'!$B$8:$B$643,'2추위원회별'!$C42)</f>
        <v>0</v>
      </c>
      <c r="I42" s="91">
        <f>SUMIFS('2추일입'!$L$8:$L$643,'2추일입'!$A$8:$A$643,'2추위원회별'!$A42,'2추일입'!$B$8:$B$643,'2추위원회별'!$C42)</f>
        <v>0</v>
      </c>
      <c r="J42" s="91">
        <f>SUMIFS('2추일입'!$V$8:$V$643,'2추일입'!$A$8:$A$643,'2추위원회별'!$A42,'2추일입'!$B$8:$B$643,'2추위원회별'!$C42)</f>
        <v>0</v>
      </c>
      <c r="K42" s="91">
        <f>SUMIFS('2추일입'!$W$8:$W$643,'2추일입'!$A$8:$A$643,'2추위원회별'!$A42,'2추일입'!$B$8:$B$643,'2추위원회별'!$C42)</f>
        <v>0</v>
      </c>
      <c r="L42" s="91">
        <f>SUMIFS('2추일입'!$M$8:$M$643,'2추일입'!$A$8:$A$643,'2추위원회별'!$A42,'2추일입'!$B$8:$B$643,'2추위원회별'!$C42)</f>
        <v>0</v>
      </c>
      <c r="M42" s="91">
        <f>SUMIFS('2추일입'!$N$8:$N$643,'2추일입'!$A$8:$A$643,'2추위원회별'!$A42,'2추일입'!$B$8:$B$643,'2추위원회별'!$C42)</f>
        <v>0</v>
      </c>
      <c r="N42" s="91">
        <f>SUMIFS('2추일입'!$O$8:$O$643,'2추일입'!$A$8:$A$643,'2추위원회별'!$A42,'2추일입'!$B$8:$B$643,'2추위원회별'!$C42)</f>
        <v>0</v>
      </c>
      <c r="O42" s="91">
        <f>SUMIFS('2추일입'!$AA$8:$AA$643,'2추일입'!$A$8:$A$643,'2추위원회별'!$A42,'2추일입'!$B$8:$B$643,'2추위원회별'!$C42)</f>
        <v>0</v>
      </c>
      <c r="P42" s="91">
        <f>SUMIFS('2추일입'!$AB$8:$AB$643,'2추일입'!$A$8:$A$643,'2추위원회별'!$A42,'2추일입'!$B$8:$B$643,'2추위원회별'!$C42)</f>
        <v>0</v>
      </c>
      <c r="R42" s="91">
        <f>SUMIFS('2추일출'!$G$7:$G$641,'2추일출'!$A$7:$A$641,'2추위원회별'!$A42,'2추일출'!$B$7:$B$641,'2추위원회별'!$C42)</f>
        <v>0</v>
      </c>
      <c r="S42" s="91">
        <f>SUMIFS('2추일출'!$H$7:$H$641,'2추일출'!$A$7:$A$641,'2추위원회별'!$A42,'2추일출'!$B$7:$B$641,'2추위원회별'!$C42)</f>
        <v>0</v>
      </c>
      <c r="T42" s="91">
        <f>SUMIFS('2추일출'!$H$7:$H$641,'2추일출'!$A$7:$A$641,'2추위원회별'!$A42,'2추일출'!$B$7:$B$641,'2추위원회별'!$C42)</f>
        <v>0</v>
      </c>
      <c r="U42" s="91">
        <f>SUMIFS('2추일출'!$J$7:$J$641,'2추일출'!$A$7:$A$641,'2추위원회별'!$A42,'2추일출'!$B$7:$B$641,'2추위원회별'!$C42)</f>
        <v>0</v>
      </c>
      <c r="V42" s="91">
        <f>SUMIFS('2추일출'!$K$7:$K$641,'2추일출'!$A$7:$A$641,'2추위원회별'!$A42,'2추일출'!$B$7:$B$641,'2추위원회별'!$C42)</f>
        <v>0</v>
      </c>
      <c r="W42" s="91">
        <f>SUMIFS('2추일출'!$L$7:$L$641,'2추일출'!$A$7:$A$641,'2추위원회별'!$A42,'2추일출'!$B$7:$B$641,'2추위원회별'!$C42)</f>
        <v>0</v>
      </c>
      <c r="X42" s="91">
        <f>SUMIFS('2추일출'!$V$7:$V$641,'2추일출'!$A$7:$A$641,'2추위원회별'!$A42,'2추일출'!$B$7:$B$641,'2추위원회별'!$C42)</f>
        <v>0</v>
      </c>
      <c r="Y42" s="91">
        <f>SUMIFS('2추일출'!$W$7:$W$641,'2추일출'!$A$7:$A$641,'2추위원회별'!$A42,'2추일출'!$B$7:$B$641,'2추위원회별'!$C42)</f>
        <v>0</v>
      </c>
      <c r="Z42" s="91">
        <f>SUMIFS('2추일출'!$M$7:$M$641,'2추일출'!$A$7:$A$641,'2추위원회별'!$A42,'2추일출'!$B$7:$B$641,'2추위원회별'!$C42)</f>
        <v>0</v>
      </c>
      <c r="AA42" s="91">
        <f>SUMIFS('2추일출'!$N$7:$N$641,'2추일출'!$A$7:$A$641,'2추위원회별'!$A42,'2추일출'!$B$7:$B$641,'2추위원회별'!$C42)</f>
        <v>0</v>
      </c>
      <c r="AB42" s="91">
        <f>SUMIFS('2추일출'!$O$7:$O$641,'2추일출'!$A$7:$A$641,'2추위원회별'!$A42,'2추일출'!$B$7:$B$641,'2추위원회별'!$C42)</f>
        <v>0</v>
      </c>
      <c r="AC42" s="91">
        <f>SUMIFS('2추일출'!$AA$7:$AA$641,'2추일출'!$A$7:$A$641,'2추위원회별'!$A42,'2추일출'!$B$7:$B$641,'2추위원회별'!$C42)</f>
        <v>0</v>
      </c>
      <c r="AD42" s="91">
        <f>SUMIFS('2추일출'!$AB$7:$AB$641,'2추일출'!$A$7:$A$641,'2추위원회별'!$A42,'2추일출'!$B$7:$B$641,'2추위원회별'!$C42)</f>
        <v>0</v>
      </c>
    </row>
    <row r="43" spans="1:30" ht="16.5" customHeight="1">
      <c r="B43" s="291" t="s">
        <v>435</v>
      </c>
      <c r="C43" s="292"/>
      <c r="D43" s="89">
        <f>SUM(D44:D46)</f>
        <v>0</v>
      </c>
      <c r="E43" s="89">
        <f t="shared" ref="E43:P43" si="20">SUM(E44:E46)</f>
        <v>0</v>
      </c>
      <c r="F43" s="89">
        <f t="shared" si="20"/>
        <v>0</v>
      </c>
      <c r="G43" s="89">
        <f t="shared" si="20"/>
        <v>0</v>
      </c>
      <c r="H43" s="89">
        <f t="shared" si="20"/>
        <v>0</v>
      </c>
      <c r="I43" s="89">
        <f t="shared" si="20"/>
        <v>0</v>
      </c>
      <c r="J43" s="89">
        <f t="shared" si="20"/>
        <v>0</v>
      </c>
      <c r="K43" s="89">
        <f t="shared" si="20"/>
        <v>0</v>
      </c>
      <c r="L43" s="89">
        <f t="shared" si="20"/>
        <v>0</v>
      </c>
      <c r="M43" s="89">
        <f t="shared" si="20"/>
        <v>0</v>
      </c>
      <c r="N43" s="89">
        <f t="shared" si="20"/>
        <v>0</v>
      </c>
      <c r="O43" s="89">
        <f t="shared" si="20"/>
        <v>0</v>
      </c>
      <c r="P43" s="89">
        <f t="shared" si="20"/>
        <v>0</v>
      </c>
      <c r="R43" s="89">
        <f>SUM(R44:R46)</f>
        <v>0</v>
      </c>
      <c r="S43" s="89">
        <f t="shared" ref="S43:AD43" si="21">SUM(S44:S46)</f>
        <v>0</v>
      </c>
      <c r="T43" s="89">
        <f t="shared" si="21"/>
        <v>0</v>
      </c>
      <c r="U43" s="89">
        <f t="shared" si="21"/>
        <v>0</v>
      </c>
      <c r="V43" s="89">
        <f t="shared" si="21"/>
        <v>0</v>
      </c>
      <c r="W43" s="89">
        <f t="shared" si="21"/>
        <v>0</v>
      </c>
      <c r="X43" s="89">
        <f t="shared" si="21"/>
        <v>0</v>
      </c>
      <c r="Y43" s="89">
        <f t="shared" si="21"/>
        <v>0</v>
      </c>
      <c r="Z43" s="89">
        <f t="shared" si="21"/>
        <v>0</v>
      </c>
      <c r="AA43" s="89">
        <f t="shared" si="21"/>
        <v>0</v>
      </c>
      <c r="AB43" s="89">
        <f t="shared" si="21"/>
        <v>0</v>
      </c>
      <c r="AC43" s="89">
        <f t="shared" si="21"/>
        <v>0</v>
      </c>
      <c r="AD43" s="89">
        <f t="shared" si="21"/>
        <v>0</v>
      </c>
    </row>
    <row r="44" spans="1:30" ht="16.5" customHeight="1">
      <c r="A44" t="s">
        <v>542</v>
      </c>
      <c r="B44" s="90"/>
      <c r="C44" s="90" t="s">
        <v>189</v>
      </c>
      <c r="D44" s="91">
        <f>SUMIFS('2추일입'!$G$8:$G$643,'2추일입'!$A$8:$A$643,'2추위원회별'!$A44,'2추일입'!$B$8:$B$643,'2추위원회별'!$C44)</f>
        <v>0</v>
      </c>
      <c r="E44" s="91">
        <f>SUMIFS('2추일입'!$H$8:$H$643,'2추일입'!$A$8:$A$643,'2추위원회별'!$A44,'2추일입'!$B$8:$B$643,'2추위원회별'!$C44)</f>
        <v>0</v>
      </c>
      <c r="F44" s="91">
        <f>SUMIFS('2추일입'!$H$8:$H$643,'2추일입'!$A$8:$A$643,'2추위원회별'!$A44,'2추일입'!$B$8:$B$643,'2추위원회별'!$C44)</f>
        <v>0</v>
      </c>
      <c r="G44" s="91">
        <f>SUMIFS('2추일입'!$J$8:$J$643,'2추일입'!$A$8:$A$643,'2추위원회별'!$A44,'2추일입'!$B$8:$B$643,'2추위원회별'!$C44)</f>
        <v>0</v>
      </c>
      <c r="H44" s="91">
        <f>SUMIFS('2추일입'!$K$8:$K$643,'2추일입'!$A$8:$A$643,'2추위원회별'!$A44,'2추일입'!$B$8:$B$643,'2추위원회별'!$C44)</f>
        <v>0</v>
      </c>
      <c r="I44" s="91">
        <f>SUMIFS('2추일입'!$L$8:$L$643,'2추일입'!$A$8:$A$643,'2추위원회별'!$A44,'2추일입'!$B$8:$B$643,'2추위원회별'!$C44)</f>
        <v>0</v>
      </c>
      <c r="J44" s="91">
        <f>SUMIFS('2추일입'!$V$8:$V$643,'2추일입'!$A$8:$A$643,'2추위원회별'!$A44,'2추일입'!$B$8:$B$643,'2추위원회별'!$C44)</f>
        <v>0</v>
      </c>
      <c r="K44" s="91">
        <f>SUMIFS('2추일입'!$W$8:$W$643,'2추일입'!$A$8:$A$643,'2추위원회별'!$A44,'2추일입'!$B$8:$B$643,'2추위원회별'!$C44)</f>
        <v>0</v>
      </c>
      <c r="L44" s="91">
        <f>SUMIFS('2추일입'!$M$8:$M$643,'2추일입'!$A$8:$A$643,'2추위원회별'!$A44,'2추일입'!$B$8:$B$643,'2추위원회별'!$C44)</f>
        <v>0</v>
      </c>
      <c r="M44" s="91">
        <f>SUMIFS('2추일입'!$N$8:$N$643,'2추일입'!$A$8:$A$643,'2추위원회별'!$A44,'2추일입'!$B$8:$B$643,'2추위원회별'!$C44)</f>
        <v>0</v>
      </c>
      <c r="N44" s="91">
        <f>SUMIFS('2추일입'!$O$8:$O$643,'2추일입'!$A$8:$A$643,'2추위원회별'!$A44,'2추일입'!$B$8:$B$643,'2추위원회별'!$C44)</f>
        <v>0</v>
      </c>
      <c r="O44" s="91">
        <f>SUMIFS('2추일입'!$AA$8:$AA$643,'2추일입'!$A$8:$A$643,'2추위원회별'!$A44,'2추일입'!$B$8:$B$643,'2추위원회별'!$C44)</f>
        <v>0</v>
      </c>
      <c r="P44" s="91">
        <f>SUMIFS('2추일입'!$AB$8:$AB$643,'2추일입'!$A$8:$A$643,'2추위원회별'!$A44,'2추일입'!$B$8:$B$643,'2추위원회별'!$C44)</f>
        <v>0</v>
      </c>
      <c r="R44" s="91">
        <f>SUMIFS('2추일출'!$G$7:$G$641,'2추일출'!$A$7:$A$641,'2추위원회별'!$A44,'2추일출'!$B$7:$B$641,'2추위원회별'!$C44)</f>
        <v>0</v>
      </c>
      <c r="S44" s="91">
        <f>SUMIFS('2추일출'!$H$7:$H$641,'2추일출'!$A$7:$A$641,'2추위원회별'!$A44,'2추일출'!$B$7:$B$641,'2추위원회별'!$C44)</f>
        <v>0</v>
      </c>
      <c r="T44" s="91">
        <f>SUMIFS('2추일출'!$H$7:$H$641,'2추일출'!$A$7:$A$641,'2추위원회별'!$A44,'2추일출'!$B$7:$B$641,'2추위원회별'!$C44)</f>
        <v>0</v>
      </c>
      <c r="U44" s="91">
        <f>SUMIFS('2추일출'!$J$7:$J$641,'2추일출'!$A$7:$A$641,'2추위원회별'!$A44,'2추일출'!$B$7:$B$641,'2추위원회별'!$C44)</f>
        <v>0</v>
      </c>
      <c r="V44" s="91">
        <f>SUMIFS('2추일출'!$K$7:$K$641,'2추일출'!$A$7:$A$641,'2추위원회별'!$A44,'2추일출'!$B$7:$B$641,'2추위원회별'!$C44)</f>
        <v>0</v>
      </c>
      <c r="W44" s="91">
        <f>SUMIFS('2추일출'!$L$7:$L$641,'2추일출'!$A$7:$A$641,'2추위원회별'!$A44,'2추일출'!$B$7:$B$641,'2추위원회별'!$C44)</f>
        <v>0</v>
      </c>
      <c r="X44" s="91">
        <f>SUMIFS('2추일출'!$V$7:$V$641,'2추일출'!$A$7:$A$641,'2추위원회별'!$A44,'2추일출'!$B$7:$B$641,'2추위원회별'!$C44)</f>
        <v>0</v>
      </c>
      <c r="Y44" s="91">
        <f>SUMIFS('2추일출'!$W$7:$W$641,'2추일출'!$A$7:$A$641,'2추위원회별'!$A44,'2추일출'!$B$7:$B$641,'2추위원회별'!$C44)</f>
        <v>0</v>
      </c>
      <c r="Z44" s="91">
        <f>SUMIFS('2추일출'!$M$7:$M$641,'2추일출'!$A$7:$A$641,'2추위원회별'!$A44,'2추일출'!$B$7:$B$641,'2추위원회별'!$C44)</f>
        <v>0</v>
      </c>
      <c r="AA44" s="91">
        <f>SUMIFS('2추일출'!$N$7:$N$641,'2추일출'!$A$7:$A$641,'2추위원회별'!$A44,'2추일출'!$B$7:$B$641,'2추위원회별'!$C44)</f>
        <v>0</v>
      </c>
      <c r="AB44" s="91">
        <f>SUMIFS('2추일출'!$O$7:$O$641,'2추일출'!$A$7:$A$641,'2추위원회별'!$A44,'2추일출'!$B$7:$B$641,'2추위원회별'!$C44)</f>
        <v>0</v>
      </c>
      <c r="AC44" s="91">
        <f>SUMIFS('2추일출'!$AA$7:$AA$641,'2추일출'!$A$7:$A$641,'2추위원회별'!$A44,'2추일출'!$B$7:$B$641,'2추위원회별'!$C44)</f>
        <v>0</v>
      </c>
      <c r="AD44" s="91">
        <f>SUMIFS('2추일출'!$AB$7:$AB$641,'2추일출'!$A$7:$A$641,'2추위원회별'!$A44,'2추일출'!$B$7:$B$641,'2추위원회별'!$C44)</f>
        <v>0</v>
      </c>
    </row>
    <row r="45" spans="1:30" ht="16.5" customHeight="1">
      <c r="A45" t="s">
        <v>542</v>
      </c>
      <c r="B45" s="90"/>
      <c r="C45" s="90" t="s">
        <v>115</v>
      </c>
      <c r="D45" s="91">
        <f>SUMIFS('2추일입'!$G$8:$G$643,'2추일입'!$A$8:$A$643,'2추위원회별'!$A45,'2추일입'!$B$8:$B$643,'2추위원회별'!$C45)</f>
        <v>0</v>
      </c>
      <c r="E45" s="91">
        <f>SUMIFS('2추일입'!$H$8:$H$643,'2추일입'!$A$8:$A$643,'2추위원회별'!$A45,'2추일입'!$B$8:$B$643,'2추위원회별'!$C45)</f>
        <v>0</v>
      </c>
      <c r="F45" s="91">
        <f>SUMIFS('2추일입'!$H$8:$H$643,'2추일입'!$A$8:$A$643,'2추위원회별'!$A45,'2추일입'!$B$8:$B$643,'2추위원회별'!$C45)</f>
        <v>0</v>
      </c>
      <c r="G45" s="91">
        <f>SUMIFS('2추일입'!$J$8:$J$643,'2추일입'!$A$8:$A$643,'2추위원회별'!$A45,'2추일입'!$B$8:$B$643,'2추위원회별'!$C45)</f>
        <v>0</v>
      </c>
      <c r="H45" s="91">
        <f>SUMIFS('2추일입'!$K$8:$K$643,'2추일입'!$A$8:$A$643,'2추위원회별'!$A45,'2추일입'!$B$8:$B$643,'2추위원회별'!$C45)</f>
        <v>0</v>
      </c>
      <c r="I45" s="91">
        <f>SUMIFS('2추일입'!$L$8:$L$643,'2추일입'!$A$8:$A$643,'2추위원회별'!$A45,'2추일입'!$B$8:$B$643,'2추위원회별'!$C45)</f>
        <v>0</v>
      </c>
      <c r="J45" s="91">
        <f>SUMIFS('2추일입'!$V$8:$V$643,'2추일입'!$A$8:$A$643,'2추위원회별'!$A45,'2추일입'!$B$8:$B$643,'2추위원회별'!$C45)</f>
        <v>0</v>
      </c>
      <c r="K45" s="91">
        <f>SUMIFS('2추일입'!$W$8:$W$643,'2추일입'!$A$8:$A$643,'2추위원회별'!$A45,'2추일입'!$B$8:$B$643,'2추위원회별'!$C45)</f>
        <v>0</v>
      </c>
      <c r="L45" s="91">
        <f>SUMIFS('2추일입'!$M$8:$M$643,'2추일입'!$A$8:$A$643,'2추위원회별'!$A45,'2추일입'!$B$8:$B$643,'2추위원회별'!$C45)</f>
        <v>0</v>
      </c>
      <c r="M45" s="91">
        <f>SUMIFS('2추일입'!$N$8:$N$643,'2추일입'!$A$8:$A$643,'2추위원회별'!$A45,'2추일입'!$B$8:$B$643,'2추위원회별'!$C45)</f>
        <v>0</v>
      </c>
      <c r="N45" s="91">
        <f>SUMIFS('2추일입'!$O$8:$O$643,'2추일입'!$A$8:$A$643,'2추위원회별'!$A45,'2추일입'!$B$8:$B$643,'2추위원회별'!$C45)</f>
        <v>0</v>
      </c>
      <c r="O45" s="91">
        <f>SUMIFS('2추일입'!$AA$8:$AA$643,'2추일입'!$A$8:$A$643,'2추위원회별'!$A45,'2추일입'!$B$8:$B$643,'2추위원회별'!$C45)</f>
        <v>0</v>
      </c>
      <c r="P45" s="91">
        <f>SUMIFS('2추일입'!$AB$8:$AB$643,'2추일입'!$A$8:$A$643,'2추위원회별'!$A45,'2추일입'!$B$8:$B$643,'2추위원회별'!$C45)</f>
        <v>0</v>
      </c>
      <c r="R45" s="91">
        <f>SUMIFS('2추일출'!$G$7:$G$641,'2추일출'!$A$7:$A$641,'2추위원회별'!$A45,'2추일출'!$B$7:$B$641,'2추위원회별'!$C45)</f>
        <v>0</v>
      </c>
      <c r="S45" s="91">
        <f>SUMIFS('2추일출'!$H$7:$H$641,'2추일출'!$A$7:$A$641,'2추위원회별'!$A45,'2추일출'!$B$7:$B$641,'2추위원회별'!$C45)</f>
        <v>0</v>
      </c>
      <c r="T45" s="91">
        <f>SUMIFS('2추일출'!$H$7:$H$641,'2추일출'!$A$7:$A$641,'2추위원회별'!$A45,'2추일출'!$B$7:$B$641,'2추위원회별'!$C45)</f>
        <v>0</v>
      </c>
      <c r="U45" s="91">
        <f>SUMIFS('2추일출'!$J$7:$J$641,'2추일출'!$A$7:$A$641,'2추위원회별'!$A45,'2추일출'!$B$7:$B$641,'2추위원회별'!$C45)</f>
        <v>0</v>
      </c>
      <c r="V45" s="91">
        <f>SUMIFS('2추일출'!$K$7:$K$641,'2추일출'!$A$7:$A$641,'2추위원회별'!$A45,'2추일출'!$B$7:$B$641,'2추위원회별'!$C45)</f>
        <v>0</v>
      </c>
      <c r="W45" s="91">
        <f>SUMIFS('2추일출'!$L$7:$L$641,'2추일출'!$A$7:$A$641,'2추위원회별'!$A45,'2추일출'!$B$7:$B$641,'2추위원회별'!$C45)</f>
        <v>0</v>
      </c>
      <c r="X45" s="91">
        <f>SUMIFS('2추일출'!$V$7:$V$641,'2추일출'!$A$7:$A$641,'2추위원회별'!$A45,'2추일출'!$B$7:$B$641,'2추위원회별'!$C45)</f>
        <v>0</v>
      </c>
      <c r="Y45" s="91">
        <f>SUMIFS('2추일출'!$W$7:$W$641,'2추일출'!$A$7:$A$641,'2추위원회별'!$A45,'2추일출'!$B$7:$B$641,'2추위원회별'!$C45)</f>
        <v>0</v>
      </c>
      <c r="Z45" s="91">
        <f>SUMIFS('2추일출'!$M$7:$M$641,'2추일출'!$A$7:$A$641,'2추위원회별'!$A45,'2추일출'!$B$7:$B$641,'2추위원회별'!$C45)</f>
        <v>0</v>
      </c>
      <c r="AA45" s="91">
        <f>SUMIFS('2추일출'!$N$7:$N$641,'2추일출'!$A$7:$A$641,'2추위원회별'!$A45,'2추일출'!$B$7:$B$641,'2추위원회별'!$C45)</f>
        <v>0</v>
      </c>
      <c r="AB45" s="91">
        <f>SUMIFS('2추일출'!$O$7:$O$641,'2추일출'!$A$7:$A$641,'2추위원회별'!$A45,'2추일출'!$B$7:$B$641,'2추위원회별'!$C45)</f>
        <v>0</v>
      </c>
      <c r="AC45" s="91">
        <f>SUMIFS('2추일출'!$AA$7:$AA$641,'2추일출'!$A$7:$A$641,'2추위원회별'!$A45,'2추일출'!$B$7:$B$641,'2추위원회별'!$C45)</f>
        <v>0</v>
      </c>
      <c r="AD45" s="91">
        <f>SUMIFS('2추일출'!$AB$7:$AB$641,'2추일출'!$A$7:$A$641,'2추위원회별'!$A45,'2추일출'!$B$7:$B$641,'2추위원회별'!$C45)</f>
        <v>0</v>
      </c>
    </row>
    <row r="46" spans="1:30" ht="16.5" customHeight="1">
      <c r="A46" t="s">
        <v>542</v>
      </c>
      <c r="B46" s="94"/>
      <c r="C46" s="94" t="s">
        <v>70</v>
      </c>
      <c r="D46" s="100">
        <f>SUMIFS('2추일입'!$G$8:$G$643,'2추일입'!$A$8:$A$643,'2추위원회별'!$A46,'2추일입'!$B$8:$B$643,'2추위원회별'!$C46)</f>
        <v>0</v>
      </c>
      <c r="E46" s="100">
        <f>SUMIFS('2추일입'!$H$8:$H$643,'2추일입'!$A$8:$A$643,'2추위원회별'!$A46,'2추일입'!$B$8:$B$643,'2추위원회별'!$C46)</f>
        <v>0</v>
      </c>
      <c r="F46" s="100">
        <f>SUMIFS('2추일입'!$H$8:$H$643,'2추일입'!$A$8:$A$643,'2추위원회별'!$A46,'2추일입'!$B$8:$B$643,'2추위원회별'!$C46)</f>
        <v>0</v>
      </c>
      <c r="G46" s="100">
        <f>SUMIFS('2추일입'!$J$8:$J$643,'2추일입'!$A$8:$A$643,'2추위원회별'!$A46,'2추일입'!$B$8:$B$643,'2추위원회별'!$C46)</f>
        <v>0</v>
      </c>
      <c r="H46" s="100">
        <f>SUMIFS('2추일입'!$K$8:$K$643,'2추일입'!$A$8:$A$643,'2추위원회별'!$A46,'2추일입'!$B$8:$B$643,'2추위원회별'!$C46)</f>
        <v>0</v>
      </c>
      <c r="I46" s="100">
        <f>SUMIFS('2추일입'!$L$8:$L$643,'2추일입'!$A$8:$A$643,'2추위원회별'!$A46,'2추일입'!$B$8:$B$643,'2추위원회별'!$C46)</f>
        <v>0</v>
      </c>
      <c r="J46" s="100">
        <f>SUMIFS('2추일입'!$V$8:$V$643,'2추일입'!$A$8:$A$643,'2추위원회별'!$A46,'2추일입'!$B$8:$B$643,'2추위원회별'!$C46)</f>
        <v>0</v>
      </c>
      <c r="K46" s="100">
        <f>SUMIFS('2추일입'!$W$8:$W$643,'2추일입'!$A$8:$A$643,'2추위원회별'!$A46,'2추일입'!$B$8:$B$643,'2추위원회별'!$C46)</f>
        <v>0</v>
      </c>
      <c r="L46" s="100">
        <f>SUMIFS('2추일입'!$M$8:$M$643,'2추일입'!$A$8:$A$643,'2추위원회별'!$A46,'2추일입'!$B$8:$B$643,'2추위원회별'!$C46)</f>
        <v>0</v>
      </c>
      <c r="M46" s="100">
        <f>SUMIFS('2추일입'!$N$8:$N$643,'2추일입'!$A$8:$A$643,'2추위원회별'!$A46,'2추일입'!$B$8:$B$643,'2추위원회별'!$C46)</f>
        <v>0</v>
      </c>
      <c r="N46" s="100">
        <f>SUMIFS('2추일입'!$O$8:$O$643,'2추일입'!$A$8:$A$643,'2추위원회별'!$A46,'2추일입'!$B$8:$B$643,'2추위원회별'!$C46)</f>
        <v>0</v>
      </c>
      <c r="O46" s="100">
        <f>SUMIFS('2추일입'!$AA$8:$AA$643,'2추일입'!$A$8:$A$643,'2추위원회별'!$A46,'2추일입'!$B$8:$B$643,'2추위원회별'!$C46)</f>
        <v>0</v>
      </c>
      <c r="P46" s="100">
        <f>SUMIFS('2추일입'!$AB$8:$AB$643,'2추일입'!$A$8:$A$643,'2추위원회별'!$A46,'2추일입'!$B$8:$B$643,'2추위원회별'!$C46)</f>
        <v>0</v>
      </c>
      <c r="R46" s="100">
        <f>SUMIFS('2추일출'!$G$7:$G$641,'2추일출'!$A$7:$A$641,'2추위원회별'!$A46,'2추일출'!$B$7:$B$641,'2추위원회별'!$C46)</f>
        <v>0</v>
      </c>
      <c r="S46" s="100">
        <f>SUMIFS('2추일출'!$H$7:$H$641,'2추일출'!$A$7:$A$641,'2추위원회별'!$A46,'2추일출'!$B$7:$B$641,'2추위원회별'!$C46)</f>
        <v>0</v>
      </c>
      <c r="T46" s="100">
        <f>SUMIFS('2추일출'!$H$7:$H$641,'2추일출'!$A$7:$A$641,'2추위원회별'!$A46,'2추일출'!$B$7:$B$641,'2추위원회별'!$C46)</f>
        <v>0</v>
      </c>
      <c r="U46" s="100">
        <f>SUMIFS('2추일출'!$J$7:$J$641,'2추일출'!$A$7:$A$641,'2추위원회별'!$A46,'2추일출'!$B$7:$B$641,'2추위원회별'!$C46)</f>
        <v>0</v>
      </c>
      <c r="V46" s="100">
        <f>SUMIFS('2추일출'!$K$7:$K$641,'2추일출'!$A$7:$A$641,'2추위원회별'!$A46,'2추일출'!$B$7:$B$641,'2추위원회별'!$C46)</f>
        <v>0</v>
      </c>
      <c r="W46" s="100">
        <f>SUMIFS('2추일출'!$L$7:$L$641,'2추일출'!$A$7:$A$641,'2추위원회별'!$A46,'2추일출'!$B$7:$B$641,'2추위원회별'!$C46)</f>
        <v>0</v>
      </c>
      <c r="X46" s="100">
        <f>SUMIFS('2추일출'!$V$7:$V$641,'2추일출'!$A$7:$A$641,'2추위원회별'!$A46,'2추일출'!$B$7:$B$641,'2추위원회별'!$C46)</f>
        <v>0</v>
      </c>
      <c r="Y46" s="100">
        <f>SUMIFS('2추일출'!$W$7:$W$641,'2추일출'!$A$7:$A$641,'2추위원회별'!$A46,'2추일출'!$B$7:$B$641,'2추위원회별'!$C46)</f>
        <v>0</v>
      </c>
      <c r="Z46" s="100">
        <f>SUMIFS('2추일출'!$M$7:$M$641,'2추일출'!$A$7:$A$641,'2추위원회별'!$A46,'2추일출'!$B$7:$B$641,'2추위원회별'!$C46)</f>
        <v>0</v>
      </c>
      <c r="AA46" s="100">
        <f>SUMIFS('2추일출'!$N$7:$N$641,'2추일출'!$A$7:$A$641,'2추위원회별'!$A46,'2추일출'!$B$7:$B$641,'2추위원회별'!$C46)</f>
        <v>0</v>
      </c>
      <c r="AB46" s="100">
        <f>SUMIFS('2추일출'!$O$7:$O$641,'2추일출'!$A$7:$A$641,'2추위원회별'!$A46,'2추일출'!$B$7:$B$641,'2추위원회별'!$C46)</f>
        <v>0</v>
      </c>
      <c r="AC46" s="100">
        <f>SUMIFS('2추일출'!$AA$7:$AA$641,'2추일출'!$A$7:$A$641,'2추위원회별'!$A46,'2추일출'!$B$7:$B$641,'2추위원회별'!$C46)</f>
        <v>0</v>
      </c>
      <c r="AD46" s="100">
        <f>SUMIFS('2추일출'!$AB$7:$AB$641,'2추일출'!$A$7:$A$641,'2추위원회별'!$A46,'2추일출'!$B$7:$B$641,'2추위원회별'!$C46)</f>
        <v>0</v>
      </c>
    </row>
  </sheetData>
  <sheetProtection formatCells="0" formatColumns="0" formatRows="0"/>
  <mergeCells count="33">
    <mergeCell ref="B32:C32"/>
    <mergeCell ref="B37:C37"/>
    <mergeCell ref="B43:C43"/>
    <mergeCell ref="W4:W5"/>
    <mergeCell ref="B22:C22"/>
    <mergeCell ref="B24:C24"/>
    <mergeCell ref="B28:C28"/>
    <mergeCell ref="Z4:AA4"/>
    <mergeCell ref="B7:C7"/>
    <mergeCell ref="B11:C11"/>
    <mergeCell ref="B15:C15"/>
    <mergeCell ref="B17:C17"/>
    <mergeCell ref="B6:C6"/>
    <mergeCell ref="B3:C5"/>
    <mergeCell ref="D3:P3"/>
    <mergeCell ref="D4:D5"/>
    <mergeCell ref="J4:K4"/>
    <mergeCell ref="B1:AD1"/>
    <mergeCell ref="AB4:AB5"/>
    <mergeCell ref="X4:Y4"/>
    <mergeCell ref="AC4:AD4"/>
    <mergeCell ref="R3:AD3"/>
    <mergeCell ref="R4:R5"/>
    <mergeCell ref="S4:S5"/>
    <mergeCell ref="T4:T5"/>
    <mergeCell ref="U4:V4"/>
    <mergeCell ref="L4:M4"/>
    <mergeCell ref="N4:N5"/>
    <mergeCell ref="O4:P4"/>
    <mergeCell ref="E4:E5"/>
    <mergeCell ref="F4:F5"/>
    <mergeCell ref="G4:H4"/>
    <mergeCell ref="I4:I5"/>
  </mergeCells>
  <phoneticPr fontId="2" type="noConversion"/>
  <pageMargins left="0.27" right="0.28000000000000003" top="0.4" bottom="0.41" header="0.3" footer="0.3"/>
  <pageSetup paperSize="9" scale="67" fitToWidth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3"/>
  <sheetViews>
    <sheetView showGridLines="0" tabSelected="1" zoomScale="90" zoomScaleNormal="90" zoomScaleSheetLayoutView="80" workbookViewId="0">
      <pane xSplit="4" ySplit="6" topLeftCell="E7" activePane="bottomRight" state="frozen"/>
      <selection activeCell="B1" sqref="B1:H1"/>
      <selection pane="topRight" activeCell="B1" sqref="B1:H1"/>
      <selection pane="bottomLeft" activeCell="B1" sqref="B1:H1"/>
      <selection pane="bottomRight" activeCell="F13" sqref="F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24" t="s">
        <v>561</v>
      </c>
      <c r="B1" s="324"/>
      <c r="C1" s="324"/>
      <c r="D1" s="324"/>
      <c r="E1" s="324"/>
      <c r="F1" s="324"/>
      <c r="G1" s="325"/>
      <c r="H1" s="325"/>
      <c r="I1" s="325"/>
      <c r="J1" s="324"/>
      <c r="K1" s="324"/>
      <c r="L1" s="324"/>
      <c r="M1" s="324"/>
      <c r="N1" s="324"/>
      <c r="O1" s="324"/>
      <c r="P1" s="324"/>
      <c r="Q1" s="324"/>
    </row>
    <row r="2" spans="1:31" ht="20.25">
      <c r="A2" s="12" t="s">
        <v>7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COUNTA(J8:J21)</f>
        <v>6</v>
      </c>
      <c r="K3" s="67">
        <f>COUNTA(K8:K21)</f>
        <v>8</v>
      </c>
      <c r="L3" s="68"/>
      <c r="M3" s="67">
        <f>COUNTA(M8:M21)</f>
        <v>0</v>
      </c>
      <c r="N3" s="67">
        <f>COUNTA(N8:N21)</f>
        <v>0</v>
      </c>
      <c r="O3" s="25"/>
      <c r="P3" s="30"/>
      <c r="Q3" s="62" t="s">
        <v>9</v>
      </c>
      <c r="V3" s="27" t="str">
        <f>IF(V6='2추일출'!$V$6,"OK","@@")</f>
        <v>@@</v>
      </c>
      <c r="W3" s="38">
        <f>SUM(V6:W6)</f>
        <v>-1790719</v>
      </c>
      <c r="X3" s="27" t="str">
        <f>IF(COUNTIF(X6:X914,"@@")&gt;0,"@@","OK")</f>
        <v>OK</v>
      </c>
      <c r="AA3" s="27" t="str">
        <f>IF(AA6='2추일출'!$AA$6,"OK","@@")</f>
        <v>OK</v>
      </c>
      <c r="AB3" s="38">
        <f>SUM(AA6:AB6)</f>
        <v>0</v>
      </c>
      <c r="AC3" s="27" t="str">
        <f>IF(COUNTIF(AC6:AC914,"@@")&gt;0,"@@","OK")</f>
        <v>OK</v>
      </c>
      <c r="AE3" s="63"/>
    </row>
    <row r="4" spans="1:31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5</v>
      </c>
      <c r="F4" s="326" t="s">
        <v>556</v>
      </c>
      <c r="G4" s="329" t="s">
        <v>137</v>
      </c>
      <c r="H4" s="329" t="s">
        <v>135</v>
      </c>
      <c r="I4" s="329" t="s">
        <v>138</v>
      </c>
      <c r="J4" s="295" t="s">
        <v>139</v>
      </c>
      <c r="K4" s="296"/>
      <c r="L4" s="297" t="s">
        <v>80</v>
      </c>
      <c r="M4" s="315" t="s">
        <v>140</v>
      </c>
      <c r="N4" s="314"/>
      <c r="O4" s="312" t="s">
        <v>136</v>
      </c>
      <c r="P4" s="318" t="s">
        <v>144</v>
      </c>
      <c r="Q4" s="319" t="s">
        <v>134</v>
      </c>
      <c r="S4" s="316" t="s">
        <v>554</v>
      </c>
      <c r="U4" s="320" t="s">
        <v>6</v>
      </c>
      <c r="V4" s="311" t="s">
        <v>8</v>
      </c>
      <c r="W4" s="296"/>
      <c r="X4" s="296"/>
      <c r="Z4" s="322" t="s">
        <v>6</v>
      </c>
      <c r="AA4" s="314" t="s">
        <v>79</v>
      </c>
      <c r="AB4" s="314"/>
      <c r="AC4" s="314"/>
      <c r="AE4" s="316" t="s">
        <v>145</v>
      </c>
    </row>
    <row r="5" spans="1:31" ht="18" customHeight="1">
      <c r="A5" s="327"/>
      <c r="B5" s="327"/>
      <c r="C5" s="327"/>
      <c r="D5" s="327"/>
      <c r="E5" s="329"/>
      <c r="F5" s="327"/>
      <c r="G5" s="319"/>
      <c r="H5" s="319"/>
      <c r="I5" s="319"/>
      <c r="J5" s="66" t="s">
        <v>0</v>
      </c>
      <c r="K5" s="66" t="s">
        <v>1</v>
      </c>
      <c r="L5" s="298"/>
      <c r="M5" s="65" t="s">
        <v>0</v>
      </c>
      <c r="N5" s="65" t="s">
        <v>1</v>
      </c>
      <c r="O5" s="313"/>
      <c r="P5" s="318"/>
      <c r="Q5" s="319"/>
      <c r="S5" s="317"/>
      <c r="U5" s="321"/>
      <c r="V5" s="66" t="s">
        <v>3</v>
      </c>
      <c r="W5" s="66" t="s">
        <v>2</v>
      </c>
      <c r="X5" s="66" t="s">
        <v>77</v>
      </c>
      <c r="Z5" s="323"/>
      <c r="AA5" s="65" t="s">
        <v>3</v>
      </c>
      <c r="AB5" s="65" t="s">
        <v>2</v>
      </c>
      <c r="AC5" s="65" t="s">
        <v>77</v>
      </c>
      <c r="AE5" s="317"/>
    </row>
    <row r="6" spans="1:31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4" t="s">
        <v>586</v>
      </c>
      <c r="G6" s="19">
        <f t="shared" ref="G6:O6" si="0">SUBTOTAL(9,G8:G826)</f>
        <v>10740933</v>
      </c>
      <c r="H6" s="19">
        <f t="shared" si="0"/>
        <v>119222213</v>
      </c>
      <c r="I6" s="19">
        <f t="shared" si="0"/>
        <v>5256907</v>
      </c>
      <c r="J6" s="19">
        <f t="shared" si="0"/>
        <v>-4297944</v>
      </c>
      <c r="K6" s="19">
        <f t="shared" si="0"/>
        <v>2507225</v>
      </c>
      <c r="L6" s="19">
        <f t="shared" si="0"/>
        <v>122688401</v>
      </c>
      <c r="M6" s="19">
        <f t="shared" si="0"/>
        <v>0</v>
      </c>
      <c r="N6" s="19">
        <f t="shared" si="0"/>
        <v>0</v>
      </c>
      <c r="O6" s="19">
        <f t="shared" si="0"/>
        <v>124479120</v>
      </c>
      <c r="P6" s="37"/>
      <c r="Q6" s="28"/>
      <c r="S6" s="214"/>
      <c r="U6" s="23"/>
      <c r="V6" s="19">
        <f>SUBTOTAL(9,V8:V826)</f>
        <v>-1790719</v>
      </c>
      <c r="W6" s="19">
        <f>SUBTOTAL(9,W8:W826)</f>
        <v>0</v>
      </c>
      <c r="X6" s="29" t="str">
        <f>IF((J6+K6)=(V6+W6),"OK","검토")</f>
        <v>OK</v>
      </c>
      <c r="Z6" s="53"/>
      <c r="AA6" s="19">
        <f>SUBTOTAL(9,AA8:AA826)</f>
        <v>0</v>
      </c>
      <c r="AB6" s="19">
        <f>SUBTOTAL(9,AB8:AB826)</f>
        <v>0</v>
      </c>
      <c r="AC6" s="29" t="str">
        <f>IF((M6+N6)=(AA6+AB6),"OK","검토")</f>
        <v>OK</v>
      </c>
      <c r="AE6" s="37"/>
    </row>
    <row r="7" spans="1:31" ht="31.5" customHeight="1">
      <c r="A7" s="77" t="str">
        <f>IFERROR(VLOOKUP('2추일입'!$C7,구분표!$A$2:$C$1001,2,FALSE),"")</f>
        <v>농정해양위원회</v>
      </c>
      <c r="B7" s="77" t="str">
        <f>IFERROR(VLOOKUP('2추일입'!$C7,구분표!$A$2:$C$1001,3,FALSE),"")</f>
        <v>농정해양국</v>
      </c>
      <c r="C7" s="184" t="s">
        <v>598</v>
      </c>
      <c r="D7" s="185"/>
      <c r="E7" s="185" t="s">
        <v>1021</v>
      </c>
      <c r="F7" s="184" t="s">
        <v>663</v>
      </c>
      <c r="G7" s="186"/>
      <c r="H7" s="186"/>
      <c r="I7" s="78"/>
      <c r="J7" s="186"/>
      <c r="K7" s="186">
        <v>5000</v>
      </c>
      <c r="L7" s="78">
        <f>IF(G7=0,H7+J7+K7,G7+J7+K7)</f>
        <v>5000</v>
      </c>
      <c r="M7" s="186"/>
      <c r="N7" s="186"/>
      <c r="O7" s="78">
        <f>IF(G7=0,H7+M7+N7,G7+M7+N7)</f>
        <v>0</v>
      </c>
      <c r="P7" s="79" t="str">
        <f>IF(J7-M7&lt;0,"동의필요","-")</f>
        <v>-</v>
      </c>
      <c r="Q7" s="199" t="s">
        <v>600</v>
      </c>
      <c r="R7" s="80"/>
      <c r="S7" s="203"/>
      <c r="T7" s="80"/>
      <c r="U7" s="83" t="s">
        <v>588</v>
      </c>
      <c r="V7" s="186">
        <f t="shared" ref="V7:V21" si="1">IF($U7&lt;&gt;"도비",IF($S7="국도비","직접입력",SUM($J7:$K7)),)</f>
        <v>5000</v>
      </c>
      <c r="W7" s="186">
        <f>IF($U7="도비",SUM($J7:$K7),IF($S7="국도비","직접입력",SUM($J7:$K7)-$V7))</f>
        <v>0</v>
      </c>
      <c r="X7" s="82" t="str">
        <f>IF($S7="국도비","ok",IF(($J7+$K7)=($V7+$W7),"ok","검토"))</f>
        <v>ok</v>
      </c>
      <c r="Y7" s="80"/>
      <c r="Z7" s="81" t="str">
        <f>$U7</f>
        <v>국비</v>
      </c>
      <c r="AA7" s="186">
        <f>IF($Z7&lt;&gt;"도비",IF($S7="국도비","직접입력",SUM($M7:$N7)),)</f>
        <v>0</v>
      </c>
      <c r="AB7" s="186">
        <f>IF($Z7="도비",SUM($M7:$N7),IF($S7="국도비","직접입력",SUM($M7:$N7)-$AA7))</f>
        <v>0</v>
      </c>
      <c r="AC7" s="82" t="str">
        <f>IF($S7="국도비","ok",IF(($M7+$N7)=($AA7+$AB7),"ok","검토"))</f>
        <v>ok</v>
      </c>
      <c r="AD7" s="80"/>
      <c r="AE7" s="84" t="str">
        <f t="array" ref="AE7">IFERROR(IF($C7="","",INDEX(구분표!$I$2:$I$1001,MATCH(1,(구분표!$B$2:$B$1001='2추일입'!$A7)*(구분표!$C$2:$C$1001='2추일입'!$B7)*(구분표!$A$2:$A$1001='2추일입'!$C7),0))),"@@")</f>
        <v>1601</v>
      </c>
    </row>
    <row r="8" spans="1:31" ht="31.5" customHeight="1">
      <c r="A8" s="86" t="str">
        <f>IFERROR(VLOOKUP('2추일입'!$C8,구분표!$A$2:$C$1001,2,FALSE),"")</f>
        <v>농정해양위원회</v>
      </c>
      <c r="B8" s="86" t="str">
        <f>IFERROR(VLOOKUP('2추일입'!$C8,구분표!$A$2:$C$1001,3,FALSE),"")</f>
        <v>농정해양국</v>
      </c>
      <c r="C8" s="184" t="s">
        <v>598</v>
      </c>
      <c r="D8" s="217"/>
      <c r="E8" s="217">
        <v>52</v>
      </c>
      <c r="F8" s="216" t="s">
        <v>684</v>
      </c>
      <c r="G8" s="218"/>
      <c r="H8" s="218">
        <v>344000</v>
      </c>
      <c r="I8" s="219"/>
      <c r="J8" s="218">
        <v>-45256</v>
      </c>
      <c r="K8" s="218"/>
      <c r="L8" s="219">
        <f>IF(G8=0,H8+J8+K8,G8+J8+K8)</f>
        <v>298744</v>
      </c>
      <c r="M8" s="218"/>
      <c r="N8" s="218"/>
      <c r="O8" s="219">
        <f>IF(G8=0,H8+M8+N8,G8+M8+N8)</f>
        <v>344000</v>
      </c>
      <c r="P8" s="220" t="str">
        <f>IF(J8-M8&lt;0,"동의필요","-")</f>
        <v>동의필요</v>
      </c>
      <c r="Q8" s="226" t="s">
        <v>731</v>
      </c>
      <c r="R8" s="72"/>
      <c r="S8" s="221"/>
      <c r="T8" s="72"/>
      <c r="U8" s="222" t="s">
        <v>591</v>
      </c>
      <c r="V8" s="218">
        <f t="shared" si="1"/>
        <v>-45256</v>
      </c>
      <c r="W8" s="218">
        <f>IF($U8="도비",SUM($J8:$K8),IF($S8="국도비","직접입력",SUM($J8:$K8)-$V8))</f>
        <v>0</v>
      </c>
      <c r="X8" s="223" t="str">
        <f t="shared" ref="X8:X21" si="2">IF($S8="국도비","ok",IF(($J8+$K8)=($V8+$W8),"ok","검토"))</f>
        <v>ok</v>
      </c>
      <c r="Y8" s="72"/>
      <c r="Z8" s="224" t="str">
        <f>$U8</f>
        <v>국비</v>
      </c>
      <c r="AA8" s="218">
        <f t="shared" ref="AA8:AA21" si="3">IF($Z8&lt;&gt;"도비",IF($S8="국도비","직접입력",SUM($M8:$N8)),)</f>
        <v>0</v>
      </c>
      <c r="AB8" s="218">
        <f t="shared" ref="AB8:AB21" si="4">IF($Z8="도비",SUM($M8:$N8),IF($S8="국도비","직접입력",SUM($M8:$N8)-$AA8))</f>
        <v>0</v>
      </c>
      <c r="AC8" s="223" t="str">
        <f>IF($S8="국도비","ok",IF(($M8+$N8)=($AA8+$AB8),"ok","검토"))</f>
        <v>ok</v>
      </c>
      <c r="AD8" s="72"/>
      <c r="AE8" s="225" t="str">
        <f t="array" ref="AE8">IFERROR(IF($C8="","",INDEX(구분표!$I$2:$I$1001,MATCH(1,(구분표!$B$2:$B$1001='2추일입'!$A8)*(구분표!$C$2:$C$1001='2추일입'!$B8)*(구분표!$A$2:$A$1001='2추일입'!$C8),0))),"@@")</f>
        <v>1601</v>
      </c>
    </row>
    <row r="9" spans="1:31" ht="31.5" customHeight="1">
      <c r="A9" s="77" t="str">
        <f>IFERROR(VLOOKUP('2추일입'!$C9,구분표!$A$2:$C$1001,2,FALSE),"")</f>
        <v>농정해양위원회</v>
      </c>
      <c r="B9" s="77" t="str">
        <f>IFERROR(VLOOKUP('2추일입'!$C9,구분표!$A$2:$C$1001,3,FALSE),"")</f>
        <v>농정해양국</v>
      </c>
      <c r="C9" s="184" t="s">
        <v>593</v>
      </c>
      <c r="D9" s="185"/>
      <c r="E9" s="185">
        <v>55</v>
      </c>
      <c r="F9" s="184" t="s">
        <v>594</v>
      </c>
      <c r="G9" s="186"/>
      <c r="H9" s="186">
        <v>66410100</v>
      </c>
      <c r="I9" s="78"/>
      <c r="J9" s="186">
        <v>-2111527</v>
      </c>
      <c r="K9" s="186"/>
      <c r="L9" s="78">
        <f t="shared" ref="L9:L21" si="5">IF(G9=0,H9+J9+K9,G9+J9+K9)</f>
        <v>64298573</v>
      </c>
      <c r="M9" s="186"/>
      <c r="N9" s="186"/>
      <c r="O9" s="78">
        <f t="shared" ref="O9:O21" si="6">IF(G9=0,H9+M9+N9,G9+M9+N9)</f>
        <v>66410100</v>
      </c>
      <c r="P9" s="79" t="str">
        <f t="shared" ref="P9:P21" si="7">IF(J9-M9&lt;0,"동의필요","-")</f>
        <v>동의필요</v>
      </c>
      <c r="Q9" s="198" t="s">
        <v>728</v>
      </c>
      <c r="R9" s="80"/>
      <c r="S9" s="203"/>
      <c r="T9" s="80"/>
      <c r="U9" s="83" t="s">
        <v>588</v>
      </c>
      <c r="V9" s="186">
        <f t="shared" si="1"/>
        <v>-2111527</v>
      </c>
      <c r="W9" s="186">
        <f t="shared" ref="W9:W21" si="8">IF($U9="도비",SUM($J9:$K9),IF($S9="국도비","직접입력",SUM($J9:$K9)-$V9))</f>
        <v>0</v>
      </c>
      <c r="X9" s="82" t="str">
        <f t="shared" si="2"/>
        <v>ok</v>
      </c>
      <c r="Y9" s="80"/>
      <c r="Z9" s="81" t="str">
        <f t="shared" ref="Z9:Z21" si="9">$U9</f>
        <v>국비</v>
      </c>
      <c r="AA9" s="186">
        <f t="shared" si="3"/>
        <v>0</v>
      </c>
      <c r="AB9" s="186">
        <f t="shared" si="4"/>
        <v>0</v>
      </c>
      <c r="AC9" s="82" t="str">
        <f t="shared" ref="AC9:AC21" si="10">IF($S9="국도비","ok",IF(($M9+$N9)=($AA9+$AB9),"ok","검토"))</f>
        <v>ok</v>
      </c>
      <c r="AD9" s="80"/>
      <c r="AE9" s="84" t="str">
        <f t="array" ref="AE9">IFERROR(IF($C9="","",INDEX(구분표!$I$2:$I$1001,MATCH(1,(구분표!$B$2:$B$1001='2추일입'!$A9)*(구분표!$C$2:$C$1001='2추일입'!$B9)*(구분표!$A$2:$A$1001='2추일입'!$C9),0))),"@@")</f>
        <v>1604</v>
      </c>
    </row>
    <row r="10" spans="1:31" ht="31.5" customHeight="1">
      <c r="A10" s="77" t="str">
        <f>IFERROR(VLOOKUP('2추일입'!$C10,구분표!$A$2:$C$1001,2,FALSE),"")</f>
        <v>농정해양위원회</v>
      </c>
      <c r="B10" s="77" t="str">
        <f>IFERROR(VLOOKUP('2추일입'!$C10,구분표!$A$2:$C$1001,3,FALSE),"")</f>
        <v>농정해양국</v>
      </c>
      <c r="C10" s="184" t="s">
        <v>593</v>
      </c>
      <c r="D10" s="185"/>
      <c r="E10" s="185">
        <v>55</v>
      </c>
      <c r="F10" s="184" t="s">
        <v>595</v>
      </c>
      <c r="G10" s="228"/>
      <c r="H10" s="228">
        <v>3823460</v>
      </c>
      <c r="I10" s="78"/>
      <c r="J10" s="186">
        <v>-437449</v>
      </c>
      <c r="K10" s="186"/>
      <c r="L10" s="78">
        <f t="shared" si="5"/>
        <v>3386011</v>
      </c>
      <c r="M10" s="186"/>
      <c r="N10" s="186"/>
      <c r="O10" s="78">
        <f t="shared" si="6"/>
        <v>3823460</v>
      </c>
      <c r="P10" s="79" t="str">
        <f t="shared" si="7"/>
        <v>동의필요</v>
      </c>
      <c r="Q10" s="198" t="s">
        <v>729</v>
      </c>
      <c r="R10" s="80"/>
      <c r="S10" s="203"/>
      <c r="T10" s="80"/>
      <c r="U10" s="83" t="s">
        <v>588</v>
      </c>
      <c r="V10" s="186">
        <f t="shared" si="1"/>
        <v>-437449</v>
      </c>
      <c r="W10" s="186">
        <f t="shared" si="8"/>
        <v>0</v>
      </c>
      <c r="X10" s="82" t="str">
        <f t="shared" si="2"/>
        <v>ok</v>
      </c>
      <c r="Y10" s="80"/>
      <c r="Z10" s="81" t="str">
        <f t="shared" si="9"/>
        <v>국비</v>
      </c>
      <c r="AA10" s="186">
        <f t="shared" si="3"/>
        <v>0</v>
      </c>
      <c r="AB10" s="186">
        <f t="shared" si="4"/>
        <v>0</v>
      </c>
      <c r="AC10" s="82" t="str">
        <f t="shared" si="10"/>
        <v>ok</v>
      </c>
      <c r="AD10" s="80"/>
      <c r="AE10" s="84" t="str">
        <f t="array" ref="AE10">IFERROR(IF($C10="","",INDEX(구분표!$I$2:$I$1001,MATCH(1,(구분표!$B$2:$B$1001='2추일입'!$A10)*(구분표!$C$2:$C$1001='2추일입'!$B10)*(구분표!$A$2:$A$1001='2추일입'!$C10),0))),"@@")</f>
        <v>1604</v>
      </c>
    </row>
    <row r="11" spans="1:31" ht="31.5" customHeight="1">
      <c r="A11" s="77" t="str">
        <f>IFERROR(VLOOKUP('2추일입'!$C11,구분표!$A$2:$C$1001,2,FALSE),"")</f>
        <v>농정해양위원회</v>
      </c>
      <c r="B11" s="77" t="str">
        <f>IFERROR(VLOOKUP('2추일입'!$C11,구분표!$A$2:$C$1001,3,FALSE),"")</f>
        <v>농정해양국</v>
      </c>
      <c r="C11" s="184" t="s">
        <v>593</v>
      </c>
      <c r="D11" s="185"/>
      <c r="E11" s="185">
        <v>55</v>
      </c>
      <c r="F11" s="184" t="s">
        <v>596</v>
      </c>
      <c r="G11" s="186"/>
      <c r="H11" s="186">
        <v>14027000</v>
      </c>
      <c r="I11" s="78"/>
      <c r="J11" s="186"/>
      <c r="K11" s="186">
        <v>1107000</v>
      </c>
      <c r="L11" s="78">
        <f t="shared" si="5"/>
        <v>15134000</v>
      </c>
      <c r="M11" s="186"/>
      <c r="N11" s="186"/>
      <c r="O11" s="78">
        <f t="shared" si="6"/>
        <v>14027000</v>
      </c>
      <c r="P11" s="79" t="str">
        <f t="shared" si="7"/>
        <v>-</v>
      </c>
      <c r="Q11" s="198" t="s">
        <v>730</v>
      </c>
      <c r="R11" s="80"/>
      <c r="S11" s="203"/>
      <c r="T11" s="80"/>
      <c r="U11" s="83" t="s">
        <v>588</v>
      </c>
      <c r="V11" s="186">
        <f t="shared" si="1"/>
        <v>1107000</v>
      </c>
      <c r="W11" s="186">
        <f t="shared" si="8"/>
        <v>0</v>
      </c>
      <c r="X11" s="82" t="str">
        <f t="shared" si="2"/>
        <v>ok</v>
      </c>
      <c r="Y11" s="80"/>
      <c r="Z11" s="81" t="str">
        <f t="shared" si="9"/>
        <v>국비</v>
      </c>
      <c r="AA11" s="186">
        <f t="shared" si="3"/>
        <v>0</v>
      </c>
      <c r="AB11" s="186">
        <f t="shared" si="4"/>
        <v>0</v>
      </c>
      <c r="AC11" s="82" t="str">
        <f t="shared" si="10"/>
        <v>ok</v>
      </c>
      <c r="AD11" s="80"/>
      <c r="AE11" s="84" t="str">
        <f t="array" ref="AE11">IFERROR(IF($C11="","",INDEX(구분표!$I$2:$I$1001,MATCH(1,(구분표!$B$2:$B$1001='2추일입'!$A11)*(구분표!$C$2:$C$1001='2추일입'!$B11)*(구분표!$A$2:$A$1001='2추일입'!$C11),0))),"@@")</f>
        <v>1604</v>
      </c>
    </row>
    <row r="12" spans="1:31" ht="31.5" customHeight="1">
      <c r="A12" s="77" t="str">
        <f>IFERROR(VLOOKUP('2추일입'!$C12,구분표!$A$2:$C$1001,2,FALSE),"")</f>
        <v>농정해양위원회</v>
      </c>
      <c r="B12" s="77" t="str">
        <f>IFERROR(VLOOKUP('2추일입'!$C12,구분표!$A$2:$C$1001,3,FALSE),"")</f>
        <v>축산산림국</v>
      </c>
      <c r="C12" s="184" t="s">
        <v>704</v>
      </c>
      <c r="D12" s="185"/>
      <c r="E12" s="185">
        <v>341</v>
      </c>
      <c r="F12" s="184" t="s">
        <v>705</v>
      </c>
      <c r="G12" s="186">
        <v>1095</v>
      </c>
      <c r="H12" s="186"/>
      <c r="I12" s="78">
        <f>IF(SUMPRODUCT(COUNTIF($D12,{"*본예산*","*1회추경*","*신규*"})),"-",G12-H12)</f>
        <v>1095</v>
      </c>
      <c r="J12" s="186">
        <v>-1095</v>
      </c>
      <c r="K12" s="186"/>
      <c r="L12" s="78">
        <f t="shared" si="5"/>
        <v>0</v>
      </c>
      <c r="M12" s="186"/>
      <c r="N12" s="186"/>
      <c r="O12" s="78">
        <f t="shared" si="6"/>
        <v>1095</v>
      </c>
      <c r="P12" s="79" t="str">
        <f t="shared" si="7"/>
        <v>동의필요</v>
      </c>
      <c r="Q12" s="199" t="s">
        <v>714</v>
      </c>
      <c r="R12" s="80"/>
      <c r="S12" s="203"/>
      <c r="T12" s="80"/>
      <c r="U12" s="83"/>
      <c r="V12" s="186">
        <f t="shared" si="1"/>
        <v>-1095</v>
      </c>
      <c r="W12" s="186">
        <f t="shared" si="8"/>
        <v>0</v>
      </c>
      <c r="X12" s="82" t="str">
        <f t="shared" si="2"/>
        <v>ok</v>
      </c>
      <c r="Y12" s="80"/>
      <c r="Z12" s="81">
        <f t="shared" si="9"/>
        <v>0</v>
      </c>
      <c r="AA12" s="186">
        <f t="shared" si="3"/>
        <v>0</v>
      </c>
      <c r="AB12" s="186">
        <f t="shared" si="4"/>
        <v>0</v>
      </c>
      <c r="AC12" s="82" t="str">
        <f t="shared" si="10"/>
        <v>ok</v>
      </c>
      <c r="AD12" s="80"/>
      <c r="AE12" s="84" t="str">
        <f t="array" ref="AE12">IFERROR(IF($C12="","",INDEX(구분표!$I$2:$I$1001,MATCH(1,(구분표!$B$2:$B$1001='2추일입'!$A12)*(구분표!$C$2:$C$1001='2추일입'!$B12)*(구분표!$A$2:$A$1001='2추일입'!$C12),0))),"@@")</f>
        <v>1701</v>
      </c>
    </row>
    <row r="13" spans="1:31" ht="31.5" customHeight="1">
      <c r="A13" s="77" t="str">
        <f>IFERROR(VLOOKUP('2추일입'!$C13,구분표!$A$2:$C$1001,2,FALSE),"")</f>
        <v>농정해양위원회</v>
      </c>
      <c r="B13" s="77" t="str">
        <f>IFERROR(VLOOKUP('2추일입'!$C13,구분표!$A$2:$C$1001,3,FALSE),"")</f>
        <v>축산산림국</v>
      </c>
      <c r="C13" s="184" t="s">
        <v>704</v>
      </c>
      <c r="D13" s="185"/>
      <c r="E13" s="185">
        <v>341</v>
      </c>
      <c r="F13" s="184" t="s">
        <v>706</v>
      </c>
      <c r="G13" s="186">
        <v>1528031</v>
      </c>
      <c r="H13" s="186">
        <v>119575</v>
      </c>
      <c r="I13" s="78">
        <f>IF(SUMPRODUCT(COUNTIF($D13,{"*본예산*","*1회추경*","*신규*"})),"-",G13-H13)</f>
        <v>1408456</v>
      </c>
      <c r="J13" s="186">
        <v>-202617</v>
      </c>
      <c r="K13" s="186"/>
      <c r="L13" s="78">
        <f t="shared" si="5"/>
        <v>1325414</v>
      </c>
      <c r="M13" s="186"/>
      <c r="N13" s="186"/>
      <c r="O13" s="78">
        <f t="shared" si="6"/>
        <v>1528031</v>
      </c>
      <c r="P13" s="79" t="str">
        <f t="shared" si="7"/>
        <v>동의필요</v>
      </c>
      <c r="Q13" s="199" t="s">
        <v>715</v>
      </c>
      <c r="R13" s="80"/>
      <c r="S13" s="203"/>
      <c r="T13" s="80"/>
      <c r="U13" s="83"/>
      <c r="V13" s="186">
        <f t="shared" si="1"/>
        <v>-202617</v>
      </c>
      <c r="W13" s="186">
        <f t="shared" si="8"/>
        <v>0</v>
      </c>
      <c r="X13" s="82" t="str">
        <f t="shared" si="2"/>
        <v>ok</v>
      </c>
      <c r="Y13" s="80"/>
      <c r="Z13" s="81">
        <f t="shared" si="9"/>
        <v>0</v>
      </c>
      <c r="AA13" s="186">
        <f t="shared" si="3"/>
        <v>0</v>
      </c>
      <c r="AB13" s="186">
        <f t="shared" si="4"/>
        <v>0</v>
      </c>
      <c r="AC13" s="82" t="str">
        <f t="shared" si="10"/>
        <v>ok</v>
      </c>
      <c r="AD13" s="80"/>
      <c r="AE13" s="84" t="str">
        <f t="array" ref="AE13">IFERROR(IF($C13="","",INDEX(구분표!$I$2:$I$1001,MATCH(1,(구분표!$B$2:$B$1001='2추일입'!$A13)*(구분표!$C$2:$C$1001='2추일입'!$B13)*(구분표!$A$2:$A$1001='2추일입'!$C13),0))),"@@")</f>
        <v>1701</v>
      </c>
    </row>
    <row r="14" spans="1:31" ht="31.5" customHeight="1">
      <c r="A14" s="86" t="str">
        <f>IFERROR(VLOOKUP('2추일입'!$C14,구분표!$A$2:$C$1001,2,FALSE),"")</f>
        <v>농정해양위원회</v>
      </c>
      <c r="B14" s="77" t="str">
        <f>IFERROR(VLOOKUP('2추일입'!$C14,구분표!$A$2:$C$1001,3,FALSE),"")</f>
        <v>축산산림국</v>
      </c>
      <c r="C14" s="184" t="s">
        <v>704</v>
      </c>
      <c r="D14" s="185"/>
      <c r="E14" s="185">
        <v>341</v>
      </c>
      <c r="F14" s="184" t="s">
        <v>707</v>
      </c>
      <c r="G14" s="186">
        <v>9211807</v>
      </c>
      <c r="H14" s="186">
        <v>5364451</v>
      </c>
      <c r="I14" s="78">
        <f>IF(SUMPRODUCT(COUNTIF($D14,{"*본예산*","*1회추경*","*신규*"})),"-",G14-H14)</f>
        <v>3847356</v>
      </c>
      <c r="J14" s="186"/>
      <c r="K14" s="186">
        <v>58456</v>
      </c>
      <c r="L14" s="78">
        <f t="shared" si="5"/>
        <v>9270263</v>
      </c>
      <c r="M14" s="186"/>
      <c r="N14" s="186"/>
      <c r="O14" s="78">
        <f t="shared" si="6"/>
        <v>9211807</v>
      </c>
      <c r="P14" s="79" t="str">
        <f t="shared" si="7"/>
        <v>-</v>
      </c>
      <c r="Q14" s="199" t="s">
        <v>716</v>
      </c>
      <c r="R14" s="80"/>
      <c r="S14" s="203"/>
      <c r="T14" s="80"/>
      <c r="U14" s="83"/>
      <c r="V14" s="186">
        <f t="shared" si="1"/>
        <v>58456</v>
      </c>
      <c r="W14" s="186">
        <f t="shared" si="8"/>
        <v>0</v>
      </c>
      <c r="X14" s="82" t="str">
        <f t="shared" si="2"/>
        <v>ok</v>
      </c>
      <c r="Y14" s="80"/>
      <c r="Z14" s="81">
        <f t="shared" si="9"/>
        <v>0</v>
      </c>
      <c r="AA14" s="186">
        <f t="shared" si="3"/>
        <v>0</v>
      </c>
      <c r="AB14" s="186">
        <f t="shared" si="4"/>
        <v>0</v>
      </c>
      <c r="AC14" s="82" t="str">
        <f t="shared" si="10"/>
        <v>ok</v>
      </c>
      <c r="AD14" s="80"/>
      <c r="AE14" s="84" t="str">
        <f t="array" ref="AE14">IFERROR(IF($C14="","",INDEX(구분표!$I$2:$I$1001,MATCH(1,(구분표!$B$2:$B$1001='2추일입'!$A14)*(구분표!$C$2:$C$1001='2추일입'!$B14)*(구분표!$A$2:$A$1001='2추일입'!$C14),0))),"@@")</f>
        <v>1701</v>
      </c>
    </row>
    <row r="15" spans="1:31" ht="31.5" customHeight="1">
      <c r="A15" s="87" t="str">
        <f>IFERROR(VLOOKUP('2추일입'!$C15,구분표!$A$2:$C$1001,2,FALSE),"")</f>
        <v>농정해양위원회</v>
      </c>
      <c r="B15" s="87" t="str">
        <f>IFERROR(VLOOKUP('2추일입'!$C15,구분표!$A$2:$C$1001,3,FALSE),"")</f>
        <v>축산산림국</v>
      </c>
      <c r="C15" s="184" t="s">
        <v>704</v>
      </c>
      <c r="D15" s="185"/>
      <c r="E15" s="185" t="s">
        <v>736</v>
      </c>
      <c r="F15" s="184" t="s">
        <v>708</v>
      </c>
      <c r="G15" s="186"/>
      <c r="H15" s="186"/>
      <c r="I15" s="78">
        <f>IF(SUMPRODUCT(COUNTIF($D15,{"*본예산*","*1회추경*","*신규*"})),"-",G15-H15)</f>
        <v>0</v>
      </c>
      <c r="J15" s="186"/>
      <c r="K15" s="186">
        <v>365918</v>
      </c>
      <c r="L15" s="78">
        <f t="shared" si="5"/>
        <v>365918</v>
      </c>
      <c r="M15" s="186"/>
      <c r="N15" s="186"/>
      <c r="O15" s="78">
        <f t="shared" si="6"/>
        <v>0</v>
      </c>
      <c r="P15" s="79" t="str">
        <f t="shared" si="7"/>
        <v>-</v>
      </c>
      <c r="Q15" s="199" t="s">
        <v>717</v>
      </c>
      <c r="R15" s="80"/>
      <c r="S15" s="203"/>
      <c r="T15" s="80"/>
      <c r="U15" s="83"/>
      <c r="V15" s="186">
        <f t="shared" si="1"/>
        <v>365918</v>
      </c>
      <c r="W15" s="186">
        <f t="shared" si="8"/>
        <v>0</v>
      </c>
      <c r="X15" s="82" t="str">
        <f t="shared" si="2"/>
        <v>ok</v>
      </c>
      <c r="Y15" s="80"/>
      <c r="Z15" s="81">
        <f t="shared" si="9"/>
        <v>0</v>
      </c>
      <c r="AA15" s="186">
        <f t="shared" si="3"/>
        <v>0</v>
      </c>
      <c r="AB15" s="186">
        <f t="shared" si="4"/>
        <v>0</v>
      </c>
      <c r="AC15" s="82" t="str">
        <f t="shared" si="10"/>
        <v>ok</v>
      </c>
      <c r="AD15" s="80"/>
      <c r="AE15" s="84" t="str">
        <f t="array" ref="AE15">IFERROR(IF($C15="","",INDEX(구분표!$I$2:$I$1001,MATCH(1,(구분표!$B$2:$B$1001='2추일입'!$A15)*(구분표!$C$2:$C$1001='2추일입'!$B15)*(구분표!$A$2:$A$1001='2추일입'!$C15),0))),"@@")</f>
        <v>1701</v>
      </c>
    </row>
    <row r="16" spans="1:31" ht="31.5" customHeight="1">
      <c r="A16" s="77" t="str">
        <f>IFERROR(VLOOKUP('2추일입'!$C16,구분표!$A$2:$C$1001,2,FALSE),"")</f>
        <v>농정해양위원회</v>
      </c>
      <c r="B16" s="77" t="str">
        <f>IFERROR(VLOOKUP('2추일입'!$C16,구분표!$A$2:$C$1001,3,FALSE),"")</f>
        <v>축산산림국</v>
      </c>
      <c r="C16" s="184" t="s">
        <v>704</v>
      </c>
      <c r="D16" s="185"/>
      <c r="E16" s="185" t="s">
        <v>736</v>
      </c>
      <c r="F16" s="184" t="s">
        <v>709</v>
      </c>
      <c r="G16" s="186"/>
      <c r="H16" s="186"/>
      <c r="I16" s="78">
        <f>IF(SUMPRODUCT(COUNTIF($D16,{"*본예산*","*1회추경*","*신규*"})),"-",G16-H16)</f>
        <v>0</v>
      </c>
      <c r="J16" s="186"/>
      <c r="K16" s="186">
        <v>764738</v>
      </c>
      <c r="L16" s="78">
        <f t="shared" si="5"/>
        <v>764738</v>
      </c>
      <c r="M16" s="186"/>
      <c r="N16" s="186"/>
      <c r="O16" s="78">
        <f t="shared" si="6"/>
        <v>0</v>
      </c>
      <c r="P16" s="79" t="str">
        <f t="shared" si="7"/>
        <v>-</v>
      </c>
      <c r="Q16" s="199" t="s">
        <v>717</v>
      </c>
      <c r="R16" s="80"/>
      <c r="S16" s="203"/>
      <c r="T16" s="80"/>
      <c r="U16" s="83"/>
      <c r="V16" s="186">
        <f t="shared" si="1"/>
        <v>764738</v>
      </c>
      <c r="W16" s="186">
        <f t="shared" si="8"/>
        <v>0</v>
      </c>
      <c r="X16" s="82" t="str">
        <f t="shared" si="2"/>
        <v>ok</v>
      </c>
      <c r="Y16" s="80"/>
      <c r="Z16" s="81">
        <f t="shared" si="9"/>
        <v>0</v>
      </c>
      <c r="AA16" s="186">
        <f t="shared" si="3"/>
        <v>0</v>
      </c>
      <c r="AB16" s="186">
        <f t="shared" si="4"/>
        <v>0</v>
      </c>
      <c r="AC16" s="82" t="str">
        <f t="shared" si="10"/>
        <v>ok</v>
      </c>
      <c r="AD16" s="80"/>
      <c r="AE16" s="84" t="str">
        <f t="array" ref="AE16">IFERROR(IF($C16="","",INDEX(구분표!$I$2:$I$1001,MATCH(1,(구분표!$B$2:$B$1001='2추일입'!$A16)*(구분표!$C$2:$C$1001='2추일입'!$B16)*(구분표!$A$2:$A$1001='2추일입'!$C16),0))),"@@")</f>
        <v>1701</v>
      </c>
    </row>
    <row r="17" spans="1:31" ht="31.5" customHeight="1">
      <c r="A17" s="77" t="str">
        <f>IFERROR(VLOOKUP('2추일입'!$C17,구분표!$A$2:$C$1001,2,FALSE),"")</f>
        <v>농정해양위원회</v>
      </c>
      <c r="B17" s="77" t="str">
        <f>IFERROR(VLOOKUP('2추일입'!$C17,구분표!$A$2:$C$1001,3,FALSE),"")</f>
        <v>축산산림국</v>
      </c>
      <c r="C17" s="184" t="s">
        <v>694</v>
      </c>
      <c r="D17" s="185"/>
      <c r="E17" s="185">
        <v>50</v>
      </c>
      <c r="F17" s="184" t="s">
        <v>710</v>
      </c>
      <c r="G17" s="190"/>
      <c r="H17" s="190">
        <v>60362</v>
      </c>
      <c r="I17" s="78"/>
      <c r="J17" s="190"/>
      <c r="K17" s="190">
        <v>13452</v>
      </c>
      <c r="L17" s="78">
        <f t="shared" si="5"/>
        <v>73814</v>
      </c>
      <c r="M17" s="186"/>
      <c r="N17" s="186"/>
      <c r="O17" s="78">
        <f t="shared" si="6"/>
        <v>60362</v>
      </c>
      <c r="P17" s="79" t="str">
        <f t="shared" si="7"/>
        <v>-</v>
      </c>
      <c r="Q17" s="200" t="s">
        <v>737</v>
      </c>
      <c r="R17" s="80"/>
      <c r="S17" s="203"/>
      <c r="T17" s="80"/>
      <c r="U17" s="83"/>
      <c r="V17" s="186">
        <f t="shared" si="1"/>
        <v>13452</v>
      </c>
      <c r="W17" s="186">
        <f t="shared" si="8"/>
        <v>0</v>
      </c>
      <c r="X17" s="82" t="str">
        <f t="shared" si="2"/>
        <v>ok</v>
      </c>
      <c r="Y17" s="80"/>
      <c r="Z17" s="81">
        <f t="shared" si="9"/>
        <v>0</v>
      </c>
      <c r="AA17" s="186">
        <f t="shared" si="3"/>
        <v>0</v>
      </c>
      <c r="AB17" s="186">
        <f t="shared" si="4"/>
        <v>0</v>
      </c>
      <c r="AC17" s="82" t="str">
        <f t="shared" si="10"/>
        <v>ok</v>
      </c>
      <c r="AD17" s="80"/>
      <c r="AE17" s="84" t="str">
        <f t="array" ref="AE17">IFERROR(IF($C17="","",INDEX(구분표!$I$2:$I$1001,MATCH(1,(구분표!$B$2:$B$1001='2추일입'!$A17)*(구분표!$C$2:$C$1001='2추일입'!$B17)*(구분표!$A$2:$A$1001='2추일입'!$C17),0))),"@@")</f>
        <v>1702</v>
      </c>
    </row>
    <row r="18" spans="1:31" ht="31.5" customHeight="1">
      <c r="A18" s="87" t="str">
        <f>IFERROR(VLOOKUP('2추일입'!$C18,구분표!$A$2:$C$1001,2,FALSE),"")</f>
        <v>농정해양위원회</v>
      </c>
      <c r="B18" s="87" t="str">
        <f>IFERROR(VLOOKUP('2추일입'!$C18,구분표!$A$2:$C$1001,3,FALSE),"")</f>
        <v>축산산림국</v>
      </c>
      <c r="C18" s="184" t="s">
        <v>694</v>
      </c>
      <c r="D18" s="185"/>
      <c r="E18" s="185">
        <v>59</v>
      </c>
      <c r="F18" s="184" t="s">
        <v>711</v>
      </c>
      <c r="G18" s="190"/>
      <c r="H18" s="190">
        <v>23600000</v>
      </c>
      <c r="I18" s="78"/>
      <c r="J18" s="190">
        <v>-1500000</v>
      </c>
      <c r="K18" s="190"/>
      <c r="L18" s="78">
        <f t="shared" si="5"/>
        <v>22100000</v>
      </c>
      <c r="M18" s="186"/>
      <c r="N18" s="186"/>
      <c r="O18" s="78">
        <f t="shared" si="6"/>
        <v>23600000</v>
      </c>
      <c r="P18" s="79" t="str">
        <f t="shared" si="7"/>
        <v>동의필요</v>
      </c>
      <c r="Q18" s="200" t="s">
        <v>738</v>
      </c>
      <c r="R18" s="80"/>
      <c r="S18" s="203"/>
      <c r="T18" s="80"/>
      <c r="U18" s="83"/>
      <c r="V18" s="186">
        <f t="shared" si="1"/>
        <v>-1500000</v>
      </c>
      <c r="W18" s="186">
        <f t="shared" si="8"/>
        <v>0</v>
      </c>
      <c r="X18" s="82" t="str">
        <f t="shared" si="2"/>
        <v>ok</v>
      </c>
      <c r="Y18" s="80"/>
      <c r="Z18" s="81">
        <f t="shared" si="9"/>
        <v>0</v>
      </c>
      <c r="AA18" s="186">
        <f t="shared" si="3"/>
        <v>0</v>
      </c>
      <c r="AB18" s="186">
        <f t="shared" si="4"/>
        <v>0</v>
      </c>
      <c r="AC18" s="82" t="str">
        <f t="shared" si="10"/>
        <v>ok</v>
      </c>
      <c r="AD18" s="80"/>
      <c r="AE18" s="84" t="str">
        <f t="array" ref="AE18">IFERROR(IF($C18="","",INDEX(구분표!$I$2:$I$1001,MATCH(1,(구분표!$B$2:$B$1001='2추일입'!$A18)*(구분표!$C$2:$C$1001='2추일입'!$B18)*(구분표!$A$2:$A$1001='2추일입'!$C18),0))),"@@")</f>
        <v>1702</v>
      </c>
    </row>
    <row r="19" spans="1:31" ht="31.5" customHeight="1">
      <c r="A19" s="87" t="str">
        <f>IFERROR(VLOOKUP('2추일입'!$C19,구분표!$A$2:$C$1001,2,FALSE),"")</f>
        <v>농정해양위원회</v>
      </c>
      <c r="B19" s="87" t="str">
        <f>IFERROR(VLOOKUP('2추일입'!$C19,구분표!$A$2:$C$1001,3,FALSE),"")</f>
        <v>축산산림국</v>
      </c>
      <c r="C19" s="184" t="s">
        <v>694</v>
      </c>
      <c r="D19" s="185"/>
      <c r="E19" s="185">
        <v>67</v>
      </c>
      <c r="F19" s="184" t="s">
        <v>712</v>
      </c>
      <c r="G19" s="190"/>
      <c r="H19" s="190">
        <v>9682</v>
      </c>
      <c r="I19" s="78"/>
      <c r="J19" s="190"/>
      <c r="K19" s="190">
        <v>2635</v>
      </c>
      <c r="L19" s="78">
        <f t="shared" si="5"/>
        <v>12317</v>
      </c>
      <c r="M19" s="186"/>
      <c r="N19" s="186"/>
      <c r="O19" s="78">
        <f t="shared" si="6"/>
        <v>9682</v>
      </c>
      <c r="P19" s="79" t="str">
        <f t="shared" si="7"/>
        <v>-</v>
      </c>
      <c r="Q19" s="200" t="s">
        <v>739</v>
      </c>
      <c r="R19" s="80"/>
      <c r="S19" s="203"/>
      <c r="T19" s="80"/>
      <c r="U19" s="83"/>
      <c r="V19" s="186">
        <f t="shared" si="1"/>
        <v>2635</v>
      </c>
      <c r="W19" s="186">
        <f t="shared" si="8"/>
        <v>0</v>
      </c>
      <c r="X19" s="82" t="str">
        <f t="shared" si="2"/>
        <v>ok</v>
      </c>
      <c r="Y19" s="80"/>
      <c r="Z19" s="81">
        <f t="shared" si="9"/>
        <v>0</v>
      </c>
      <c r="AA19" s="186">
        <f t="shared" si="3"/>
        <v>0</v>
      </c>
      <c r="AB19" s="186">
        <f t="shared" si="4"/>
        <v>0</v>
      </c>
      <c r="AC19" s="82" t="str">
        <f t="shared" si="10"/>
        <v>ok</v>
      </c>
      <c r="AD19" s="80"/>
      <c r="AE19" s="84" t="str">
        <f t="array" ref="AE19">IFERROR(IF($C19="","",INDEX(구분표!$I$2:$I$1001,MATCH(1,(구분표!$B$2:$B$1001='2추일입'!$A19)*(구분표!$C$2:$C$1001='2추일입'!$B19)*(구분표!$A$2:$A$1001='2추일입'!$C19),0))),"@@")</f>
        <v>1702</v>
      </c>
    </row>
    <row r="20" spans="1:31" ht="31.5" customHeight="1">
      <c r="A20" s="87" t="str">
        <f>IFERROR(VLOOKUP('2추일입'!$C20,구분표!$A$2:$C$1001,2,FALSE),"")</f>
        <v>농정해양위원회</v>
      </c>
      <c r="B20" s="87" t="str">
        <f>IFERROR(VLOOKUP('2추일입'!$C20,구분표!$A$2:$C$1001,3,FALSE),"")</f>
        <v>축산산림국</v>
      </c>
      <c r="C20" s="188" t="s">
        <v>365</v>
      </c>
      <c r="D20" s="185"/>
      <c r="E20" s="187">
        <v>59</v>
      </c>
      <c r="F20" s="243" t="s">
        <v>740</v>
      </c>
      <c r="G20" s="194"/>
      <c r="H20" s="231">
        <v>5463583</v>
      </c>
      <c r="I20" s="78"/>
      <c r="J20" s="186"/>
      <c r="K20" s="186">
        <v>195000</v>
      </c>
      <c r="L20" s="78">
        <f t="shared" si="5"/>
        <v>5658583</v>
      </c>
      <c r="M20" s="186"/>
      <c r="N20" s="186"/>
      <c r="O20" s="78">
        <f t="shared" si="6"/>
        <v>5463583</v>
      </c>
      <c r="P20" s="79" t="str">
        <f t="shared" si="7"/>
        <v>-</v>
      </c>
      <c r="Q20" s="199" t="s">
        <v>741</v>
      </c>
      <c r="R20" s="80"/>
      <c r="S20" s="203"/>
      <c r="T20" s="80"/>
      <c r="U20" s="83"/>
      <c r="V20" s="186">
        <f t="shared" si="1"/>
        <v>195000</v>
      </c>
      <c r="W20" s="186">
        <f t="shared" si="8"/>
        <v>0</v>
      </c>
      <c r="X20" s="82" t="str">
        <f t="shared" si="2"/>
        <v>ok</v>
      </c>
      <c r="Y20" s="80"/>
      <c r="Z20" s="81">
        <f t="shared" si="9"/>
        <v>0</v>
      </c>
      <c r="AA20" s="186">
        <f t="shared" si="3"/>
        <v>0</v>
      </c>
      <c r="AB20" s="186">
        <f t="shared" si="4"/>
        <v>0</v>
      </c>
      <c r="AC20" s="82" t="str">
        <f t="shared" si="10"/>
        <v>ok</v>
      </c>
      <c r="AD20" s="80"/>
      <c r="AE20" s="84" t="str">
        <f t="array" ref="AE20">IFERROR(IF($C20="","",INDEX(구분표!$I$2:$I$1001,MATCH(1,(구분표!$B$2:$B$1001='2추일입'!$A20)*(구분표!$C$2:$C$1001='2추일입'!$B20)*(구분표!$A$2:$A$1001='2추일입'!$C20),0))),"@@")</f>
        <v>1703</v>
      </c>
    </row>
    <row r="21" spans="1:31" ht="31.5" customHeight="1">
      <c r="A21" s="87" t="str">
        <f>IFERROR(VLOOKUP('2추일입'!$C21,구분표!$A$2:$C$1001,2,FALSE),"")</f>
        <v>농정해양위원회</v>
      </c>
      <c r="B21" s="87" t="str">
        <f>IFERROR(VLOOKUP('2추일입'!$C21,구분표!$A$2:$C$1001,3,FALSE),"")</f>
        <v>축산산림국</v>
      </c>
      <c r="C21" s="184" t="s">
        <v>369</v>
      </c>
      <c r="D21" s="185"/>
      <c r="E21" s="185" t="s">
        <v>597</v>
      </c>
      <c r="F21" s="184" t="s">
        <v>713</v>
      </c>
      <c r="G21" s="186"/>
      <c r="H21" s="186">
        <v>0</v>
      </c>
      <c r="I21" s="78">
        <f>IF(SUMPRODUCT(COUNTIF($D21,{"*본예산*","*1회추경*","*신규*"})),"-",G21-H21)</f>
        <v>0</v>
      </c>
      <c r="J21" s="186"/>
      <c r="K21" s="186">
        <v>26</v>
      </c>
      <c r="L21" s="78">
        <f t="shared" si="5"/>
        <v>26</v>
      </c>
      <c r="M21" s="186"/>
      <c r="N21" s="186"/>
      <c r="O21" s="78">
        <f t="shared" si="6"/>
        <v>0</v>
      </c>
      <c r="P21" s="79" t="str">
        <f t="shared" si="7"/>
        <v>-</v>
      </c>
      <c r="Q21" s="199" t="s">
        <v>718</v>
      </c>
      <c r="R21" s="80"/>
      <c r="S21" s="203"/>
      <c r="T21" s="80"/>
      <c r="U21" s="83"/>
      <c r="V21" s="186">
        <f t="shared" si="1"/>
        <v>26</v>
      </c>
      <c r="W21" s="186">
        <f t="shared" si="8"/>
        <v>0</v>
      </c>
      <c r="X21" s="82" t="str">
        <f t="shared" si="2"/>
        <v>ok</v>
      </c>
      <c r="Y21" s="80"/>
      <c r="Z21" s="81">
        <f t="shared" si="9"/>
        <v>0</v>
      </c>
      <c r="AA21" s="186">
        <f t="shared" si="3"/>
        <v>0</v>
      </c>
      <c r="AB21" s="186">
        <f t="shared" si="4"/>
        <v>0</v>
      </c>
      <c r="AC21" s="82" t="str">
        <f t="shared" si="10"/>
        <v>ok</v>
      </c>
      <c r="AD21" s="80"/>
      <c r="AE21" s="84" t="str">
        <f t="array" ref="AE21">IFERROR(IF($C21="","",INDEX(구분표!$I$2:$I$1001,MATCH(1,(구분표!$B$2:$B$1001='2추일입'!$A21)*(구분표!$C$2:$C$1001='2추일입'!$B21)*(구분표!$A$2:$A$1001='2추일입'!$C21),0))),"@@")</f>
        <v>1706</v>
      </c>
    </row>
    <row r="22" spans="1:31" ht="24" customHeight="1"/>
    <row r="23" spans="1:31" ht="24" customHeight="1"/>
  </sheetData>
  <sheetProtection formatCells="0" formatColumns="0" formatRows="0" autoFilter="0"/>
  <autoFilter ref="A6:AF21"/>
  <mergeCells count="22">
    <mergeCell ref="A1:Q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E4:AE5"/>
    <mergeCell ref="J4:K4"/>
    <mergeCell ref="L4:L5"/>
    <mergeCell ref="M4:N4"/>
    <mergeCell ref="O4:O5"/>
    <mergeCell ref="P4:P5"/>
    <mergeCell ref="Q4:Q5"/>
    <mergeCell ref="S4:S5"/>
    <mergeCell ref="U4:U5"/>
    <mergeCell ref="V4:X4"/>
    <mergeCell ref="Z4:Z5"/>
    <mergeCell ref="AA4:AC4"/>
  </mergeCells>
  <phoneticPr fontId="2" type="noConversion"/>
  <conditionalFormatting sqref="S8:S643">
    <cfRule type="containsText" dxfId="14" priority="13" operator="containsText" text="국도비">
      <formula>NOT(ISERROR(SEARCH("국도비",S8)))</formula>
    </cfRule>
  </conditionalFormatting>
  <conditionalFormatting sqref="G8:G11 G22:G643">
    <cfRule type="expression" dxfId="13" priority="12">
      <formula>($D8="2회추경")</formula>
    </cfRule>
  </conditionalFormatting>
  <conditionalFormatting sqref="T8:W643 AA8:AC643">
    <cfRule type="containsText" dxfId="12" priority="11" operator="containsText" text="직접입력">
      <formula>NOT(ISERROR(SEARCH("직접입력",T8)))</formula>
    </cfRule>
  </conditionalFormatting>
  <conditionalFormatting sqref="S7">
    <cfRule type="containsText" dxfId="11" priority="10" operator="containsText" text="국도비">
      <formula>NOT(ISERROR(SEARCH("국도비",S7)))</formula>
    </cfRule>
  </conditionalFormatting>
  <conditionalFormatting sqref="G7">
    <cfRule type="expression" dxfId="10" priority="9">
      <formula>($D7="2회추경")</formula>
    </cfRule>
  </conditionalFormatting>
  <conditionalFormatting sqref="T7:U7 AA7:AC7 W7">
    <cfRule type="containsText" dxfId="9" priority="8" operator="containsText" text="직접입력">
      <formula>NOT(ISERROR(SEARCH("직접입력",T7)))</formula>
    </cfRule>
  </conditionalFormatting>
  <conditionalFormatting sqref="G12:G16 G20:G21">
    <cfRule type="expression" dxfId="8" priority="7">
      <formula>($D12="2회추경")</formula>
    </cfRule>
  </conditionalFormatting>
  <conditionalFormatting sqref="G17:G19">
    <cfRule type="expression" dxfId="7" priority="6">
      <formula>($D17="2회추경")</formula>
    </cfRule>
  </conditionalFormatting>
  <conditionalFormatting sqref="V7">
    <cfRule type="containsText" dxfId="6" priority="2" operator="containsText" text="직접입력">
      <formula>NOT(ISERROR(SEARCH("직접입력",V7)))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구분표!$O$2:$O$5</xm:f>
          </x14:formula1>
          <xm:sqref>D7:D11</xm:sqref>
        </x14:dataValidation>
        <x14:dataValidation type="list" allowBlank="1" showInputMessage="1" showErrorMessage="1">
          <x14:formula1>
            <xm:f>[4]구분표!#REF!</xm:f>
          </x14:formula1>
          <xm:sqref>D12:D21</xm:sqref>
        </x14:dataValidation>
        <x14:dataValidation type="list" allowBlank="1" showInputMessage="1" showErrorMessage="1">
          <x14:formula1>
            <xm:f>구분표!$K$2:$K$7</xm:f>
          </x14:formula1>
          <xm:sqref>U7:U21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E21"/>
  <sheetViews>
    <sheetView showGridLines="0" zoomScale="90" zoomScaleNormal="90" zoomScaleSheetLayoutView="80" workbookViewId="0">
      <pane xSplit="3" ySplit="6" topLeftCell="D7" activePane="bottomRight" state="frozen"/>
      <selection activeCell="B1" sqref="B1:H1"/>
      <selection pane="topRight" activeCell="B1" sqref="B1:H1"/>
      <selection pane="bottomLeft" activeCell="B1" sqref="B1:H1"/>
      <selection pane="bottomRight" activeCell="K13" sqref="K13"/>
    </sheetView>
  </sheetViews>
  <sheetFormatPr defaultColWidth="8.75" defaultRowHeight="13.5"/>
  <cols>
    <col min="1" max="1" width="12.75" style="38" customWidth="1"/>
    <col min="2" max="2" width="12" style="38" customWidth="1"/>
    <col min="3" max="3" width="12.25" style="38" customWidth="1"/>
    <col min="4" max="4" width="7.625" style="11" bestFit="1" customWidth="1"/>
    <col min="5" max="5" width="7.125" style="11" bestFit="1" customWidth="1"/>
    <col min="6" max="6" width="32.625" style="38" customWidth="1"/>
    <col min="7" max="12" width="11.625" style="38" customWidth="1"/>
    <col min="13" max="15" width="11.625" style="38" hidden="1" customWidth="1"/>
    <col min="16" max="16" width="8.375" style="11" hidden="1" customWidth="1"/>
    <col min="17" max="17" width="23.625" style="38" customWidth="1"/>
    <col min="18" max="18" width="3" style="38" customWidth="1"/>
    <col min="19" max="19" width="6.125" style="11" customWidth="1"/>
    <col min="20" max="20" width="3" style="38" customWidth="1"/>
    <col min="21" max="21" width="6.125" style="25" customWidth="1"/>
    <col min="22" max="22" width="11.625" style="38" customWidth="1"/>
    <col min="23" max="23" width="11.125" style="38" customWidth="1"/>
    <col min="24" max="24" width="6" style="11" customWidth="1"/>
    <col min="25" max="25" width="3" style="38" customWidth="1"/>
    <col min="26" max="26" width="6.125" style="52" customWidth="1"/>
    <col min="27" max="27" width="11.625" style="38" customWidth="1"/>
    <col min="28" max="28" width="11.125" style="38" customWidth="1"/>
    <col min="29" max="29" width="6" style="11" customWidth="1"/>
    <col min="30" max="30" width="3" style="38" customWidth="1"/>
    <col min="31" max="31" width="11.625" style="38" customWidth="1"/>
    <col min="32" max="32" width="17.375" style="38" customWidth="1"/>
    <col min="33" max="16384" width="8.75" style="38"/>
  </cols>
  <sheetData>
    <row r="1" spans="1:31" ht="32.25" customHeight="1">
      <c r="A1" s="324" t="s">
        <v>562</v>
      </c>
      <c r="B1" s="324"/>
      <c r="C1" s="324"/>
      <c r="D1" s="324"/>
      <c r="E1" s="324"/>
      <c r="F1" s="324"/>
      <c r="G1" s="325"/>
      <c r="H1" s="325"/>
      <c r="I1" s="325"/>
      <c r="J1" s="324"/>
      <c r="K1" s="324"/>
      <c r="L1" s="324"/>
      <c r="M1" s="324"/>
      <c r="N1" s="324"/>
      <c r="O1" s="324"/>
      <c r="P1" s="324"/>
      <c r="Q1" s="324"/>
    </row>
    <row r="2" spans="1:31" ht="20.25">
      <c r="A2" s="12" t="s">
        <v>59</v>
      </c>
      <c r="B2" s="12"/>
      <c r="C2" s="12"/>
      <c r="D2" s="59"/>
      <c r="E2" s="59"/>
      <c r="F2" s="12"/>
      <c r="M2" s="26"/>
      <c r="N2" s="26"/>
      <c r="V2" s="26" t="s">
        <v>72</v>
      </c>
      <c r="W2" s="27"/>
      <c r="AA2" s="26" t="s">
        <v>72</v>
      </c>
      <c r="AB2" s="27"/>
    </row>
    <row r="3" spans="1:31" ht="20.25">
      <c r="I3" s="22"/>
      <c r="J3" s="67">
        <f>COUNTA(J7:J19)</f>
        <v>4</v>
      </c>
      <c r="K3" s="67">
        <f>COUNTA(K7:K19)</f>
        <v>8</v>
      </c>
      <c r="L3" s="68"/>
      <c r="M3" s="67">
        <f>COUNTA(M7:M19)</f>
        <v>0</v>
      </c>
      <c r="N3" s="67">
        <f>COUNTA(N7:N19)</f>
        <v>0</v>
      </c>
      <c r="O3" s="25"/>
      <c r="P3" s="30"/>
      <c r="Q3" s="62" t="s">
        <v>9</v>
      </c>
      <c r="V3" s="27" t="str">
        <f>IF(V6='2추일입'!$V$6,"OK","@@")</f>
        <v>@@</v>
      </c>
      <c r="W3" s="38">
        <f>SUM(V6:W6)</f>
        <v>-1595459</v>
      </c>
      <c r="X3" s="27" t="str">
        <f>IF(COUNTIF(X6:X912,"@@")&gt;0,"@@","OK")</f>
        <v>OK</v>
      </c>
      <c r="AA3" s="27" t="str">
        <f>IF(AA6='2추일입'!$AA$6,"OK","@@")</f>
        <v>OK</v>
      </c>
      <c r="AB3" s="38">
        <f>SUM(AA6:AB6)</f>
        <v>0</v>
      </c>
      <c r="AC3" s="27" t="str">
        <f>IF(COUNTIF(AC6:AC912,"@@")&gt;0,"@@","OK")</f>
        <v>OK</v>
      </c>
      <c r="AE3" s="63"/>
    </row>
    <row r="4" spans="1:31" ht="30" customHeight="1">
      <c r="A4" s="326" t="s">
        <v>555</v>
      </c>
      <c r="B4" s="326" t="s">
        <v>141</v>
      </c>
      <c r="C4" s="326" t="s">
        <v>4</v>
      </c>
      <c r="D4" s="328" t="s">
        <v>142</v>
      </c>
      <c r="E4" s="329" t="s">
        <v>81</v>
      </c>
      <c r="F4" s="326" t="s">
        <v>143</v>
      </c>
      <c r="G4" s="329" t="s">
        <v>137</v>
      </c>
      <c r="H4" s="329" t="s">
        <v>135</v>
      </c>
      <c r="I4" s="329" t="s">
        <v>138</v>
      </c>
      <c r="J4" s="295" t="s">
        <v>139</v>
      </c>
      <c r="K4" s="296"/>
      <c r="L4" s="297" t="s">
        <v>80</v>
      </c>
      <c r="M4" s="315" t="s">
        <v>140</v>
      </c>
      <c r="N4" s="314"/>
      <c r="O4" s="312" t="s">
        <v>136</v>
      </c>
      <c r="P4" s="318" t="s">
        <v>144</v>
      </c>
      <c r="Q4" s="319" t="s">
        <v>134</v>
      </c>
      <c r="S4" s="316" t="s">
        <v>554</v>
      </c>
      <c r="U4" s="320" t="s">
        <v>6</v>
      </c>
      <c r="V4" s="311" t="s">
        <v>8</v>
      </c>
      <c r="W4" s="296"/>
      <c r="X4" s="296"/>
      <c r="Z4" s="322" t="s">
        <v>6</v>
      </c>
      <c r="AA4" s="314" t="s">
        <v>79</v>
      </c>
      <c r="AB4" s="314"/>
      <c r="AC4" s="314"/>
      <c r="AE4" s="316" t="s">
        <v>145</v>
      </c>
    </row>
    <row r="5" spans="1:31" ht="18" customHeight="1">
      <c r="A5" s="327"/>
      <c r="B5" s="327"/>
      <c r="C5" s="327"/>
      <c r="D5" s="327"/>
      <c r="E5" s="329"/>
      <c r="F5" s="327"/>
      <c r="G5" s="319"/>
      <c r="H5" s="319"/>
      <c r="I5" s="319"/>
      <c r="J5" s="61" t="s">
        <v>0</v>
      </c>
      <c r="K5" s="61" t="s">
        <v>1</v>
      </c>
      <c r="L5" s="298"/>
      <c r="M5" s="60" t="s">
        <v>0</v>
      </c>
      <c r="N5" s="60" t="s">
        <v>1</v>
      </c>
      <c r="O5" s="313"/>
      <c r="P5" s="318"/>
      <c r="Q5" s="319"/>
      <c r="S5" s="317"/>
      <c r="U5" s="321"/>
      <c r="V5" s="61" t="s">
        <v>3</v>
      </c>
      <c r="W5" s="61" t="s">
        <v>2</v>
      </c>
      <c r="X5" s="61" t="s">
        <v>77</v>
      </c>
      <c r="Z5" s="323"/>
      <c r="AA5" s="60" t="s">
        <v>3</v>
      </c>
      <c r="AB5" s="60" t="s">
        <v>2</v>
      </c>
      <c r="AC5" s="60" t="s">
        <v>77</v>
      </c>
      <c r="AE5" s="317"/>
    </row>
    <row r="6" spans="1:31" ht="47.25" customHeight="1">
      <c r="A6" s="180" t="s">
        <v>585</v>
      </c>
      <c r="B6" s="180" t="s">
        <v>585</v>
      </c>
      <c r="C6" s="13"/>
      <c r="D6" s="180" t="s">
        <v>579</v>
      </c>
      <c r="E6" s="14"/>
      <c r="F6" s="180" t="s">
        <v>587</v>
      </c>
      <c r="G6" s="19">
        <f t="shared" ref="G6:O6" si="0">SUBTOTAL(9,G7:G824)</f>
        <v>9211807</v>
      </c>
      <c r="H6" s="19">
        <f t="shared" si="0"/>
        <v>120874919</v>
      </c>
      <c r="I6" s="19">
        <f t="shared" si="0"/>
        <v>3847356</v>
      </c>
      <c r="J6" s="19">
        <f t="shared" si="0"/>
        <v>-4094232</v>
      </c>
      <c r="K6" s="19">
        <f t="shared" si="0"/>
        <v>2498773</v>
      </c>
      <c r="L6" s="19">
        <f t="shared" si="0"/>
        <v>123126816</v>
      </c>
      <c r="M6" s="19">
        <f t="shared" si="0"/>
        <v>0</v>
      </c>
      <c r="N6" s="19">
        <f t="shared" si="0"/>
        <v>0</v>
      </c>
      <c r="O6" s="19">
        <f t="shared" si="0"/>
        <v>124722275</v>
      </c>
      <c r="P6" s="37"/>
      <c r="Q6" s="28"/>
      <c r="S6" s="39"/>
      <c r="U6" s="215" t="s">
        <v>590</v>
      </c>
      <c r="V6" s="19">
        <f>SUBTOTAL(9,V7:V824)</f>
        <v>-1595459</v>
      </c>
      <c r="W6" s="19">
        <f>SUBTOTAL(9,W7:W824)</f>
        <v>0</v>
      </c>
      <c r="X6" s="29" t="str">
        <f>IF((J6+K6)=(V6+W6),"OK","검토")</f>
        <v>OK</v>
      </c>
      <c r="Z6" s="53"/>
      <c r="AA6" s="19">
        <f>SUBTOTAL(9,AA7:AA824)</f>
        <v>0</v>
      </c>
      <c r="AB6" s="19">
        <f>SUBTOTAL(9,AB7:AB824)</f>
        <v>0</v>
      </c>
      <c r="AC6" s="29" t="str">
        <f>IF((M6+N6)=(AA6+AB6),"OK","검토")</f>
        <v>OK</v>
      </c>
      <c r="AE6" s="29" t="str">
        <f>IF(COUNTIF(AE7:AE641,"@@")&gt;0,"@@","OK")</f>
        <v>OK</v>
      </c>
    </row>
    <row r="7" spans="1:31" ht="31.5" customHeight="1">
      <c r="A7" s="69" t="str">
        <f>IFERROR(VLOOKUP('2추일출'!$C7,구분표!$A$2:$C$1001,2,FALSE),"")</f>
        <v>농정해양위원회</v>
      </c>
      <c r="B7" s="69" t="str">
        <f>IFERROR(VLOOKUP('2추일출'!$C7,구분표!$A$2:$C$1001,3,FALSE),"")</f>
        <v>농정해양국</v>
      </c>
      <c r="C7" s="181" t="s">
        <v>598</v>
      </c>
      <c r="D7" s="182"/>
      <c r="E7" s="182" t="s">
        <v>681</v>
      </c>
      <c r="F7" s="181" t="s">
        <v>599</v>
      </c>
      <c r="G7" s="183"/>
      <c r="H7" s="183"/>
      <c r="I7" s="70">
        <f>IF(SUMPRODUCT(COUNTIF($D7,{"*본예산*","*1회추경*","*신규*"})),"-",G7-H7)</f>
        <v>0</v>
      </c>
      <c r="J7" s="183"/>
      <c r="K7" s="183">
        <v>5000</v>
      </c>
      <c r="L7" s="70">
        <f>IF(G7=0,H7+J7+K7,G7+J7+K7)</f>
        <v>5000</v>
      </c>
      <c r="M7" s="183"/>
      <c r="N7" s="183"/>
      <c r="O7" s="70">
        <f>IF(G7=0,H7+M7+N7,G7+M7+N7)</f>
        <v>0</v>
      </c>
      <c r="P7" s="71" t="str">
        <f>IF(J7-M7&lt;0,"동의필요","-")</f>
        <v>-</v>
      </c>
      <c r="Q7" s="198" t="s">
        <v>600</v>
      </c>
      <c r="R7" s="72"/>
      <c r="S7" s="202"/>
      <c r="T7" s="72"/>
      <c r="U7" s="75" t="str">
        <f>IF($S7="도비","도비",IF(COUNT(FIND("국비/",$F7)),"국비",IF(COUNT(FIND("광특/",$F7)),"광특",IF(COUNT(FIND("기금/",$F7)),"기금",IF(COUNT(FIND("분권/",$F7)),"분권",IF(COUNT(FIND("교부세/",$F7)),"특교",IF(COUNT(FIND("자체/",$F7)),"도비","")))))))</f>
        <v>국비</v>
      </c>
      <c r="V7" s="183">
        <f t="shared" ref="V7:V19" si="1">IF($U7&lt;&gt;"도비",IF($S7="국도비","직접입력",SUM($J7:$K7)),)</f>
        <v>5000</v>
      </c>
      <c r="W7" s="183">
        <f>IF($U7="도비",SUM($J7:$K7),IF($S7="국도비","직접입력",SUM($J7:$K7)-$V7))</f>
        <v>0</v>
      </c>
      <c r="X7" s="74" t="str">
        <f t="shared" ref="X7:X19" si="2">IF($S7="국도비","ok",IF(($J7+$K7)=($V7+$W7),"ok","검토"))</f>
        <v>ok</v>
      </c>
      <c r="Y7" s="72"/>
      <c r="Z7" s="73" t="str">
        <f>$U7</f>
        <v>국비</v>
      </c>
      <c r="AA7" s="186">
        <f t="shared" ref="AA7:AA19" si="3">IF($Z7&lt;&gt;"도비",IF($S7="국도비","직접입력",SUM($M7:$N7)),)</f>
        <v>0</v>
      </c>
      <c r="AB7" s="186">
        <f t="shared" ref="AB7:AB19" si="4">IF($Z7="도비",SUM($M7:$N7),IF($S7="국도비","직접입력",SUM($M7:$N7)-$AA7))</f>
        <v>0</v>
      </c>
      <c r="AC7" s="74" t="str">
        <f>IF($S7="국도비","ok",IF(($M7+$N7)=($AA7+$AB7),"ok","검토"))</f>
        <v>ok</v>
      </c>
      <c r="AD7" s="72"/>
      <c r="AE7" s="227" t="str">
        <f t="array" ref="AE7">IFERROR(IF($C7="","",INDEX(구분표!$I$2:$I$1001,MATCH(1,(구분표!$B$2:$B$1001='2추일출'!$A7)*(구분표!$C$2:$C$1001='2추일출'!$B7)*(구분표!$A$2:$A$1001='2추일출'!$C7),0))),"@@")</f>
        <v>1601</v>
      </c>
    </row>
    <row r="8" spans="1:31" ht="31.5" customHeight="1">
      <c r="A8" s="77" t="str">
        <f>IFERROR(VLOOKUP('2추일출'!$C8,구분표!$A$2:$C$1001,2,FALSE),"")</f>
        <v>농정해양위원회</v>
      </c>
      <c r="B8" s="77" t="str">
        <f>IFERROR(VLOOKUP('2추일출'!$C8,구분표!$A$2:$C$1001,3,FALSE),"")</f>
        <v>농정해양국</v>
      </c>
      <c r="C8" s="181" t="s">
        <v>598</v>
      </c>
      <c r="D8" s="185"/>
      <c r="E8" s="185">
        <v>212</v>
      </c>
      <c r="F8" s="184" t="s">
        <v>601</v>
      </c>
      <c r="G8" s="186"/>
      <c r="H8" s="186">
        <v>344000</v>
      </c>
      <c r="I8" s="78"/>
      <c r="J8" s="186">
        <v>-45256</v>
      </c>
      <c r="K8" s="186"/>
      <c r="L8" s="78">
        <f t="shared" ref="L8:L11" si="5">IF(G8=0,H8+J8+K8,G8+J8+K8)</f>
        <v>298744</v>
      </c>
      <c r="M8" s="186"/>
      <c r="N8" s="186"/>
      <c r="O8" s="78">
        <f t="shared" ref="O8:O11" si="6">IF(G8=0,H8+M8+N8,G8+M8+N8)</f>
        <v>344000</v>
      </c>
      <c r="P8" s="79" t="str">
        <f t="shared" ref="P8:P11" si="7">IF(J8-M8&lt;0,"동의필요","-")</f>
        <v>동의필요</v>
      </c>
      <c r="Q8" s="198" t="s">
        <v>732</v>
      </c>
      <c r="R8" s="80"/>
      <c r="S8" s="203"/>
      <c r="T8" s="80"/>
      <c r="U8" s="83" t="str">
        <f t="shared" ref="U8:U19" si="8">IF($S8="도비","도비",IF(COUNT(FIND("국비/",$F8)),"국비",IF(COUNT(FIND("광특/",$F8)),"광특",IF(COUNT(FIND("기금/",$F8)),"기금",IF(COUNT(FIND("분권/",$F8)),"분권",IF(COUNT(FIND("교부세/",$F8)),"특교",IF(COUNT(FIND("자체/",$F8)),"도비","")))))))</f>
        <v>국비</v>
      </c>
      <c r="V8" s="186">
        <f t="shared" si="1"/>
        <v>-45256</v>
      </c>
      <c r="W8" s="186">
        <f t="shared" ref="W8:W19" si="9">IF($U8="도비",SUM($J8:$K8),IF($S8="국도비","직접입력",SUM($J8:$K8)-$V8))</f>
        <v>0</v>
      </c>
      <c r="X8" s="82" t="str">
        <f t="shared" si="2"/>
        <v>ok</v>
      </c>
      <c r="Y8" s="80"/>
      <c r="Z8" s="81" t="str">
        <f t="shared" ref="Z8:Z19" si="10">$U8</f>
        <v>국비</v>
      </c>
      <c r="AA8" s="186">
        <f t="shared" si="3"/>
        <v>0</v>
      </c>
      <c r="AB8" s="186">
        <f t="shared" si="4"/>
        <v>0</v>
      </c>
      <c r="AC8" s="82" t="str">
        <f t="shared" ref="AC8:AC19" si="11">IF($S8="국도비","ok",IF(($M8+$N8)=($AA8+$AB8),"ok","검토"))</f>
        <v>ok</v>
      </c>
      <c r="AD8" s="80"/>
      <c r="AE8" s="84" t="str">
        <f t="array" ref="AE8">IFERROR(IF($C8="","",INDEX(구분표!$I$2:$I$1001,MATCH(1,(구분표!$B$2:$B$1001='2추일출'!$A8)*(구분표!$C$2:$C$1001='2추일출'!$B8)*(구분표!$A$2:$A$1001='2추일출'!$C8),0))),"@@")</f>
        <v>1601</v>
      </c>
    </row>
    <row r="9" spans="1:31" ht="31.5" customHeight="1">
      <c r="A9" s="77" t="str">
        <f>IFERROR(VLOOKUP('2추일출'!$C9,구분표!$A$2:$C$1001,2,FALSE),"")</f>
        <v>농정해양위원회</v>
      </c>
      <c r="B9" s="77" t="str">
        <f>IFERROR(VLOOKUP('2추일출'!$C9,구분표!$A$2:$C$1001,3,FALSE),"")</f>
        <v>농정해양국</v>
      </c>
      <c r="C9" s="184" t="s">
        <v>593</v>
      </c>
      <c r="D9" s="185"/>
      <c r="E9" s="185">
        <v>127</v>
      </c>
      <c r="F9" s="184" t="s">
        <v>602</v>
      </c>
      <c r="G9" s="186"/>
      <c r="H9" s="186">
        <v>66410100</v>
      </c>
      <c r="I9" s="78"/>
      <c r="J9" s="186">
        <v>-2111527</v>
      </c>
      <c r="K9" s="186"/>
      <c r="L9" s="78">
        <f t="shared" si="5"/>
        <v>64298573</v>
      </c>
      <c r="M9" s="186"/>
      <c r="N9" s="186"/>
      <c r="O9" s="78">
        <f t="shared" si="6"/>
        <v>66410100</v>
      </c>
      <c r="P9" s="79" t="str">
        <f t="shared" si="7"/>
        <v>동의필요</v>
      </c>
      <c r="Q9" s="198" t="s">
        <v>733</v>
      </c>
      <c r="R9" s="80"/>
      <c r="S9" s="203"/>
      <c r="T9" s="80"/>
      <c r="U9" s="83" t="str">
        <f t="shared" si="8"/>
        <v>국비</v>
      </c>
      <c r="V9" s="186">
        <f t="shared" si="1"/>
        <v>-2111527</v>
      </c>
      <c r="W9" s="186">
        <f t="shared" si="9"/>
        <v>0</v>
      </c>
      <c r="X9" s="82" t="str">
        <f t="shared" si="2"/>
        <v>ok</v>
      </c>
      <c r="Y9" s="80"/>
      <c r="Z9" s="81" t="str">
        <f t="shared" si="10"/>
        <v>국비</v>
      </c>
      <c r="AA9" s="186">
        <f t="shared" si="3"/>
        <v>0</v>
      </c>
      <c r="AB9" s="186">
        <f t="shared" si="4"/>
        <v>0</v>
      </c>
      <c r="AC9" s="82" t="str">
        <f t="shared" si="11"/>
        <v>ok</v>
      </c>
      <c r="AD9" s="80"/>
      <c r="AE9" s="84" t="str">
        <f t="array" ref="AE9">IFERROR(IF($C9="","",INDEX(구분표!$I$2:$I$1001,MATCH(1,(구분표!$B$2:$B$1001='2추일출'!$A9)*(구분표!$C$2:$C$1001='2추일출'!$B9)*(구분표!$A$2:$A$1001='2추일출'!$C9),0))),"@@")</f>
        <v>1604</v>
      </c>
    </row>
    <row r="10" spans="1:31" ht="31.5" customHeight="1">
      <c r="A10" s="77" t="str">
        <f>IFERROR(VLOOKUP('2추일출'!$C10,구분표!$A$2:$C$1001,2,FALSE),"")</f>
        <v>농정해양위원회</v>
      </c>
      <c r="B10" s="77" t="str">
        <f>IFERROR(VLOOKUP('2추일출'!$C10,구분표!$A$2:$C$1001,3,FALSE),"")</f>
        <v>농정해양국</v>
      </c>
      <c r="C10" s="184" t="s">
        <v>593</v>
      </c>
      <c r="D10" s="187"/>
      <c r="E10" s="187">
        <v>130</v>
      </c>
      <c r="F10" s="184" t="s">
        <v>603</v>
      </c>
      <c r="G10" s="186"/>
      <c r="H10" s="186">
        <v>3771960</v>
      </c>
      <c r="I10" s="78"/>
      <c r="J10" s="186">
        <v>-437449</v>
      </c>
      <c r="K10" s="186"/>
      <c r="L10" s="78">
        <f t="shared" si="5"/>
        <v>3334511</v>
      </c>
      <c r="M10" s="186"/>
      <c r="N10" s="186"/>
      <c r="O10" s="78">
        <f t="shared" si="6"/>
        <v>3771960</v>
      </c>
      <c r="P10" s="79" t="str">
        <f t="shared" si="7"/>
        <v>동의필요</v>
      </c>
      <c r="Q10" s="198" t="s">
        <v>734</v>
      </c>
      <c r="R10" s="80"/>
      <c r="S10" s="203"/>
      <c r="T10" s="80"/>
      <c r="U10" s="83" t="str">
        <f t="shared" si="8"/>
        <v>국비</v>
      </c>
      <c r="V10" s="186">
        <f t="shared" si="1"/>
        <v>-437449</v>
      </c>
      <c r="W10" s="186">
        <f t="shared" si="9"/>
        <v>0</v>
      </c>
      <c r="X10" s="82" t="str">
        <f t="shared" si="2"/>
        <v>ok</v>
      </c>
      <c r="Y10" s="80"/>
      <c r="Z10" s="81" t="str">
        <f t="shared" si="10"/>
        <v>국비</v>
      </c>
      <c r="AA10" s="186">
        <f t="shared" si="3"/>
        <v>0</v>
      </c>
      <c r="AB10" s="186">
        <f t="shared" si="4"/>
        <v>0</v>
      </c>
      <c r="AC10" s="82" t="str">
        <f t="shared" si="11"/>
        <v>ok</v>
      </c>
      <c r="AD10" s="80"/>
      <c r="AE10" s="84" t="str">
        <f t="array" ref="AE10">IFERROR(IF($C10="","",INDEX(구분표!$I$2:$I$1001,MATCH(1,(구분표!$B$2:$B$1001='2추일출'!$A10)*(구분표!$C$2:$C$1001='2추일출'!$B10)*(구분표!$A$2:$A$1001='2추일출'!$C10),0))),"@@")</f>
        <v>1604</v>
      </c>
    </row>
    <row r="11" spans="1:31" ht="31.5" customHeight="1">
      <c r="A11" s="77" t="str">
        <f>IFERROR(VLOOKUP('2추일출'!$C11,구분표!$A$2:$C$1001,2,FALSE),"")</f>
        <v>농정해양위원회</v>
      </c>
      <c r="B11" s="77" t="str">
        <f>IFERROR(VLOOKUP('2추일출'!$C11,구분표!$A$2:$C$1001,3,FALSE),"")</f>
        <v>농정해양국</v>
      </c>
      <c r="C11" s="184" t="s">
        <v>593</v>
      </c>
      <c r="D11" s="185"/>
      <c r="E11" s="185">
        <v>131</v>
      </c>
      <c r="F11" s="184" t="s">
        <v>604</v>
      </c>
      <c r="G11" s="186"/>
      <c r="H11" s="186">
        <v>14027000</v>
      </c>
      <c r="I11" s="78"/>
      <c r="J11" s="186"/>
      <c r="K11" s="186">
        <v>1107000</v>
      </c>
      <c r="L11" s="78">
        <f t="shared" si="5"/>
        <v>15134000</v>
      </c>
      <c r="M11" s="186"/>
      <c r="N11" s="186"/>
      <c r="O11" s="78">
        <f t="shared" si="6"/>
        <v>14027000</v>
      </c>
      <c r="P11" s="79" t="str">
        <f t="shared" si="7"/>
        <v>-</v>
      </c>
      <c r="Q11" s="198" t="s">
        <v>735</v>
      </c>
      <c r="R11" s="80"/>
      <c r="S11" s="203"/>
      <c r="T11" s="80"/>
      <c r="U11" s="83" t="str">
        <f t="shared" si="8"/>
        <v>국비</v>
      </c>
      <c r="V11" s="186">
        <f t="shared" si="1"/>
        <v>1107000</v>
      </c>
      <c r="W11" s="186">
        <f t="shared" si="9"/>
        <v>0</v>
      </c>
      <c r="X11" s="82" t="str">
        <f t="shared" si="2"/>
        <v>ok</v>
      </c>
      <c r="Y11" s="80"/>
      <c r="Z11" s="81" t="str">
        <f t="shared" si="10"/>
        <v>국비</v>
      </c>
      <c r="AA11" s="186">
        <f t="shared" si="3"/>
        <v>0</v>
      </c>
      <c r="AB11" s="186">
        <f t="shared" si="4"/>
        <v>0</v>
      </c>
      <c r="AC11" s="82" t="str">
        <f t="shared" si="11"/>
        <v>ok</v>
      </c>
      <c r="AD11" s="80"/>
      <c r="AE11" s="84" t="str">
        <f t="array" ref="AE11">IFERROR(IF($C11="","",INDEX(구분표!$I$2:$I$1001,MATCH(1,(구분표!$B$2:$B$1001='2추일출'!$A11)*(구분표!$C$2:$C$1001='2추일출'!$B11)*(구분표!$A$2:$A$1001='2추일출'!$C11),0))),"@@")</f>
        <v>1604</v>
      </c>
    </row>
    <row r="12" spans="1:31" ht="31.5" customHeight="1">
      <c r="A12" s="77" t="str">
        <f>IFERROR(VLOOKUP('2추일출'!$C12,구분표!$A$2:$C$1001,2,FALSE),"")</f>
        <v>농정해양위원회</v>
      </c>
      <c r="B12" s="77" t="str">
        <f>IFERROR(VLOOKUP('2추일출'!$C12,구분표!$A$2:$C$1001,3,FALSE),"")</f>
        <v>축산산림국</v>
      </c>
      <c r="C12" s="184" t="s">
        <v>704</v>
      </c>
      <c r="D12" s="185"/>
      <c r="E12" s="185">
        <v>345</v>
      </c>
      <c r="F12" s="184" t="s">
        <v>744</v>
      </c>
      <c r="G12" s="186">
        <v>9211807</v>
      </c>
      <c r="H12" s="186">
        <v>5364451</v>
      </c>
      <c r="I12" s="78">
        <f>IF(SUMPRODUCT(COUNTIF($D12,{"*본예산*","*1회추경*","*신규*"})),"-",G12-H12)</f>
        <v>3847356</v>
      </c>
      <c r="J12" s="186"/>
      <c r="K12" s="186">
        <v>58456</v>
      </c>
      <c r="L12" s="78">
        <f t="shared" ref="L12:L19" si="12">IF(G12=0,H12+J12+K12,G12+J12+K12)</f>
        <v>9270263</v>
      </c>
      <c r="M12" s="186"/>
      <c r="N12" s="186"/>
      <c r="O12" s="78">
        <f t="shared" ref="O12:O19" si="13">IF(G12=0,H12+M12+N12,G12+M12+N12)</f>
        <v>9211807</v>
      </c>
      <c r="P12" s="79" t="str">
        <f t="shared" ref="P12:P19" si="14">IF(J12-M12&lt;0,"동의필요","-")</f>
        <v>-</v>
      </c>
      <c r="Q12" s="199" t="s">
        <v>716</v>
      </c>
      <c r="R12" s="80"/>
      <c r="S12" s="203"/>
      <c r="T12" s="80"/>
      <c r="U12" s="83" t="str">
        <f t="shared" si="8"/>
        <v>기금</v>
      </c>
      <c r="V12" s="186">
        <f t="shared" si="1"/>
        <v>58456</v>
      </c>
      <c r="W12" s="186">
        <f t="shared" si="9"/>
        <v>0</v>
      </c>
      <c r="X12" s="82" t="str">
        <f t="shared" si="2"/>
        <v>ok</v>
      </c>
      <c r="Y12" s="80"/>
      <c r="Z12" s="81" t="str">
        <f t="shared" si="10"/>
        <v>기금</v>
      </c>
      <c r="AA12" s="186">
        <f t="shared" si="3"/>
        <v>0</v>
      </c>
      <c r="AB12" s="186">
        <f t="shared" si="4"/>
        <v>0</v>
      </c>
      <c r="AC12" s="82" t="str">
        <f t="shared" si="11"/>
        <v>ok</v>
      </c>
      <c r="AD12" s="80"/>
      <c r="AE12" s="84" t="str">
        <f t="array" ref="AE12">IFERROR(IF($C12="","",INDEX(구분표!$I$2:$I$1001,MATCH(1,(구분표!$B$2:$B$1001='2추일출'!$A12)*(구분표!$C$2:$C$1001='2추일출'!$B12)*(구분표!$A$2:$A$1001='2추일출'!$C12),0))),"@@")</f>
        <v>1701</v>
      </c>
    </row>
    <row r="13" spans="1:31" ht="31.5" customHeight="1">
      <c r="A13" s="86" t="str">
        <f>IFERROR(VLOOKUP('2추일출'!$C13,구분표!$A$2:$C$1001,2,FALSE),"")</f>
        <v>농정해양위원회</v>
      </c>
      <c r="B13" s="77" t="str">
        <f>IFERROR(VLOOKUP('2추일출'!$C13,구분표!$A$2:$C$1001,3,FALSE),"")</f>
        <v>축산산림국</v>
      </c>
      <c r="C13" s="184" t="s">
        <v>704</v>
      </c>
      <c r="D13" s="185"/>
      <c r="E13" s="185"/>
      <c r="F13" s="184" t="s">
        <v>743</v>
      </c>
      <c r="G13" s="186"/>
      <c r="H13" s="186"/>
      <c r="I13" s="78">
        <f>IF(SUMPRODUCT(COUNTIF($D13,{"*본예산*","*1회추경*","*신규*"})),"-",G13-H13)</f>
        <v>0</v>
      </c>
      <c r="J13" s="186"/>
      <c r="K13" s="186">
        <v>365918</v>
      </c>
      <c r="L13" s="78">
        <f t="shared" si="12"/>
        <v>365918</v>
      </c>
      <c r="M13" s="186"/>
      <c r="N13" s="186"/>
      <c r="O13" s="78">
        <f t="shared" si="13"/>
        <v>0</v>
      </c>
      <c r="P13" s="79" t="str">
        <f t="shared" si="14"/>
        <v>-</v>
      </c>
      <c r="Q13" s="199" t="s">
        <v>717</v>
      </c>
      <c r="R13" s="80"/>
      <c r="S13" s="203"/>
      <c r="T13" s="80"/>
      <c r="U13" s="83" t="str">
        <f t="shared" si="8"/>
        <v>기금</v>
      </c>
      <c r="V13" s="186">
        <f t="shared" si="1"/>
        <v>365918</v>
      </c>
      <c r="W13" s="186">
        <f t="shared" si="9"/>
        <v>0</v>
      </c>
      <c r="X13" s="82" t="str">
        <f t="shared" si="2"/>
        <v>ok</v>
      </c>
      <c r="Y13" s="80"/>
      <c r="Z13" s="81" t="str">
        <f t="shared" si="10"/>
        <v>기금</v>
      </c>
      <c r="AA13" s="186">
        <f t="shared" si="3"/>
        <v>0</v>
      </c>
      <c r="AB13" s="186">
        <f t="shared" si="4"/>
        <v>0</v>
      </c>
      <c r="AC13" s="82" t="str">
        <f t="shared" si="11"/>
        <v>ok</v>
      </c>
      <c r="AD13" s="80"/>
      <c r="AE13" s="84" t="str">
        <f t="array" ref="AE13">IFERROR(IF($C13="","",INDEX(구분표!$I$2:$I$1001,MATCH(1,(구분표!$B$2:$B$1001='2추일출'!$A13)*(구분표!$C$2:$C$1001='2추일출'!$B13)*(구분표!$A$2:$A$1001='2추일출'!$C13),0))),"@@")</f>
        <v>1701</v>
      </c>
    </row>
    <row r="14" spans="1:31" ht="31.5" customHeight="1">
      <c r="A14" s="77" t="str">
        <f>IFERROR(VLOOKUP('2추일출'!$C14,구분표!$A$2:$C$1001,2,FALSE),"")</f>
        <v>농정해양위원회</v>
      </c>
      <c r="B14" s="77" t="str">
        <f>IFERROR(VLOOKUP('2추일출'!$C14,구분표!$A$2:$C$1001,3,FALSE),"")</f>
        <v>축산산림국</v>
      </c>
      <c r="C14" s="184" t="s">
        <v>704</v>
      </c>
      <c r="D14" s="185"/>
      <c r="E14" s="185"/>
      <c r="F14" s="184" t="s">
        <v>742</v>
      </c>
      <c r="G14" s="186"/>
      <c r="H14" s="186"/>
      <c r="I14" s="78">
        <f>IF(SUMPRODUCT(COUNTIF($D14,{"*본예산*","*1회추경*","*신규*"})),"-",G14-H14)</f>
        <v>0</v>
      </c>
      <c r="J14" s="186"/>
      <c r="K14" s="186">
        <v>764738</v>
      </c>
      <c r="L14" s="78">
        <f t="shared" si="12"/>
        <v>764738</v>
      </c>
      <c r="M14" s="186"/>
      <c r="N14" s="186"/>
      <c r="O14" s="78">
        <f t="shared" si="13"/>
        <v>0</v>
      </c>
      <c r="P14" s="79" t="str">
        <f t="shared" si="14"/>
        <v>-</v>
      </c>
      <c r="Q14" s="199" t="s">
        <v>717</v>
      </c>
      <c r="R14" s="80"/>
      <c r="S14" s="203"/>
      <c r="T14" s="80"/>
      <c r="U14" s="83" t="str">
        <f t="shared" si="8"/>
        <v>기금</v>
      </c>
      <c r="V14" s="186">
        <f t="shared" si="1"/>
        <v>764738</v>
      </c>
      <c r="W14" s="186">
        <f t="shared" si="9"/>
        <v>0</v>
      </c>
      <c r="X14" s="82" t="str">
        <f t="shared" si="2"/>
        <v>ok</v>
      </c>
      <c r="Y14" s="80"/>
      <c r="Z14" s="81" t="str">
        <f t="shared" si="10"/>
        <v>기금</v>
      </c>
      <c r="AA14" s="186">
        <f t="shared" si="3"/>
        <v>0</v>
      </c>
      <c r="AB14" s="186">
        <f t="shared" si="4"/>
        <v>0</v>
      </c>
      <c r="AC14" s="82" t="str">
        <f t="shared" si="11"/>
        <v>ok</v>
      </c>
      <c r="AD14" s="80"/>
      <c r="AE14" s="84" t="str">
        <f t="array" ref="AE14">IFERROR(IF($C14="","",INDEX(구분표!$I$2:$I$1001,MATCH(1,(구분표!$B$2:$B$1001='2추일출'!$A14)*(구분표!$C$2:$C$1001='2추일출'!$B14)*(구분표!$A$2:$A$1001='2추일출'!$C14),0))),"@@")</f>
        <v>1701</v>
      </c>
    </row>
    <row r="15" spans="1:31" ht="31.5" customHeight="1">
      <c r="A15" s="77" t="str">
        <f>IFERROR(VLOOKUP('2추일출'!$C15,구분표!$A$2:$C$1001,2,FALSE),"")</f>
        <v>농정해양위원회</v>
      </c>
      <c r="B15" s="77" t="str">
        <f>IFERROR(VLOOKUP('2추일출'!$C15,구분표!$A$2:$C$1001,3,FALSE),"")</f>
        <v>축산산림국</v>
      </c>
      <c r="C15" s="184" t="s">
        <v>694</v>
      </c>
      <c r="D15" s="185"/>
      <c r="E15" s="185">
        <v>354</v>
      </c>
      <c r="F15" s="184" t="s">
        <v>660</v>
      </c>
      <c r="G15" s="190"/>
      <c r="H15" s="190">
        <v>24920000</v>
      </c>
      <c r="I15" s="78"/>
      <c r="J15" s="190">
        <v>-1500000</v>
      </c>
      <c r="K15" s="190"/>
      <c r="L15" s="78">
        <f t="shared" si="12"/>
        <v>23420000</v>
      </c>
      <c r="M15" s="186"/>
      <c r="N15" s="186"/>
      <c r="O15" s="78">
        <f t="shared" si="13"/>
        <v>24920000</v>
      </c>
      <c r="P15" s="79" t="str">
        <f t="shared" si="14"/>
        <v>동의필요</v>
      </c>
      <c r="Q15" s="200" t="s">
        <v>745</v>
      </c>
      <c r="R15" s="80"/>
      <c r="S15" s="203"/>
      <c r="T15" s="80"/>
      <c r="U15" s="83" t="str">
        <f t="shared" si="8"/>
        <v>국비</v>
      </c>
      <c r="V15" s="186">
        <f t="shared" si="1"/>
        <v>-1500000</v>
      </c>
      <c r="W15" s="186">
        <f t="shared" si="9"/>
        <v>0</v>
      </c>
      <c r="X15" s="82" t="str">
        <f t="shared" si="2"/>
        <v>ok</v>
      </c>
      <c r="Y15" s="80"/>
      <c r="Z15" s="81" t="str">
        <f t="shared" si="10"/>
        <v>국비</v>
      </c>
      <c r="AA15" s="186">
        <f t="shared" si="3"/>
        <v>0</v>
      </c>
      <c r="AB15" s="186">
        <f t="shared" si="4"/>
        <v>0</v>
      </c>
      <c r="AC15" s="82" t="str">
        <f t="shared" si="11"/>
        <v>ok</v>
      </c>
      <c r="AD15" s="80"/>
      <c r="AE15" s="84" t="str">
        <f t="array" ref="AE15">IFERROR(IF($C15="","",INDEX(구분표!$I$2:$I$1001,MATCH(1,(구분표!$B$2:$B$1001='2추일출'!$A15)*(구분표!$C$2:$C$1001='2추일출'!$B15)*(구분표!$A$2:$A$1001='2추일출'!$C15),0))),"@@")</f>
        <v>1702</v>
      </c>
    </row>
    <row r="16" spans="1:31" ht="31.5" customHeight="1">
      <c r="A16" s="77" t="str">
        <f>IFERROR(VLOOKUP('2추일출'!$C16,구분표!$A$2:$C$1001,2,FALSE),"")</f>
        <v>농정해양위원회</v>
      </c>
      <c r="B16" s="77" t="str">
        <f>IFERROR(VLOOKUP('2추일출'!$C16,구분표!$A$2:$C$1001,3,FALSE),"")</f>
        <v>축산산림국</v>
      </c>
      <c r="C16" s="184" t="s">
        <v>694</v>
      </c>
      <c r="D16" s="185"/>
      <c r="E16" s="185">
        <v>346</v>
      </c>
      <c r="F16" s="184" t="s">
        <v>719</v>
      </c>
      <c r="G16" s="190"/>
      <c r="H16" s="190">
        <v>9683</v>
      </c>
      <c r="I16" s="78"/>
      <c r="J16" s="190"/>
      <c r="K16" s="190">
        <v>2635</v>
      </c>
      <c r="L16" s="78">
        <f t="shared" si="12"/>
        <v>12318</v>
      </c>
      <c r="M16" s="186"/>
      <c r="N16" s="186"/>
      <c r="O16" s="78">
        <f t="shared" si="13"/>
        <v>9683</v>
      </c>
      <c r="P16" s="79" t="str">
        <f t="shared" si="14"/>
        <v>-</v>
      </c>
      <c r="Q16" s="200" t="s">
        <v>722</v>
      </c>
      <c r="R16" s="80"/>
      <c r="S16" s="203"/>
      <c r="T16" s="80"/>
      <c r="U16" s="83" t="str">
        <f t="shared" si="8"/>
        <v/>
      </c>
      <c r="V16" s="186">
        <f t="shared" si="1"/>
        <v>2635</v>
      </c>
      <c r="W16" s="186">
        <f t="shared" si="9"/>
        <v>0</v>
      </c>
      <c r="X16" s="82" t="str">
        <f t="shared" si="2"/>
        <v>ok</v>
      </c>
      <c r="Y16" s="80"/>
      <c r="Z16" s="81" t="str">
        <f t="shared" si="10"/>
        <v/>
      </c>
      <c r="AA16" s="186">
        <f t="shared" si="3"/>
        <v>0</v>
      </c>
      <c r="AB16" s="186">
        <f t="shared" si="4"/>
        <v>0</v>
      </c>
      <c r="AC16" s="82" t="str">
        <f t="shared" si="11"/>
        <v>ok</v>
      </c>
      <c r="AD16" s="80"/>
      <c r="AE16" s="84" t="str">
        <f t="array" ref="AE16">IFERROR(IF($C16="","",INDEX(구분표!$I$2:$I$1001,MATCH(1,(구분표!$B$2:$B$1001='2추일출'!$A16)*(구분표!$C$2:$C$1001='2추일출'!$B16)*(구분표!$A$2:$A$1001='2추일출'!$C16),0))),"@@")</f>
        <v>1702</v>
      </c>
    </row>
    <row r="17" spans="1:31" ht="31.5" customHeight="1">
      <c r="A17" s="87" t="str">
        <f>IFERROR(VLOOKUP('2추일출'!$C17,구분표!$A$2:$C$1001,2,FALSE),"")</f>
        <v>농정해양위원회</v>
      </c>
      <c r="B17" s="87" t="str">
        <f>IFERROR(VLOOKUP('2추일출'!$C17,구분표!$A$2:$C$1001,3,FALSE),"")</f>
        <v>축산산림국</v>
      </c>
      <c r="C17" s="184" t="s">
        <v>365</v>
      </c>
      <c r="D17" s="187"/>
      <c r="E17" s="187">
        <v>358</v>
      </c>
      <c r="F17" s="188" t="s">
        <v>720</v>
      </c>
      <c r="G17" s="186"/>
      <c r="H17" s="186">
        <v>6027725</v>
      </c>
      <c r="I17" s="78"/>
      <c r="J17" s="186"/>
      <c r="K17" s="186">
        <v>195000</v>
      </c>
      <c r="L17" s="78">
        <f t="shared" si="12"/>
        <v>6222725</v>
      </c>
      <c r="M17" s="186"/>
      <c r="N17" s="186"/>
      <c r="O17" s="78">
        <f t="shared" si="13"/>
        <v>6027725</v>
      </c>
      <c r="P17" s="79" t="str">
        <f t="shared" si="14"/>
        <v>-</v>
      </c>
      <c r="Q17" s="199" t="s">
        <v>746</v>
      </c>
      <c r="R17" s="80"/>
      <c r="S17" s="203"/>
      <c r="T17" s="80"/>
      <c r="U17" s="83" t="str">
        <f t="shared" si="8"/>
        <v>국비</v>
      </c>
      <c r="V17" s="186">
        <f t="shared" si="1"/>
        <v>195000</v>
      </c>
      <c r="W17" s="186">
        <f t="shared" si="9"/>
        <v>0</v>
      </c>
      <c r="X17" s="82" t="str">
        <f t="shared" si="2"/>
        <v>ok</v>
      </c>
      <c r="Y17" s="80"/>
      <c r="Z17" s="81" t="str">
        <f t="shared" si="10"/>
        <v>국비</v>
      </c>
      <c r="AA17" s="186">
        <f t="shared" si="3"/>
        <v>0</v>
      </c>
      <c r="AB17" s="186">
        <f t="shared" si="4"/>
        <v>0</v>
      </c>
      <c r="AC17" s="82" t="str">
        <f t="shared" si="11"/>
        <v>ok</v>
      </c>
      <c r="AD17" s="80"/>
      <c r="AE17" s="84" t="str">
        <f t="array" ref="AE17">IFERROR(IF($C17="","",INDEX(구분표!$I$2:$I$1001,MATCH(1,(구분표!$B$2:$B$1001='2추일출'!$A17)*(구분표!$C$2:$C$1001='2추일출'!$B17)*(구분표!$A$2:$A$1001='2추일출'!$C17),0))),"@@")</f>
        <v>1703</v>
      </c>
    </row>
    <row r="18" spans="1:31" ht="31.5" customHeight="1">
      <c r="A18" s="87" t="str">
        <f>IFERROR(VLOOKUP('2추일출'!$C18,구분표!$A$2:$C$1001,2,FALSE),"")</f>
        <v>농정해양위원회</v>
      </c>
      <c r="B18" s="87" t="str">
        <f>IFERROR(VLOOKUP('2추일출'!$C18,구분표!$A$2:$C$1001,3,FALSE),"")</f>
        <v>축산산림국</v>
      </c>
      <c r="C18" s="184" t="s">
        <v>369</v>
      </c>
      <c r="D18" s="187"/>
      <c r="E18" s="187" t="s">
        <v>597</v>
      </c>
      <c r="F18" s="188" t="s">
        <v>721</v>
      </c>
      <c r="G18" s="186"/>
      <c r="H18" s="186">
        <v>0</v>
      </c>
      <c r="I18" s="78">
        <f>IF(SUMPRODUCT(COUNTIF($D18,{"*본예산*","*1회추경*","*신규*"})),"-",G18-H18)</f>
        <v>0</v>
      </c>
      <c r="J18" s="186"/>
      <c r="K18" s="186">
        <v>26</v>
      </c>
      <c r="L18" s="78">
        <f t="shared" si="12"/>
        <v>26</v>
      </c>
      <c r="M18" s="186"/>
      <c r="N18" s="186"/>
      <c r="O18" s="78">
        <f t="shared" si="13"/>
        <v>0</v>
      </c>
      <c r="P18" s="79" t="str">
        <f t="shared" si="14"/>
        <v>-</v>
      </c>
      <c r="Q18" s="199" t="s">
        <v>723</v>
      </c>
      <c r="R18" s="80"/>
      <c r="S18" s="203"/>
      <c r="T18" s="80"/>
      <c r="U18" s="83" t="str">
        <f t="shared" si="8"/>
        <v/>
      </c>
      <c r="V18" s="186">
        <f t="shared" si="1"/>
        <v>26</v>
      </c>
      <c r="W18" s="186">
        <f t="shared" si="9"/>
        <v>0</v>
      </c>
      <c r="X18" s="82" t="str">
        <f t="shared" si="2"/>
        <v>ok</v>
      </c>
      <c r="Y18" s="80"/>
      <c r="Z18" s="81" t="str">
        <f t="shared" si="10"/>
        <v/>
      </c>
      <c r="AA18" s="186">
        <f t="shared" si="3"/>
        <v>0</v>
      </c>
      <c r="AB18" s="186">
        <f t="shared" si="4"/>
        <v>0</v>
      </c>
      <c r="AC18" s="82" t="str">
        <f t="shared" si="11"/>
        <v>ok</v>
      </c>
      <c r="AD18" s="80"/>
      <c r="AE18" s="84" t="str">
        <f t="array" ref="AE18">IFERROR(IF($C18="","",INDEX(구분표!$I$2:$I$1001,MATCH(1,(구분표!$B$2:$B$1001='2추일출'!$A18)*(구분표!$C$2:$C$1001='2추일출'!$B18)*(구분표!$A$2:$A$1001='2추일출'!$C18),0))),"@@")</f>
        <v>1706</v>
      </c>
    </row>
    <row r="19" spans="1:31" ht="31.5" customHeight="1">
      <c r="A19" s="87" t="str">
        <f>IFERROR(VLOOKUP('2추일출'!$C19,구분표!$A$2:$C$1001,2,FALSE),"")</f>
        <v/>
      </c>
      <c r="B19" s="87" t="str">
        <f>IFERROR(VLOOKUP('2추일출'!$C19,구분표!$A$2:$C$1001,3,FALSE),"")</f>
        <v/>
      </c>
      <c r="C19" s="188"/>
      <c r="D19" s="187"/>
      <c r="E19" s="187"/>
      <c r="F19" s="188"/>
      <c r="G19" s="186"/>
      <c r="H19" s="186"/>
      <c r="I19" s="78">
        <f>IF(SUMPRODUCT(COUNTIF($D19,{"*본예산*","*1회추경*","*신규*"})),"-",G19-H19)</f>
        <v>0</v>
      </c>
      <c r="J19" s="186"/>
      <c r="K19" s="186"/>
      <c r="L19" s="78">
        <f t="shared" si="12"/>
        <v>0</v>
      </c>
      <c r="M19" s="186"/>
      <c r="N19" s="186"/>
      <c r="O19" s="78">
        <f t="shared" si="13"/>
        <v>0</v>
      </c>
      <c r="P19" s="79" t="str">
        <f t="shared" si="14"/>
        <v>-</v>
      </c>
      <c r="Q19" s="200"/>
      <c r="R19" s="80"/>
      <c r="S19" s="203"/>
      <c r="T19" s="80"/>
      <c r="U19" s="83" t="str">
        <f t="shared" si="8"/>
        <v/>
      </c>
      <c r="V19" s="186">
        <f t="shared" si="1"/>
        <v>0</v>
      </c>
      <c r="W19" s="186">
        <f t="shared" si="9"/>
        <v>0</v>
      </c>
      <c r="X19" s="82" t="str">
        <f t="shared" si="2"/>
        <v>ok</v>
      </c>
      <c r="Y19" s="80"/>
      <c r="Z19" s="81" t="str">
        <f t="shared" si="10"/>
        <v/>
      </c>
      <c r="AA19" s="186">
        <f t="shared" si="3"/>
        <v>0</v>
      </c>
      <c r="AB19" s="186">
        <f t="shared" si="4"/>
        <v>0</v>
      </c>
      <c r="AC19" s="82" t="str">
        <f t="shared" si="11"/>
        <v>ok</v>
      </c>
      <c r="AD19" s="80"/>
      <c r="AE19" s="84" t="str">
        <f t="array" ref="AE19">IFERROR(IF($C19="","",INDEX(구분표!$I$2:$I$1001,MATCH(1,(구분표!$B$2:$B$1001='2추일출'!$A19)*(구분표!$C$2:$C$1001='2추일출'!$B19)*(구분표!$A$2:$A$1001='2추일출'!$C19),0))),"@@")</f>
        <v/>
      </c>
    </row>
    <row r="20" spans="1:31" ht="24" customHeight="1"/>
    <row r="21" spans="1:31" ht="24" customHeight="1"/>
  </sheetData>
  <sheetProtection formatCells="0" formatColumns="0" formatRows="0" autoFilter="0"/>
  <autoFilter ref="A6:AF19"/>
  <mergeCells count="22">
    <mergeCell ref="E4:E5"/>
    <mergeCell ref="U4:U5"/>
    <mergeCell ref="V4:X4"/>
    <mergeCell ref="Z4:Z5"/>
    <mergeCell ref="AA4:AC4"/>
    <mergeCell ref="F4:F5"/>
    <mergeCell ref="AE4:AE5"/>
    <mergeCell ref="S4:S5"/>
    <mergeCell ref="A1:Q1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A4:A5"/>
    <mergeCell ref="B4:B5"/>
    <mergeCell ref="C4:C5"/>
    <mergeCell ref="D4:D5"/>
  </mergeCells>
  <phoneticPr fontId="2" type="noConversion"/>
  <conditionalFormatting sqref="S7:S641">
    <cfRule type="containsText" dxfId="5" priority="10" operator="containsText" text="국도비">
      <formula>NOT(ISERROR(SEARCH("국도비",S7)))</formula>
    </cfRule>
  </conditionalFormatting>
  <conditionalFormatting sqref="G7:G11 G19:G641">
    <cfRule type="expression" dxfId="4" priority="8">
      <formula>($D7="2회추경")</formula>
    </cfRule>
  </conditionalFormatting>
  <conditionalFormatting sqref="T7:W641 AA7:AC641">
    <cfRule type="containsText" dxfId="3" priority="5" operator="containsText" text="직접입력">
      <formula>NOT(ISERROR(SEARCH("직접입력",T7)))</formula>
    </cfRule>
  </conditionalFormatting>
  <conditionalFormatting sqref="G17:G18">
    <cfRule type="expression" dxfId="2" priority="3">
      <formula>($D17="2회추경")</formula>
    </cfRule>
  </conditionalFormatting>
  <conditionalFormatting sqref="G12:G14">
    <cfRule type="expression" dxfId="1" priority="2">
      <formula>($D12="2회추경")</formula>
    </cfRule>
  </conditionalFormatting>
  <conditionalFormatting sqref="G15:G16">
    <cfRule type="expression" dxfId="0" priority="1">
      <formula>($D15="2회추경")</formula>
    </cfRule>
  </conditionalFormatting>
  <printOptions horizontalCentered="1"/>
  <pageMargins left="0.55118110236220474" right="0.51181102362204722" top="0.98425196850393704" bottom="0.78740157480314965" header="0.51181102362204722" footer="0.51181102362204722"/>
  <pageSetup paperSize="9" scale="70" fitToHeight="0" orientation="landscape" r:id="rId1"/>
  <headerFooter alignWithMargins="0">
    <oddFooter>&amp;C&amp;P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구분표!$O$2:$O$5</xm:f>
          </x14:formula1>
          <xm:sqref>D7:D11 D19</xm:sqref>
        </x14:dataValidation>
        <x14:dataValidation type="list" allowBlank="1" showInputMessage="1" showErrorMessage="1">
          <x14:formula1>
            <xm:f>[3]구분표!#REF!</xm:f>
          </x14:formula1>
          <xm:sqref>D15:D16</xm:sqref>
        </x14:dataValidation>
        <x14:dataValidation type="list" allowBlank="1" showInputMessage="1" showErrorMessage="1">
          <x14:formula1>
            <xm:f>[4]구분표!#REF!</xm:f>
          </x14:formula1>
          <xm:sqref>D12:D14 D17:D18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18</vt:i4>
      </vt:variant>
    </vt:vector>
  </HeadingPairs>
  <TitlesOfParts>
    <vt:vector size="35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15년위원회별</vt:lpstr>
      <vt:lpstr>15년일입</vt:lpstr>
      <vt:lpstr>15년일출</vt:lpstr>
      <vt:lpstr>2추총괄표</vt:lpstr>
      <vt:lpstr>2추총괄표(실국별)</vt:lpstr>
      <vt:lpstr>2추위원회별</vt:lpstr>
      <vt:lpstr>2추일입</vt:lpstr>
      <vt:lpstr>2추일출</vt:lpstr>
      <vt:lpstr>'15년검증'!Print_Area</vt:lpstr>
      <vt:lpstr>'15년일입'!Print_Area</vt:lpstr>
      <vt:lpstr>'15년일출'!Print_Area</vt:lpstr>
      <vt:lpstr>'15년총괄표'!Print_Area</vt:lpstr>
      <vt:lpstr>'15년총괄표(실국별)'!Print_Area</vt:lpstr>
      <vt:lpstr>'2추검증'!Print_Area</vt:lpstr>
      <vt:lpstr>'2추일입'!Print_Area</vt:lpstr>
      <vt:lpstr>'2추일출'!Print_Area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'15년일입'!Print_Titles</vt:lpstr>
      <vt:lpstr>'15년일출'!Print_Titles</vt:lpstr>
      <vt:lpstr>'2추일입'!Print_Titles</vt:lpstr>
      <vt:lpstr>'2추일출'!Print_Titles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2014-12-02T08:27:46Z</cp:lastPrinted>
  <dcterms:created xsi:type="dcterms:W3CDTF">2013-08-23T08:00:50Z</dcterms:created>
  <dcterms:modified xsi:type="dcterms:W3CDTF">2015-01-26T06:55:48Z</dcterms:modified>
</cp:coreProperties>
</file>