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4" activeTab="4"/>
  </bookViews>
  <sheets>
    <sheet name="구분표" sheetId="1" state="hidden" r:id="rId1"/>
    <sheet name="예결표지(세로)" sheetId="12" state="hidden" r:id="rId2"/>
    <sheet name="예결표지(가로)" sheetId="11" state="hidden" r:id="rId3"/>
    <sheet name="1추검증" sheetId="3" state="hidden" r:id="rId4"/>
    <sheet name="1추총괄표" sheetId="4" r:id="rId5"/>
    <sheet name="1추총괄표(실국)" sheetId="5" state="hidden" r:id="rId6"/>
    <sheet name="1추총괄표(위원회)" sheetId="6" state="hidden" r:id="rId7"/>
    <sheet name="1추일입" sheetId="13" r:id="rId8"/>
    <sheet name="1추일출" sheetId="15" r:id="rId9"/>
    <sheet name="1추특입" sheetId="14" state="hidden" r:id="rId10"/>
    <sheet name="1추특출" sheetId="16" state="hidden" r:id="rId11"/>
  </sheets>
  <definedNames>
    <definedName name="_xlnm._FilterDatabase" localSheetId="7" hidden="1">'1추일입'!$A$6:$AQ$6</definedName>
    <definedName name="_xlnm._FilterDatabase" localSheetId="8" hidden="1">'1추일출'!$A$6:$AL$6</definedName>
    <definedName name="_xlnm._FilterDatabase" localSheetId="9" hidden="1">'1추특입'!$A$6:$AQ$6</definedName>
    <definedName name="_xlnm._FilterDatabase" localSheetId="10" hidden="1">'1추특출'!$A$6:$AL$6</definedName>
    <definedName name="_xlnm.Print_Area" localSheetId="7">'1추일입'!$A:$Q</definedName>
    <definedName name="_xlnm.Print_Area" localSheetId="8">'1추일출'!$A:$Q</definedName>
    <definedName name="_xlnm.Print_Area" localSheetId="4">'1추총괄표'!$A$1:$G$25</definedName>
    <definedName name="_xlnm.Print_Area" localSheetId="9">'1추특입'!$A$1:$Q$50</definedName>
    <definedName name="_xlnm.Print_Area" localSheetId="10">'1추특출'!$A:$Q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5" l="1"/>
  <c r="E8" i="6" l="1"/>
  <c r="F8" i="6"/>
  <c r="G8" i="6"/>
  <c r="H8" i="6"/>
  <c r="I8" i="6"/>
  <c r="J8" i="6"/>
  <c r="K8" i="6"/>
  <c r="L8" i="6"/>
  <c r="M8" i="6"/>
  <c r="N8" i="6"/>
  <c r="O8" i="6"/>
  <c r="P8" i="6"/>
  <c r="D8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E23" i="6"/>
  <c r="F23" i="6"/>
  <c r="G23" i="6"/>
  <c r="H23" i="6"/>
  <c r="I23" i="6"/>
  <c r="J23" i="6"/>
  <c r="K23" i="6"/>
  <c r="L23" i="6"/>
  <c r="M23" i="6"/>
  <c r="N23" i="6"/>
  <c r="O23" i="6"/>
  <c r="P23" i="6"/>
  <c r="D23" i="6"/>
  <c r="E28" i="6"/>
  <c r="F28" i="6"/>
  <c r="G28" i="6"/>
  <c r="H28" i="6"/>
  <c r="I28" i="6"/>
  <c r="J28" i="6"/>
  <c r="K28" i="6"/>
  <c r="L28" i="6"/>
  <c r="M28" i="6"/>
  <c r="N28" i="6"/>
  <c r="O28" i="6"/>
  <c r="P28" i="6"/>
  <c r="D28" i="6"/>
  <c r="E30" i="6"/>
  <c r="F30" i="6"/>
  <c r="G30" i="6"/>
  <c r="H30" i="6"/>
  <c r="I30" i="6"/>
  <c r="J30" i="6"/>
  <c r="K30" i="6"/>
  <c r="L30" i="6"/>
  <c r="M30" i="6"/>
  <c r="N30" i="6"/>
  <c r="O30" i="6"/>
  <c r="P30" i="6"/>
  <c r="D30" i="6"/>
  <c r="E34" i="6"/>
  <c r="F34" i="6"/>
  <c r="G34" i="6"/>
  <c r="H34" i="6"/>
  <c r="I34" i="6"/>
  <c r="J34" i="6"/>
  <c r="K34" i="6"/>
  <c r="L34" i="6"/>
  <c r="M34" i="6"/>
  <c r="N34" i="6"/>
  <c r="O34" i="6"/>
  <c r="P34" i="6"/>
  <c r="D34" i="6"/>
  <c r="E38" i="6"/>
  <c r="F38" i="6"/>
  <c r="G38" i="6"/>
  <c r="H38" i="6"/>
  <c r="I38" i="6"/>
  <c r="J38" i="6"/>
  <c r="K38" i="6"/>
  <c r="L38" i="6"/>
  <c r="M38" i="6"/>
  <c r="N38" i="6"/>
  <c r="O38" i="6"/>
  <c r="P38" i="6"/>
  <c r="D38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D10" i="6"/>
  <c r="F10" i="6" s="1"/>
  <c r="E10" i="6"/>
  <c r="G10" i="6"/>
  <c r="H10" i="6"/>
  <c r="I10" i="6"/>
  <c r="J10" i="6"/>
  <c r="K10" i="6"/>
  <c r="L10" i="6"/>
  <c r="M10" i="6"/>
  <c r="N10" i="6"/>
  <c r="O10" i="6"/>
  <c r="P10" i="6"/>
  <c r="D11" i="6"/>
  <c r="F11" i="6" s="1"/>
  <c r="E11" i="6"/>
  <c r="G11" i="6"/>
  <c r="H11" i="6"/>
  <c r="I11" i="6"/>
  <c r="J11" i="6"/>
  <c r="K11" i="6"/>
  <c r="L11" i="6"/>
  <c r="M11" i="6"/>
  <c r="N11" i="6"/>
  <c r="O11" i="6"/>
  <c r="P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D15" i="6"/>
  <c r="F15" i="6" s="1"/>
  <c r="E15" i="6"/>
  <c r="G15" i="6"/>
  <c r="H15" i="6"/>
  <c r="I15" i="6"/>
  <c r="J15" i="6"/>
  <c r="K15" i="6"/>
  <c r="L15" i="6"/>
  <c r="M15" i="6"/>
  <c r="N15" i="6"/>
  <c r="O15" i="6"/>
  <c r="P15" i="6"/>
  <c r="D16" i="6"/>
  <c r="F16" i="6" s="1"/>
  <c r="E16" i="6"/>
  <c r="G16" i="6"/>
  <c r="H16" i="6"/>
  <c r="I16" i="6"/>
  <c r="J16" i="6"/>
  <c r="K16" i="6"/>
  <c r="L16" i="6"/>
  <c r="M16" i="6"/>
  <c r="N16" i="6"/>
  <c r="O16" i="6"/>
  <c r="P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D18" i="6"/>
  <c r="E18" i="6"/>
  <c r="F18" i="6" s="1"/>
  <c r="G18" i="6"/>
  <c r="H18" i="6"/>
  <c r="I18" i="6"/>
  <c r="J18" i="6"/>
  <c r="K18" i="6"/>
  <c r="L18" i="6"/>
  <c r="M18" i="6"/>
  <c r="N18" i="6"/>
  <c r="O18" i="6"/>
  <c r="P18" i="6"/>
  <c r="D20" i="6"/>
  <c r="F20" i="6" s="1"/>
  <c r="E20" i="6"/>
  <c r="G20" i="6"/>
  <c r="H20" i="6"/>
  <c r="I20" i="6"/>
  <c r="J20" i="6"/>
  <c r="K20" i="6"/>
  <c r="L20" i="6"/>
  <c r="M20" i="6"/>
  <c r="N20" i="6"/>
  <c r="O20" i="6"/>
  <c r="P20" i="6"/>
  <c r="D21" i="6"/>
  <c r="F21" i="6" s="1"/>
  <c r="E21" i="6"/>
  <c r="G21" i="6"/>
  <c r="H21" i="6"/>
  <c r="I21" i="6"/>
  <c r="J21" i="6"/>
  <c r="K21" i="6"/>
  <c r="L21" i="6"/>
  <c r="M21" i="6"/>
  <c r="N21" i="6"/>
  <c r="O21" i="6"/>
  <c r="P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D24" i="6"/>
  <c r="F24" i="6" s="1"/>
  <c r="E24" i="6"/>
  <c r="G24" i="6"/>
  <c r="H24" i="6"/>
  <c r="I24" i="6"/>
  <c r="J24" i="6"/>
  <c r="K24" i="6"/>
  <c r="L24" i="6"/>
  <c r="M24" i="6"/>
  <c r="N24" i="6"/>
  <c r="O24" i="6"/>
  <c r="P24" i="6"/>
  <c r="D25" i="6"/>
  <c r="F25" i="6" s="1"/>
  <c r="E25" i="6"/>
  <c r="G25" i="6"/>
  <c r="H25" i="6"/>
  <c r="I25" i="6"/>
  <c r="J25" i="6"/>
  <c r="K25" i="6"/>
  <c r="L25" i="6"/>
  <c r="M25" i="6"/>
  <c r="N25" i="6"/>
  <c r="O25" i="6"/>
  <c r="P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D29" i="6"/>
  <c r="F29" i="6" s="1"/>
  <c r="E29" i="6"/>
  <c r="G29" i="6"/>
  <c r="H29" i="6"/>
  <c r="I29" i="6"/>
  <c r="J29" i="6"/>
  <c r="K29" i="6"/>
  <c r="L29" i="6"/>
  <c r="M29" i="6"/>
  <c r="N29" i="6"/>
  <c r="O29" i="6"/>
  <c r="P29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D32" i="6"/>
  <c r="F32" i="6" s="1"/>
  <c r="E32" i="6"/>
  <c r="G32" i="6"/>
  <c r="H32" i="6"/>
  <c r="I32" i="6"/>
  <c r="J32" i="6"/>
  <c r="K32" i="6"/>
  <c r="L32" i="6"/>
  <c r="M32" i="6"/>
  <c r="N32" i="6"/>
  <c r="O32" i="6"/>
  <c r="P32" i="6"/>
  <c r="D33" i="6"/>
  <c r="F33" i="6" s="1"/>
  <c r="E33" i="6"/>
  <c r="G33" i="6"/>
  <c r="H33" i="6"/>
  <c r="I33" i="6"/>
  <c r="J33" i="6"/>
  <c r="K33" i="6"/>
  <c r="L33" i="6"/>
  <c r="M33" i="6"/>
  <c r="N33" i="6"/>
  <c r="O33" i="6"/>
  <c r="P33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D36" i="6"/>
  <c r="F36" i="6" s="1"/>
  <c r="E36" i="6"/>
  <c r="G36" i="6"/>
  <c r="H36" i="6"/>
  <c r="I36" i="6"/>
  <c r="J36" i="6"/>
  <c r="K36" i="6"/>
  <c r="L36" i="6"/>
  <c r="M36" i="6"/>
  <c r="N36" i="6"/>
  <c r="O36" i="6"/>
  <c r="P36" i="6"/>
  <c r="D37" i="6"/>
  <c r="F37" i="6" s="1"/>
  <c r="E37" i="6"/>
  <c r="G37" i="6"/>
  <c r="H37" i="6"/>
  <c r="I37" i="6"/>
  <c r="J37" i="6"/>
  <c r="K37" i="6"/>
  <c r="L37" i="6"/>
  <c r="M37" i="6"/>
  <c r="N37" i="6"/>
  <c r="O37" i="6"/>
  <c r="P37" i="6"/>
  <c r="D39" i="6"/>
  <c r="E39" i="6"/>
  <c r="F39" i="6" s="1"/>
  <c r="G39" i="6"/>
  <c r="H39" i="6"/>
  <c r="I39" i="6"/>
  <c r="J39" i="6"/>
  <c r="K39" i="6"/>
  <c r="L39" i="6"/>
  <c r="M39" i="6"/>
  <c r="N39" i="6"/>
  <c r="O39" i="6"/>
  <c r="P39" i="6"/>
  <c r="D40" i="6"/>
  <c r="F40" i="6" s="1"/>
  <c r="E40" i="6"/>
  <c r="G40" i="6"/>
  <c r="H40" i="6"/>
  <c r="I40" i="6"/>
  <c r="J40" i="6"/>
  <c r="K40" i="6"/>
  <c r="L40" i="6"/>
  <c r="M40" i="6"/>
  <c r="N40" i="6"/>
  <c r="O40" i="6"/>
  <c r="P40" i="6"/>
  <c r="D41" i="6"/>
  <c r="F41" i="6" s="1"/>
  <c r="E41" i="6"/>
  <c r="G41" i="6"/>
  <c r="H41" i="6"/>
  <c r="I41" i="6"/>
  <c r="J41" i="6"/>
  <c r="K41" i="6"/>
  <c r="L41" i="6"/>
  <c r="M41" i="6"/>
  <c r="N41" i="6"/>
  <c r="O41" i="6"/>
  <c r="P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D44" i="6"/>
  <c r="F44" i="6" s="1"/>
  <c r="E44" i="6"/>
  <c r="G44" i="6"/>
  <c r="H44" i="6"/>
  <c r="I44" i="6"/>
  <c r="J44" i="6"/>
  <c r="K44" i="6"/>
  <c r="L44" i="6"/>
  <c r="M44" i="6"/>
  <c r="N44" i="6"/>
  <c r="O44" i="6"/>
  <c r="P44" i="6"/>
  <c r="D45" i="6"/>
  <c r="F45" i="6" s="1"/>
  <c r="E45" i="6"/>
  <c r="G45" i="6"/>
  <c r="H45" i="6"/>
  <c r="I45" i="6"/>
  <c r="J45" i="6"/>
  <c r="K45" i="6"/>
  <c r="L45" i="6"/>
  <c r="M45" i="6"/>
  <c r="N45" i="6"/>
  <c r="O45" i="6"/>
  <c r="P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D48" i="6"/>
  <c r="F48" i="6" s="1"/>
  <c r="E48" i="6"/>
  <c r="G48" i="6"/>
  <c r="H48" i="6"/>
  <c r="I48" i="6"/>
  <c r="J48" i="6"/>
  <c r="K48" i="6"/>
  <c r="L48" i="6"/>
  <c r="M48" i="6"/>
  <c r="N48" i="6"/>
  <c r="O48" i="6"/>
  <c r="P48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D51" i="6"/>
  <c r="E51" i="6"/>
  <c r="F51" i="6" s="1"/>
  <c r="G51" i="6"/>
  <c r="H51" i="6"/>
  <c r="I51" i="6"/>
  <c r="J51" i="6"/>
  <c r="K51" i="6"/>
  <c r="L51" i="6"/>
  <c r="M51" i="6"/>
  <c r="N51" i="6"/>
  <c r="O51" i="6"/>
  <c r="P51" i="6"/>
  <c r="D52" i="6"/>
  <c r="F52" i="6" s="1"/>
  <c r="E52" i="6"/>
  <c r="G52" i="6"/>
  <c r="H52" i="6"/>
  <c r="I52" i="6"/>
  <c r="J52" i="6"/>
  <c r="K52" i="6"/>
  <c r="L52" i="6"/>
  <c r="M52" i="6"/>
  <c r="N52" i="6"/>
  <c r="O52" i="6"/>
  <c r="P52" i="6"/>
  <c r="P9" i="6"/>
  <c r="O9" i="6"/>
  <c r="K9" i="6"/>
  <c r="J9" i="6"/>
  <c r="M9" i="6"/>
  <c r="N9" i="6"/>
  <c r="L9" i="6"/>
  <c r="H9" i="6"/>
  <c r="I9" i="6"/>
  <c r="G9" i="6"/>
  <c r="E9" i="6"/>
  <c r="D9" i="6"/>
  <c r="O7" i="13"/>
  <c r="L7" i="13"/>
  <c r="J49" i="6" l="1"/>
  <c r="O49" i="6"/>
  <c r="K49" i="6"/>
  <c r="K7" i="6" s="1"/>
  <c r="G49" i="6"/>
  <c r="F49" i="6"/>
  <c r="M49" i="6"/>
  <c r="I49" i="6"/>
  <c r="I7" i="6" s="1"/>
  <c r="E49" i="6"/>
  <c r="N49" i="6"/>
  <c r="P49" i="6"/>
  <c r="L49" i="6"/>
  <c r="H49" i="6"/>
  <c r="D49" i="6"/>
  <c r="D7" i="6" s="1"/>
  <c r="M7" i="6"/>
  <c r="H7" i="6"/>
  <c r="E7" i="6"/>
  <c r="N7" i="6"/>
  <c r="G7" i="6"/>
  <c r="P7" i="6"/>
  <c r="L7" i="6"/>
  <c r="O7" i="6"/>
  <c r="F9" i="6"/>
  <c r="F7" i="6" s="1"/>
  <c r="J7" i="6" l="1"/>
  <c r="B39" i="4" l="1"/>
  <c r="C39" i="4"/>
  <c r="B16" i="4" s="1"/>
  <c r="C16" i="4"/>
  <c r="D16" i="4"/>
  <c r="B43" i="5"/>
  <c r="C43" i="5"/>
  <c r="B42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J8" i="5"/>
  <c r="C8" i="5" s="1"/>
  <c r="K8" i="5"/>
  <c r="J9" i="5"/>
  <c r="C9" i="5" s="1"/>
  <c r="K9" i="5"/>
  <c r="D9" i="5" s="1"/>
  <c r="J10" i="5"/>
  <c r="K10" i="5"/>
  <c r="J11" i="5"/>
  <c r="C11" i="5" s="1"/>
  <c r="K11" i="5"/>
  <c r="D11" i="5" s="1"/>
  <c r="J12" i="5"/>
  <c r="K12" i="5"/>
  <c r="J13" i="5"/>
  <c r="C13" i="5" s="1"/>
  <c r="K13" i="5"/>
  <c r="J14" i="5"/>
  <c r="K14" i="5"/>
  <c r="J15" i="5"/>
  <c r="C15" i="5" s="1"/>
  <c r="K15" i="5"/>
  <c r="D15" i="5" s="1"/>
  <c r="J16" i="5"/>
  <c r="K16" i="5"/>
  <c r="J17" i="5"/>
  <c r="C17" i="5" s="1"/>
  <c r="K17" i="5"/>
  <c r="D17" i="5" s="1"/>
  <c r="J18" i="5"/>
  <c r="K18" i="5"/>
  <c r="J19" i="5"/>
  <c r="C19" i="5" s="1"/>
  <c r="K19" i="5"/>
  <c r="D19" i="5" s="1"/>
  <c r="J20" i="5"/>
  <c r="C20" i="5" s="1"/>
  <c r="K20" i="5"/>
  <c r="J21" i="5"/>
  <c r="C21" i="5" s="1"/>
  <c r="K21" i="5"/>
  <c r="D21" i="5" s="1"/>
  <c r="J22" i="5"/>
  <c r="K22" i="5"/>
  <c r="J23" i="5"/>
  <c r="C23" i="5" s="1"/>
  <c r="K23" i="5"/>
  <c r="D23" i="5" s="1"/>
  <c r="J24" i="5"/>
  <c r="C24" i="5" s="1"/>
  <c r="K24" i="5"/>
  <c r="J25" i="5"/>
  <c r="C25" i="5" s="1"/>
  <c r="K25" i="5"/>
  <c r="D25" i="5" s="1"/>
  <c r="J26" i="5"/>
  <c r="K26" i="5"/>
  <c r="J27" i="5"/>
  <c r="C27" i="5" s="1"/>
  <c r="K27" i="5"/>
  <c r="D27" i="5" s="1"/>
  <c r="J28" i="5"/>
  <c r="K28" i="5"/>
  <c r="J29" i="5"/>
  <c r="C29" i="5" s="1"/>
  <c r="K29" i="5"/>
  <c r="J30" i="5"/>
  <c r="K30" i="5"/>
  <c r="J31" i="5"/>
  <c r="C31" i="5" s="1"/>
  <c r="K31" i="5"/>
  <c r="D31" i="5" s="1"/>
  <c r="J32" i="5"/>
  <c r="K32" i="5"/>
  <c r="J33" i="5"/>
  <c r="C33" i="5" s="1"/>
  <c r="K33" i="5"/>
  <c r="D33" i="5" s="1"/>
  <c r="J34" i="5"/>
  <c r="K34" i="5"/>
  <c r="J35" i="5"/>
  <c r="C35" i="5" s="1"/>
  <c r="K35" i="5"/>
  <c r="D35" i="5" s="1"/>
  <c r="J36" i="5"/>
  <c r="C36" i="5" s="1"/>
  <c r="K36" i="5"/>
  <c r="K7" i="5"/>
  <c r="J7" i="5"/>
  <c r="D8" i="5"/>
  <c r="C10" i="5"/>
  <c r="D10" i="5"/>
  <c r="C12" i="5"/>
  <c r="D12" i="5"/>
  <c r="D13" i="5"/>
  <c r="C14" i="5"/>
  <c r="D14" i="5"/>
  <c r="C16" i="5"/>
  <c r="D16" i="5"/>
  <c r="C18" i="5"/>
  <c r="D18" i="5"/>
  <c r="D20" i="5"/>
  <c r="C22" i="5"/>
  <c r="D22" i="5"/>
  <c r="D24" i="5"/>
  <c r="B25" i="5"/>
  <c r="C26" i="5"/>
  <c r="D26" i="5"/>
  <c r="C28" i="5"/>
  <c r="D28" i="5"/>
  <c r="D29" i="5"/>
  <c r="C30" i="5"/>
  <c r="D30" i="5"/>
  <c r="C32" i="5"/>
  <c r="D32" i="5"/>
  <c r="C34" i="5"/>
  <c r="D34" i="5"/>
  <c r="D3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B41" i="5"/>
  <c r="J6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K6" i="5"/>
  <c r="D7" i="5"/>
  <c r="D6" i="5" s="1"/>
  <c r="C7" i="5"/>
  <c r="C6" i="5" s="1"/>
  <c r="I6" i="5"/>
  <c r="B6" i="5" l="1"/>
  <c r="U6" i="5"/>
  <c r="D3" i="5" l="1"/>
  <c r="K1" i="3" l="1"/>
  <c r="M1" i="3" s="1"/>
  <c r="J9" i="3"/>
  <c r="J6" i="3"/>
  <c r="J5" i="3"/>
  <c r="C9" i="3"/>
  <c r="C6" i="3"/>
  <c r="K8" i="3"/>
  <c r="D8" i="3"/>
  <c r="D7" i="3"/>
  <c r="D11" i="3"/>
  <c r="D12" i="3"/>
  <c r="D13" i="3"/>
  <c r="D10" i="3"/>
  <c r="K7" i="3"/>
  <c r="K11" i="3"/>
  <c r="M11" i="3" s="1"/>
  <c r="K12" i="3"/>
  <c r="K13" i="3"/>
  <c r="K10" i="3"/>
  <c r="I11" i="3"/>
  <c r="I12" i="3"/>
  <c r="I13" i="3"/>
  <c r="I10" i="3"/>
  <c r="B11" i="3"/>
  <c r="B12" i="3"/>
  <c r="F12" i="3" s="1"/>
  <c r="B13" i="3"/>
  <c r="B10" i="3"/>
  <c r="I8" i="3"/>
  <c r="I7" i="3"/>
  <c r="B8" i="3"/>
  <c r="B7" i="3"/>
  <c r="K6" i="3" l="1"/>
  <c r="D6" i="3"/>
  <c r="F11" i="3"/>
  <c r="F13" i="3"/>
  <c r="D9" i="3"/>
  <c r="M12" i="3"/>
  <c r="K9" i="3"/>
  <c r="M13" i="3"/>
  <c r="I9" i="3"/>
  <c r="M10" i="3"/>
  <c r="M9" i="3" s="1"/>
  <c r="B9" i="3"/>
  <c r="F10" i="3"/>
  <c r="F9" i="3" s="1"/>
  <c r="I6" i="3"/>
  <c r="B6" i="3"/>
  <c r="B5" i="3" s="1"/>
  <c r="C5" i="3" s="1"/>
  <c r="K5" i="3" l="1"/>
  <c r="D5" i="3"/>
  <c r="I5" i="3"/>
  <c r="B31" i="4" l="1"/>
  <c r="C32" i="4"/>
  <c r="B9" i="4" s="1"/>
  <c r="C33" i="4"/>
  <c r="B10" i="4" s="1"/>
  <c r="C34" i="4"/>
  <c r="B11" i="4" s="1"/>
  <c r="C35" i="4"/>
  <c r="B12" i="4" s="1"/>
  <c r="C36" i="4"/>
  <c r="B13" i="4" s="1"/>
  <c r="C37" i="4"/>
  <c r="B14" i="4" s="1"/>
  <c r="C38" i="4"/>
  <c r="B15" i="4" s="1"/>
  <c r="C40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7" i="4"/>
  <c r="D17" i="4"/>
  <c r="D8" i="4"/>
  <c r="C8" i="4"/>
  <c r="F25" i="4"/>
  <c r="E25" i="4"/>
  <c r="D25" i="4"/>
  <c r="C25" i="4"/>
  <c r="D24" i="4"/>
  <c r="D23" i="4" s="1"/>
  <c r="C24" i="4"/>
  <c r="J8" i="4" s="1"/>
  <c r="I25" i="4" l="1"/>
  <c r="J9" i="4"/>
  <c r="K9" i="4"/>
  <c r="C23" i="4"/>
  <c r="I24" i="4"/>
  <c r="D7" i="4"/>
  <c r="C7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Q8" i="13"/>
  <c r="AQ12" i="13"/>
  <c r="AQ16" i="13"/>
  <c r="AQ24" i="13"/>
  <c r="AQ28" i="13"/>
  <c r="AQ32" i="13"/>
  <c r="AQ40" i="13"/>
  <c r="AQ48" i="13"/>
  <c r="AQ64" i="13"/>
  <c r="AQ80" i="13"/>
  <c r="AQ96" i="13"/>
  <c r="AL7" i="14"/>
  <c r="AP6" i="14"/>
  <c r="AK6" i="14"/>
  <c r="AO8" i="13"/>
  <c r="AP8" i="13"/>
  <c r="AO9" i="13"/>
  <c r="AQ9" i="13" s="1"/>
  <c r="AP9" i="13"/>
  <c r="AO10" i="13"/>
  <c r="AQ10" i="13" s="1"/>
  <c r="AP10" i="13"/>
  <c r="AO11" i="13"/>
  <c r="AQ11" i="13" s="1"/>
  <c r="AP11" i="13"/>
  <c r="AO12" i="13"/>
  <c r="AP12" i="13"/>
  <c r="AO13" i="13"/>
  <c r="AQ13" i="13" s="1"/>
  <c r="AP13" i="13"/>
  <c r="AO14" i="13"/>
  <c r="AQ14" i="13" s="1"/>
  <c r="AP14" i="13"/>
  <c r="AO15" i="13"/>
  <c r="AQ15" i="13" s="1"/>
  <c r="AP15" i="13"/>
  <c r="AO16" i="13"/>
  <c r="AP16" i="13"/>
  <c r="AO17" i="13"/>
  <c r="AQ17" i="13" s="1"/>
  <c r="AP17" i="13"/>
  <c r="AO18" i="13"/>
  <c r="AQ18" i="13" s="1"/>
  <c r="AP18" i="13"/>
  <c r="AO19" i="13"/>
  <c r="AQ19" i="13" s="1"/>
  <c r="AP19" i="13"/>
  <c r="AO20" i="13"/>
  <c r="AQ20" i="13" s="1"/>
  <c r="AP20" i="13"/>
  <c r="AO21" i="13"/>
  <c r="AQ21" i="13" s="1"/>
  <c r="AP21" i="13"/>
  <c r="AO22" i="13"/>
  <c r="AQ22" i="13" s="1"/>
  <c r="AP22" i="13"/>
  <c r="AO23" i="13"/>
  <c r="AQ23" i="13" s="1"/>
  <c r="AP23" i="13"/>
  <c r="AO24" i="13"/>
  <c r="AP24" i="13"/>
  <c r="AO25" i="13"/>
  <c r="AQ25" i="13" s="1"/>
  <c r="AP25" i="13"/>
  <c r="AO26" i="13"/>
  <c r="AQ26" i="13" s="1"/>
  <c r="AP26" i="13"/>
  <c r="AO27" i="13"/>
  <c r="AQ27" i="13" s="1"/>
  <c r="AP27" i="13"/>
  <c r="AO28" i="13"/>
  <c r="AP28" i="13"/>
  <c r="AO29" i="13"/>
  <c r="AQ29" i="13" s="1"/>
  <c r="AP29" i="13"/>
  <c r="AO30" i="13"/>
  <c r="AQ30" i="13" s="1"/>
  <c r="AP30" i="13"/>
  <c r="AO31" i="13"/>
  <c r="AQ31" i="13" s="1"/>
  <c r="AP31" i="13"/>
  <c r="AO32" i="13"/>
  <c r="AP32" i="13"/>
  <c r="AO33" i="13"/>
  <c r="AQ33" i="13" s="1"/>
  <c r="AP33" i="13"/>
  <c r="AO34" i="13"/>
  <c r="AQ34" i="13" s="1"/>
  <c r="AP34" i="13"/>
  <c r="AO35" i="13"/>
  <c r="AQ35" i="13" s="1"/>
  <c r="AP35" i="13"/>
  <c r="AO36" i="13"/>
  <c r="AQ36" i="13" s="1"/>
  <c r="AP36" i="13"/>
  <c r="AO37" i="13"/>
  <c r="AQ37" i="13" s="1"/>
  <c r="AP37" i="13"/>
  <c r="AO38" i="13"/>
  <c r="AQ38" i="13" s="1"/>
  <c r="AP38" i="13"/>
  <c r="AO39" i="13"/>
  <c r="AQ39" i="13" s="1"/>
  <c r="AP39" i="13"/>
  <c r="AO40" i="13"/>
  <c r="AP40" i="13"/>
  <c r="AO41" i="13"/>
  <c r="AQ41" i="13" s="1"/>
  <c r="AP41" i="13"/>
  <c r="AO42" i="13"/>
  <c r="AQ42" i="13" s="1"/>
  <c r="AP42" i="13"/>
  <c r="AO43" i="13"/>
  <c r="AQ43" i="13" s="1"/>
  <c r="AP43" i="13"/>
  <c r="AO44" i="13"/>
  <c r="AQ44" i="13" s="1"/>
  <c r="AP44" i="13"/>
  <c r="AO45" i="13"/>
  <c r="AQ45" i="13" s="1"/>
  <c r="AP45" i="13"/>
  <c r="AO46" i="13"/>
  <c r="AQ46" i="13" s="1"/>
  <c r="AP46" i="13"/>
  <c r="AO47" i="13"/>
  <c r="AQ47" i="13" s="1"/>
  <c r="AP47" i="13"/>
  <c r="AO48" i="13"/>
  <c r="AP48" i="13"/>
  <c r="AO49" i="13"/>
  <c r="AQ49" i="13" s="1"/>
  <c r="AP49" i="13"/>
  <c r="AO50" i="13"/>
  <c r="AQ50" i="13" s="1"/>
  <c r="AP50" i="13"/>
  <c r="AO51" i="13"/>
  <c r="AQ51" i="13" s="1"/>
  <c r="AP51" i="13"/>
  <c r="AO52" i="13"/>
  <c r="AQ52" i="13" s="1"/>
  <c r="AP52" i="13"/>
  <c r="AO53" i="13"/>
  <c r="AQ53" i="13" s="1"/>
  <c r="AP53" i="13"/>
  <c r="AO54" i="13"/>
  <c r="AQ54" i="13" s="1"/>
  <c r="AP54" i="13"/>
  <c r="AO55" i="13"/>
  <c r="AQ55" i="13" s="1"/>
  <c r="AP55" i="13"/>
  <c r="AO56" i="13"/>
  <c r="AQ56" i="13" s="1"/>
  <c r="AP56" i="13"/>
  <c r="AO57" i="13"/>
  <c r="AQ57" i="13" s="1"/>
  <c r="AP57" i="13"/>
  <c r="AO58" i="13"/>
  <c r="AQ58" i="13" s="1"/>
  <c r="AP58" i="13"/>
  <c r="AO59" i="13"/>
  <c r="AQ59" i="13" s="1"/>
  <c r="AP59" i="13"/>
  <c r="AO60" i="13"/>
  <c r="AQ60" i="13" s="1"/>
  <c r="AP60" i="13"/>
  <c r="AO61" i="13"/>
  <c r="AQ61" i="13" s="1"/>
  <c r="AP61" i="13"/>
  <c r="AO62" i="13"/>
  <c r="AQ62" i="13" s="1"/>
  <c r="AP62" i="13"/>
  <c r="AO63" i="13"/>
  <c r="AQ63" i="13" s="1"/>
  <c r="AP63" i="13"/>
  <c r="AO64" i="13"/>
  <c r="AP64" i="13"/>
  <c r="AO65" i="13"/>
  <c r="AQ65" i="13" s="1"/>
  <c r="AP65" i="13"/>
  <c r="AO66" i="13"/>
  <c r="AQ66" i="13" s="1"/>
  <c r="AP66" i="13"/>
  <c r="AO67" i="13"/>
  <c r="AQ67" i="13" s="1"/>
  <c r="AP67" i="13"/>
  <c r="AO68" i="13"/>
  <c r="AQ68" i="13" s="1"/>
  <c r="AP68" i="13"/>
  <c r="AO69" i="13"/>
  <c r="AQ69" i="13" s="1"/>
  <c r="AP69" i="13"/>
  <c r="AO70" i="13"/>
  <c r="AQ70" i="13" s="1"/>
  <c r="AP70" i="13"/>
  <c r="AO71" i="13"/>
  <c r="AQ71" i="13" s="1"/>
  <c r="AP71" i="13"/>
  <c r="AO72" i="13"/>
  <c r="AQ72" i="13" s="1"/>
  <c r="AP72" i="13"/>
  <c r="AO73" i="13"/>
  <c r="AQ73" i="13" s="1"/>
  <c r="AP73" i="13"/>
  <c r="AO74" i="13"/>
  <c r="AQ74" i="13" s="1"/>
  <c r="AP74" i="13"/>
  <c r="AO75" i="13"/>
  <c r="AQ75" i="13" s="1"/>
  <c r="AP75" i="13"/>
  <c r="AO76" i="13"/>
  <c r="AQ76" i="13" s="1"/>
  <c r="AP76" i="13"/>
  <c r="AO77" i="13"/>
  <c r="AQ77" i="13" s="1"/>
  <c r="AP77" i="13"/>
  <c r="AO78" i="13"/>
  <c r="AQ78" i="13" s="1"/>
  <c r="AP78" i="13"/>
  <c r="AO79" i="13"/>
  <c r="AQ79" i="13" s="1"/>
  <c r="AP79" i="13"/>
  <c r="AO80" i="13"/>
  <c r="AP80" i="13"/>
  <c r="AO81" i="13"/>
  <c r="AQ81" i="13" s="1"/>
  <c r="AP81" i="13"/>
  <c r="AO82" i="13"/>
  <c r="AQ82" i="13" s="1"/>
  <c r="AP82" i="13"/>
  <c r="AO83" i="13"/>
  <c r="AQ83" i="13" s="1"/>
  <c r="AP83" i="13"/>
  <c r="AO84" i="13"/>
  <c r="AQ84" i="13" s="1"/>
  <c r="AP84" i="13"/>
  <c r="AO85" i="13"/>
  <c r="AQ85" i="13" s="1"/>
  <c r="AP85" i="13"/>
  <c r="AO86" i="13"/>
  <c r="AQ86" i="13" s="1"/>
  <c r="AP86" i="13"/>
  <c r="AO87" i="13"/>
  <c r="AQ87" i="13" s="1"/>
  <c r="AP87" i="13"/>
  <c r="AO88" i="13"/>
  <c r="AQ88" i="13" s="1"/>
  <c r="AP88" i="13"/>
  <c r="AO89" i="13"/>
  <c r="AQ89" i="13" s="1"/>
  <c r="AP89" i="13"/>
  <c r="AO90" i="13"/>
  <c r="AQ90" i="13" s="1"/>
  <c r="AP90" i="13"/>
  <c r="AO91" i="13"/>
  <c r="AQ91" i="13" s="1"/>
  <c r="AP91" i="13"/>
  <c r="AO92" i="13"/>
  <c r="AQ92" i="13" s="1"/>
  <c r="AP92" i="13"/>
  <c r="AO93" i="13"/>
  <c r="AQ93" i="13" s="1"/>
  <c r="AP93" i="13"/>
  <c r="AO94" i="13"/>
  <c r="AQ94" i="13" s="1"/>
  <c r="AP94" i="13"/>
  <c r="AO95" i="13"/>
  <c r="AQ95" i="13" s="1"/>
  <c r="AP95" i="13"/>
  <c r="AO96" i="13"/>
  <c r="AP96" i="13"/>
  <c r="AO97" i="13"/>
  <c r="AQ97" i="13" s="1"/>
  <c r="AP97" i="13"/>
  <c r="AO98" i="13"/>
  <c r="AQ98" i="13" s="1"/>
  <c r="AP98" i="13"/>
  <c r="AO99" i="13"/>
  <c r="AQ99" i="13" s="1"/>
  <c r="AP99" i="13"/>
  <c r="AO100" i="13"/>
  <c r="AQ100" i="13" s="1"/>
  <c r="AP100" i="13"/>
  <c r="AO7" i="13"/>
  <c r="AQ7" i="13" s="1"/>
  <c r="AP7" i="13"/>
  <c r="AK8" i="13"/>
  <c r="AM8" i="13" s="1"/>
  <c r="AL8" i="13"/>
  <c r="AK9" i="13"/>
  <c r="AM9" i="13" s="1"/>
  <c r="AL9" i="13"/>
  <c r="AK10" i="13"/>
  <c r="AM10" i="13" s="1"/>
  <c r="AL10" i="13"/>
  <c r="AK11" i="13"/>
  <c r="AM11" i="13" s="1"/>
  <c r="AL11" i="13"/>
  <c r="AK12" i="13"/>
  <c r="AL12" i="13"/>
  <c r="AM12" i="13"/>
  <c r="AK13" i="13"/>
  <c r="AM13" i="13" s="1"/>
  <c r="AL13" i="13"/>
  <c r="AK14" i="13"/>
  <c r="AM14" i="13" s="1"/>
  <c r="AL14" i="13"/>
  <c r="AK15" i="13"/>
  <c r="AM15" i="13" s="1"/>
  <c r="AL15" i="13"/>
  <c r="AK16" i="13"/>
  <c r="AM16" i="13" s="1"/>
  <c r="AL16" i="13"/>
  <c r="AK17" i="13"/>
  <c r="AM17" i="13" s="1"/>
  <c r="AL17" i="13"/>
  <c r="AK18" i="13"/>
  <c r="AM18" i="13" s="1"/>
  <c r="AL18" i="13"/>
  <c r="AK19" i="13"/>
  <c r="AM19" i="13" s="1"/>
  <c r="AL19" i="13"/>
  <c r="AK20" i="13"/>
  <c r="AM20" i="13" s="1"/>
  <c r="AL20" i="13"/>
  <c r="AK21" i="13"/>
  <c r="AM21" i="13" s="1"/>
  <c r="AL21" i="13"/>
  <c r="AK22" i="13"/>
  <c r="AM22" i="13" s="1"/>
  <c r="AL22" i="13"/>
  <c r="AK23" i="13"/>
  <c r="AM23" i="13" s="1"/>
  <c r="AL23" i="13"/>
  <c r="AK24" i="13"/>
  <c r="AM24" i="13" s="1"/>
  <c r="AL24" i="13"/>
  <c r="AK25" i="13"/>
  <c r="AM25" i="13" s="1"/>
  <c r="AL25" i="13"/>
  <c r="AK26" i="13"/>
  <c r="AM26" i="13" s="1"/>
  <c r="AL26" i="13"/>
  <c r="AK27" i="13"/>
  <c r="AM27" i="13" s="1"/>
  <c r="AL27" i="13"/>
  <c r="AK28" i="13"/>
  <c r="AM28" i="13" s="1"/>
  <c r="AL28" i="13"/>
  <c r="AK29" i="13"/>
  <c r="AM29" i="13" s="1"/>
  <c r="AL29" i="13"/>
  <c r="AK30" i="13"/>
  <c r="AM30" i="13" s="1"/>
  <c r="AL30" i="13"/>
  <c r="AK31" i="13"/>
  <c r="AM31" i="13" s="1"/>
  <c r="AL31" i="13"/>
  <c r="AK32" i="13"/>
  <c r="AM32" i="13" s="1"/>
  <c r="AL32" i="13"/>
  <c r="AK33" i="13"/>
  <c r="AM33" i="13" s="1"/>
  <c r="AL33" i="13"/>
  <c r="AK34" i="13"/>
  <c r="AM34" i="13" s="1"/>
  <c r="AL34" i="13"/>
  <c r="AK35" i="13"/>
  <c r="AL35" i="13"/>
  <c r="AM35" i="13"/>
  <c r="AK36" i="13"/>
  <c r="AM36" i="13" s="1"/>
  <c r="AL36" i="13"/>
  <c r="AK37" i="13"/>
  <c r="AM37" i="13" s="1"/>
  <c r="AL37" i="13"/>
  <c r="AK38" i="13"/>
  <c r="AM38" i="13" s="1"/>
  <c r="AL38" i="13"/>
  <c r="AK39" i="13"/>
  <c r="AM39" i="13" s="1"/>
  <c r="AL39" i="13"/>
  <c r="AK40" i="13"/>
  <c r="AM40" i="13" s="1"/>
  <c r="AL40" i="13"/>
  <c r="AK41" i="13"/>
  <c r="AM41" i="13" s="1"/>
  <c r="AL41" i="13"/>
  <c r="AK42" i="13"/>
  <c r="AM42" i="13" s="1"/>
  <c r="AL42" i="13"/>
  <c r="AK43" i="13"/>
  <c r="AM43" i="13" s="1"/>
  <c r="AL43" i="13"/>
  <c r="AK44" i="13"/>
  <c r="AL44" i="13"/>
  <c r="AM44" i="13"/>
  <c r="AK45" i="13"/>
  <c r="AM45" i="13" s="1"/>
  <c r="AL45" i="13"/>
  <c r="AK46" i="13"/>
  <c r="AM46" i="13" s="1"/>
  <c r="AL46" i="13"/>
  <c r="AK47" i="13"/>
  <c r="AM47" i="13" s="1"/>
  <c r="AL47" i="13"/>
  <c r="AK48" i="13"/>
  <c r="AM48" i="13" s="1"/>
  <c r="AL48" i="13"/>
  <c r="AK49" i="13"/>
  <c r="AM49" i="13" s="1"/>
  <c r="AL49" i="13"/>
  <c r="AK50" i="13"/>
  <c r="AM50" i="13" s="1"/>
  <c r="AL50" i="13"/>
  <c r="AK51" i="13"/>
  <c r="AM51" i="13" s="1"/>
  <c r="AL51" i="13"/>
  <c r="AK52" i="13"/>
  <c r="AM52" i="13" s="1"/>
  <c r="AL52" i="13"/>
  <c r="AK53" i="13"/>
  <c r="AM53" i="13" s="1"/>
  <c r="AL53" i="13"/>
  <c r="AK54" i="13"/>
  <c r="AM54" i="13" s="1"/>
  <c r="AL54" i="13"/>
  <c r="AK55" i="13"/>
  <c r="AM55" i="13" s="1"/>
  <c r="AL55" i="13"/>
  <c r="AK56" i="13"/>
  <c r="AM56" i="13" s="1"/>
  <c r="AL56" i="13"/>
  <c r="AK57" i="13"/>
  <c r="AM57" i="13" s="1"/>
  <c r="AL57" i="13"/>
  <c r="AK58" i="13"/>
  <c r="AM58" i="13" s="1"/>
  <c r="AL58" i="13"/>
  <c r="AK59" i="13"/>
  <c r="AM59" i="13" s="1"/>
  <c r="AL59" i="13"/>
  <c r="AK60" i="13"/>
  <c r="AM60" i="13" s="1"/>
  <c r="AL60" i="13"/>
  <c r="AK61" i="13"/>
  <c r="AM61" i="13" s="1"/>
  <c r="AL61" i="13"/>
  <c r="AK62" i="13"/>
  <c r="AM62" i="13" s="1"/>
  <c r="AL62" i="13"/>
  <c r="AK63" i="13"/>
  <c r="AM63" i="13" s="1"/>
  <c r="AL63" i="13"/>
  <c r="AK64" i="13"/>
  <c r="AM64" i="13" s="1"/>
  <c r="AL64" i="13"/>
  <c r="AK65" i="13"/>
  <c r="AM65" i="13" s="1"/>
  <c r="AL65" i="13"/>
  <c r="AK66" i="13"/>
  <c r="AM66" i="13" s="1"/>
  <c r="AL66" i="13"/>
  <c r="AK67" i="13"/>
  <c r="AL67" i="13"/>
  <c r="AM67" i="13"/>
  <c r="AK68" i="13"/>
  <c r="AM68" i="13" s="1"/>
  <c r="AL68" i="13"/>
  <c r="AK69" i="13"/>
  <c r="AM69" i="13" s="1"/>
  <c r="AL69" i="13"/>
  <c r="AK70" i="13"/>
  <c r="AM70" i="13" s="1"/>
  <c r="AL70" i="13"/>
  <c r="AK71" i="13"/>
  <c r="AM71" i="13" s="1"/>
  <c r="AL71" i="13"/>
  <c r="AK72" i="13"/>
  <c r="AM72" i="13" s="1"/>
  <c r="AL72" i="13"/>
  <c r="AK73" i="13"/>
  <c r="AM73" i="13" s="1"/>
  <c r="AL73" i="13"/>
  <c r="AK74" i="13"/>
  <c r="AM74" i="13" s="1"/>
  <c r="AL74" i="13"/>
  <c r="AK75" i="13"/>
  <c r="AM75" i="13" s="1"/>
  <c r="AL75" i="13"/>
  <c r="AK76" i="13"/>
  <c r="AL76" i="13"/>
  <c r="AM76" i="13"/>
  <c r="AK77" i="13"/>
  <c r="AM77" i="13" s="1"/>
  <c r="AL77" i="13"/>
  <c r="AK78" i="13"/>
  <c r="AM78" i="13" s="1"/>
  <c r="AL78" i="13"/>
  <c r="AK79" i="13"/>
  <c r="AM79" i="13" s="1"/>
  <c r="AL79" i="13"/>
  <c r="AK80" i="13"/>
  <c r="AM80" i="13" s="1"/>
  <c r="AL80" i="13"/>
  <c r="AK81" i="13"/>
  <c r="AM81" i="13" s="1"/>
  <c r="AL81" i="13"/>
  <c r="AK82" i="13"/>
  <c r="AM82" i="13" s="1"/>
  <c r="AL82" i="13"/>
  <c r="AK83" i="13"/>
  <c r="AM83" i="13" s="1"/>
  <c r="AL83" i="13"/>
  <c r="AK84" i="13"/>
  <c r="AM84" i="13" s="1"/>
  <c r="AL84" i="13"/>
  <c r="AK85" i="13"/>
  <c r="AM85" i="13" s="1"/>
  <c r="AL85" i="13"/>
  <c r="AK86" i="13"/>
  <c r="AM86" i="13" s="1"/>
  <c r="AL86" i="13"/>
  <c r="AK87" i="13"/>
  <c r="AM87" i="13" s="1"/>
  <c r="AL87" i="13"/>
  <c r="AK88" i="13"/>
  <c r="AM88" i="13" s="1"/>
  <c r="AL88" i="13"/>
  <c r="AK89" i="13"/>
  <c r="AM89" i="13" s="1"/>
  <c r="AL89" i="13"/>
  <c r="AK90" i="13"/>
  <c r="AM90" i="13" s="1"/>
  <c r="AL90" i="13"/>
  <c r="AK91" i="13"/>
  <c r="AM91" i="13" s="1"/>
  <c r="AL91" i="13"/>
  <c r="AK92" i="13"/>
  <c r="AM92" i="13" s="1"/>
  <c r="AL92" i="13"/>
  <c r="AK93" i="13"/>
  <c r="AM93" i="13" s="1"/>
  <c r="AL93" i="13"/>
  <c r="AK94" i="13"/>
  <c r="AM94" i="13" s="1"/>
  <c r="AL94" i="13"/>
  <c r="AK95" i="13"/>
  <c r="AM95" i="13" s="1"/>
  <c r="AL95" i="13"/>
  <c r="AK96" i="13"/>
  <c r="AM96" i="13" s="1"/>
  <c r="AL96" i="13"/>
  <c r="AK97" i="13"/>
  <c r="AM97" i="13" s="1"/>
  <c r="AL97" i="13"/>
  <c r="AK98" i="13"/>
  <c r="AM98" i="13" s="1"/>
  <c r="AL98" i="13"/>
  <c r="AK99" i="13"/>
  <c r="AL99" i="13"/>
  <c r="AM99" i="13"/>
  <c r="AK100" i="13"/>
  <c r="AM100" i="13" s="1"/>
  <c r="AL100" i="13"/>
  <c r="AK7" i="13"/>
  <c r="AM7" i="13" s="1"/>
  <c r="AL7" i="13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7" i="15"/>
  <c r="AG7" i="15" s="1"/>
  <c r="AH7" i="15"/>
  <c r="AE8" i="15"/>
  <c r="AG8" i="15" s="1"/>
  <c r="AH8" i="15"/>
  <c r="AE9" i="15"/>
  <c r="AG9" i="15" s="1"/>
  <c r="AH9" i="15"/>
  <c r="AE10" i="15"/>
  <c r="AG10" i="15" s="1"/>
  <c r="AH10" i="15"/>
  <c r="AE11" i="15"/>
  <c r="AG11" i="15" s="1"/>
  <c r="AH11" i="15"/>
  <c r="AE12" i="15"/>
  <c r="AG12" i="15" s="1"/>
  <c r="AH12" i="15"/>
  <c r="AE13" i="15"/>
  <c r="AG13" i="15" s="1"/>
  <c r="AH13" i="15"/>
  <c r="AE14" i="15"/>
  <c r="AG14" i="15"/>
  <c r="AH14" i="15"/>
  <c r="G7" i="15"/>
  <c r="K6" i="15"/>
  <c r="N7" i="15"/>
  <c r="M7" i="15"/>
  <c r="K7" i="15"/>
  <c r="J7" i="15"/>
  <c r="H7" i="15"/>
  <c r="AJ14" i="15" a="1"/>
  <c r="AJ14" i="15" s="1"/>
  <c r="AA14" i="15"/>
  <c r="AB14" i="15" s="1"/>
  <c r="AC14" i="15" s="1"/>
  <c r="V14" i="15"/>
  <c r="O14" i="15"/>
  <c r="L14" i="15"/>
  <c r="I14" i="15"/>
  <c r="B14" i="15"/>
  <c r="A14" i="15"/>
  <c r="AJ13" i="15" a="1"/>
  <c r="AJ13" i="15" s="1"/>
  <c r="AA13" i="15"/>
  <c r="V13" i="15"/>
  <c r="W13" i="15" s="1"/>
  <c r="O13" i="15"/>
  <c r="L13" i="15"/>
  <c r="I13" i="15"/>
  <c r="B13" i="15"/>
  <c r="A13" i="15"/>
  <c r="AJ12" i="15" a="1"/>
  <c r="AJ12" i="15" s="1"/>
  <c r="AA12" i="15"/>
  <c r="AB12" i="15" s="1"/>
  <c r="V12" i="15"/>
  <c r="W12" i="15" s="1"/>
  <c r="O12" i="15"/>
  <c r="L12" i="15"/>
  <c r="I12" i="15"/>
  <c r="B12" i="15"/>
  <c r="A12" i="15"/>
  <c r="AJ11" i="15" a="1"/>
  <c r="AJ11" i="15" s="1"/>
  <c r="AA11" i="15"/>
  <c r="AB11" i="15" s="1"/>
  <c r="V11" i="15"/>
  <c r="W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O8" i="15"/>
  <c r="L8" i="15"/>
  <c r="I8" i="15"/>
  <c r="I7" i="15" s="1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/>
  <c r="AG9" i="13" a="1"/>
  <c r="AG9" i="13"/>
  <c r="AE9" i="13" s="1"/>
  <c r="AG10" i="13" a="1"/>
  <c r="AG10" i="13"/>
  <c r="AG11" i="13" a="1"/>
  <c r="AG11" i="13"/>
  <c r="AG12" i="13" a="1"/>
  <c r="AG12" i="13"/>
  <c r="AG13" i="13" a="1"/>
  <c r="AG13" i="13"/>
  <c r="AE13" i="13" s="1"/>
  <c r="AG14" i="13" a="1"/>
  <c r="AG14" i="13"/>
  <c r="AG15" i="13" a="1"/>
  <c r="AG15" i="13"/>
  <c r="AG16" i="13" a="1"/>
  <c r="AG16" i="13"/>
  <c r="AG17" i="13" a="1"/>
  <c r="AG17" i="13"/>
  <c r="AE17" i="13" s="1"/>
  <c r="AG18" i="13" a="1"/>
  <c r="AG18" i="13"/>
  <c r="AG19" i="13" a="1"/>
  <c r="AG19" i="13"/>
  <c r="AG20" i="13" a="1"/>
  <c r="AG20" i="13" s="1"/>
  <c r="AE20" i="13" s="1"/>
  <c r="AG21" i="13" a="1"/>
  <c r="AG21" i="13"/>
  <c r="AE21" i="13" s="1"/>
  <c r="AG22" i="13" a="1"/>
  <c r="AG22" i="13" s="1"/>
  <c r="AE22" i="13" s="1"/>
  <c r="AG23" i="13" a="1"/>
  <c r="AG23" i="13"/>
  <c r="AG24" i="13" a="1"/>
  <c r="AG24" i="13" s="1"/>
  <c r="AE24" i="13" s="1"/>
  <c r="AG25" i="13" a="1"/>
  <c r="AG25" i="13"/>
  <c r="AE25" i="13" s="1"/>
  <c r="AG26" i="13" a="1"/>
  <c r="AG26" i="13" s="1"/>
  <c r="AE26" i="13" s="1"/>
  <c r="AG27" i="13" a="1"/>
  <c r="AG27" i="13"/>
  <c r="AG28" i="13" a="1"/>
  <c r="AG28" i="13" s="1"/>
  <c r="AE28" i="13" s="1"/>
  <c r="AG29" i="13" a="1"/>
  <c r="AG29" i="13"/>
  <c r="AE29" i="13" s="1"/>
  <c r="AG30" i="13" a="1"/>
  <c r="AG30" i="13" s="1"/>
  <c r="AE30" i="13" s="1"/>
  <c r="AG31" i="13" a="1"/>
  <c r="AG31" i="13"/>
  <c r="AG32" i="13" a="1"/>
  <c r="AG32" i="13" s="1"/>
  <c r="AE32" i="13" s="1"/>
  <c r="AG33" i="13" a="1"/>
  <c r="AG33" i="13"/>
  <c r="AE33" i="13" s="1"/>
  <c r="AG34" i="13" a="1"/>
  <c r="AG34" i="13" s="1"/>
  <c r="AE34" i="13" s="1"/>
  <c r="AG35" i="13" a="1"/>
  <c r="AG35" i="13"/>
  <c r="AG36" i="13" a="1"/>
  <c r="AG36" i="13" s="1"/>
  <c r="AE36" i="13" s="1"/>
  <c r="AG37" i="13" a="1"/>
  <c r="AG37" i="13"/>
  <c r="AE37" i="13" s="1"/>
  <c r="AG38" i="13" a="1"/>
  <c r="AG38" i="13" s="1"/>
  <c r="AE38" i="13" s="1"/>
  <c r="AG39" i="13" a="1"/>
  <c r="AG39" i="13"/>
  <c r="AG40" i="13" a="1"/>
  <c r="AG40" i="13" s="1"/>
  <c r="AE40" i="13" s="1"/>
  <c r="AG41" i="13" a="1"/>
  <c r="AG41" i="13"/>
  <c r="AE41" i="13" s="1"/>
  <c r="AG42" i="13" a="1"/>
  <c r="AG42" i="13" s="1"/>
  <c r="AE42" i="13" s="1"/>
  <c r="AG43" i="13" a="1"/>
  <c r="AG43" i="13"/>
  <c r="AG44" i="13" a="1"/>
  <c r="AG44" i="13" s="1"/>
  <c r="AE44" i="13" s="1"/>
  <c r="AG45" i="13" a="1"/>
  <c r="AG45" i="13"/>
  <c r="AE45" i="13" s="1"/>
  <c r="AG46" i="13" a="1"/>
  <c r="AG46" i="13" s="1"/>
  <c r="AE46" i="13" s="1"/>
  <c r="AG47" i="13" a="1"/>
  <c r="AG47" i="13"/>
  <c r="AG48" i="13" a="1"/>
  <c r="AG48" i="13" s="1"/>
  <c r="AE48" i="13" s="1"/>
  <c r="AG49" i="13" a="1"/>
  <c r="AG49" i="13"/>
  <c r="AE49" i="13" s="1"/>
  <c r="AG50" i="13" a="1"/>
  <c r="AG50" i="13" s="1"/>
  <c r="AE50" i="13" s="1"/>
  <c r="AG51" i="13" a="1"/>
  <c r="AG51" i="13"/>
  <c r="AG52" i="13" a="1"/>
  <c r="AG52" i="13" s="1"/>
  <c r="AE52" i="13" s="1"/>
  <c r="AG53" i="13" a="1"/>
  <c r="AG53" i="13"/>
  <c r="AE53" i="13" s="1"/>
  <c r="AG54" i="13" a="1"/>
  <c r="AG54" i="13" s="1"/>
  <c r="AE54" i="13" s="1"/>
  <c r="AG55" i="13" a="1"/>
  <c r="AG55" i="13"/>
  <c r="AG56" i="13" a="1"/>
  <c r="AG56" i="13" s="1"/>
  <c r="AE56" i="13" s="1"/>
  <c r="AG57" i="13" a="1"/>
  <c r="AG57" i="13"/>
  <c r="AE57" i="13" s="1"/>
  <c r="AG58" i="13" a="1"/>
  <c r="AG58" i="13" s="1"/>
  <c r="AE58" i="13" s="1"/>
  <c r="AG59" i="13" a="1"/>
  <c r="AG59" i="13"/>
  <c r="AG60" i="13" a="1"/>
  <c r="AG60" i="13" s="1"/>
  <c r="AE60" i="13" s="1"/>
  <c r="AG61" i="13" a="1"/>
  <c r="AG61" i="13"/>
  <c r="AE61" i="13" s="1"/>
  <c r="AG62" i="13" a="1"/>
  <c r="AG62" i="13" s="1"/>
  <c r="AE62" i="13" s="1"/>
  <c r="AG63" i="13" a="1"/>
  <c r="AG63" i="13"/>
  <c r="AG64" i="13" a="1"/>
  <c r="AG64" i="13" s="1"/>
  <c r="AE64" i="13" s="1"/>
  <c r="AG65" i="13" a="1"/>
  <c r="AG65" i="13"/>
  <c r="AE65" i="13" s="1"/>
  <c r="AG66" i="13" a="1"/>
  <c r="AG66" i="13" s="1"/>
  <c r="AE66" i="13" s="1"/>
  <c r="AG67" i="13" a="1"/>
  <c r="AG67" i="13"/>
  <c r="AG68" i="13" a="1"/>
  <c r="AG68" i="13" s="1"/>
  <c r="AE68" i="13" s="1"/>
  <c r="AG69" i="13" a="1"/>
  <c r="AG69" i="13"/>
  <c r="AE69" i="13" s="1"/>
  <c r="AG70" i="13" a="1"/>
  <c r="AG70" i="13" s="1"/>
  <c r="AE70" i="13" s="1"/>
  <c r="AG71" i="13" a="1"/>
  <c r="AG71" i="13"/>
  <c r="AG72" i="13" a="1"/>
  <c r="AG72" i="13" s="1"/>
  <c r="AE72" i="13" s="1"/>
  <c r="AG73" i="13" a="1"/>
  <c r="AG73" i="13"/>
  <c r="AE73" i="13" s="1"/>
  <c r="AG74" i="13" a="1"/>
  <c r="AG74" i="13" s="1"/>
  <c r="AE74" i="13" s="1"/>
  <c r="AG75" i="13" a="1"/>
  <c r="AG75" i="13"/>
  <c r="AG76" i="13" a="1"/>
  <c r="AG76" i="13" s="1"/>
  <c r="AE76" i="13" s="1"/>
  <c r="AG77" i="13" a="1"/>
  <c r="AG77" i="13"/>
  <c r="AE77" i="13" s="1"/>
  <c r="AG78" i="13" a="1"/>
  <c r="AG78" i="13" s="1"/>
  <c r="AE78" i="13" s="1"/>
  <c r="AG79" i="13" a="1"/>
  <c r="AG79" i="13"/>
  <c r="AG80" i="13" a="1"/>
  <c r="AG80" i="13" s="1"/>
  <c r="AE80" i="13" s="1"/>
  <c r="AG81" i="13" a="1"/>
  <c r="AG81" i="13"/>
  <c r="AE81" i="13" s="1"/>
  <c r="AG82" i="13" a="1"/>
  <c r="AG82" i="13" s="1"/>
  <c r="AE82" i="13" s="1"/>
  <c r="AG83" i="13" a="1"/>
  <c r="AG83" i="13"/>
  <c r="AG84" i="13" a="1"/>
  <c r="AG84" i="13" s="1"/>
  <c r="AE84" i="13" s="1"/>
  <c r="AG85" i="13" a="1"/>
  <c r="AG85" i="13"/>
  <c r="AE85" i="13" s="1"/>
  <c r="AG86" i="13" a="1"/>
  <c r="AG86" i="13" s="1"/>
  <c r="AE86" i="13" s="1"/>
  <c r="AG87" i="13" a="1"/>
  <c r="AG87" i="13"/>
  <c r="AG88" i="13" a="1"/>
  <c r="AG88" i="13" s="1"/>
  <c r="AE88" i="13" s="1"/>
  <c r="AG89" i="13" a="1"/>
  <c r="AG89" i="13"/>
  <c r="AE89" i="13" s="1"/>
  <c r="AG90" i="13" a="1"/>
  <c r="AG90" i="13" s="1"/>
  <c r="AE90" i="13" s="1"/>
  <c r="AG91" i="13" a="1"/>
  <c r="AG91" i="13"/>
  <c r="AG92" i="13" a="1"/>
  <c r="AG92" i="13" s="1"/>
  <c r="AE92" i="13" s="1"/>
  <c r="AG93" i="13" a="1"/>
  <c r="AG93" i="13"/>
  <c r="AE93" i="13" s="1"/>
  <c r="AG94" i="13" a="1"/>
  <c r="AG94" i="13" s="1"/>
  <c r="AE94" i="13" s="1"/>
  <c r="AG95" i="13" a="1"/>
  <c r="AG95" i="13"/>
  <c r="AG96" i="13" a="1"/>
  <c r="AG96" i="13" s="1"/>
  <c r="AE96" i="13" s="1"/>
  <c r="AG97" i="13" a="1"/>
  <c r="AG97" i="13"/>
  <c r="AE97" i="13" s="1"/>
  <c r="AG98" i="13" a="1"/>
  <c r="AG98" i="13" s="1"/>
  <c r="AE98" i="13" s="1"/>
  <c r="AG99" i="13" a="1"/>
  <c r="AG99" i="13"/>
  <c r="AG100" i="13" a="1"/>
  <c r="AG100" i="13" s="1"/>
  <c r="AE100" i="13" s="1"/>
  <c r="AG7" i="13" a="1"/>
  <c r="AG7" i="13"/>
  <c r="AE7" i="13" s="1"/>
  <c r="AE8" i="13"/>
  <c r="AE10" i="13"/>
  <c r="AE11" i="13"/>
  <c r="AE12" i="13"/>
  <c r="AE14" i="13"/>
  <c r="AE15" i="13"/>
  <c r="AE16" i="13"/>
  <c r="AE18" i="13"/>
  <c r="AE19" i="13"/>
  <c r="AE23" i="13"/>
  <c r="AE27" i="13"/>
  <c r="AE31" i="13"/>
  <c r="AE35" i="13"/>
  <c r="AE39" i="13"/>
  <c r="AE43" i="13"/>
  <c r="AE47" i="13"/>
  <c r="AE51" i="13"/>
  <c r="AE55" i="13"/>
  <c r="AE59" i="13"/>
  <c r="AE63" i="13"/>
  <c r="AE67" i="13"/>
  <c r="AE71" i="13"/>
  <c r="AE75" i="13"/>
  <c r="AE79" i="13"/>
  <c r="AE83" i="13"/>
  <c r="AE87" i="13"/>
  <c r="AE91" i="13"/>
  <c r="AE95" i="13"/>
  <c r="AE99" i="13"/>
  <c r="AA8" i="13"/>
  <c r="AB8" i="13" s="1"/>
  <c r="AA9" i="13"/>
  <c r="AB9" i="13"/>
  <c r="AC9" i="13" s="1"/>
  <c r="AA10" i="13"/>
  <c r="AA11" i="13"/>
  <c r="AC11" i="13" s="1"/>
  <c r="AB11" i="13"/>
  <c r="AA12" i="13"/>
  <c r="AB12" i="13" s="1"/>
  <c r="AC12" i="13" s="1"/>
  <c r="AA13" i="13"/>
  <c r="AB13" i="13"/>
  <c r="AC13" i="13" s="1"/>
  <c r="AA14" i="13"/>
  <c r="AA15" i="13"/>
  <c r="AC15" i="13" s="1"/>
  <c r="AB15" i="13"/>
  <c r="AA16" i="13"/>
  <c r="AB16" i="13"/>
  <c r="AC16" i="13"/>
  <c r="AA17" i="13"/>
  <c r="AB17" i="13"/>
  <c r="AC17" i="13"/>
  <c r="AA18" i="13"/>
  <c r="AA19" i="13"/>
  <c r="AC19" i="13" s="1"/>
  <c r="AB19" i="13"/>
  <c r="AA20" i="13"/>
  <c r="AB20" i="13"/>
  <c r="AC20" i="13"/>
  <c r="AA21" i="13"/>
  <c r="AB21" i="13"/>
  <c r="AC21" i="13"/>
  <c r="AA22" i="13"/>
  <c r="AA23" i="13"/>
  <c r="AC23" i="13" s="1"/>
  <c r="AB23" i="13"/>
  <c r="AA24" i="13"/>
  <c r="AB24" i="13"/>
  <c r="AC24" i="13"/>
  <c r="AA25" i="13"/>
  <c r="AB25" i="13"/>
  <c r="AC25" i="13"/>
  <c r="AA26" i="13"/>
  <c r="AA27" i="13"/>
  <c r="AC27" i="13" s="1"/>
  <c r="AB27" i="13"/>
  <c r="AA28" i="13"/>
  <c r="AB28" i="13"/>
  <c r="AC28" i="13"/>
  <c r="AA29" i="13"/>
  <c r="AB29" i="13"/>
  <c r="AC29" i="13"/>
  <c r="AA30" i="13"/>
  <c r="AA31" i="13"/>
  <c r="AC31" i="13" s="1"/>
  <c r="AB31" i="13"/>
  <c r="AA32" i="13"/>
  <c r="AB32" i="13"/>
  <c r="AC32" i="13"/>
  <c r="AA33" i="13"/>
  <c r="AB33" i="13"/>
  <c r="AC33" i="13"/>
  <c r="AA34" i="13"/>
  <c r="AA35" i="13"/>
  <c r="AC35" i="13" s="1"/>
  <c r="AB35" i="13"/>
  <c r="AA36" i="13"/>
  <c r="AB36" i="13"/>
  <c r="AC36" i="13"/>
  <c r="AA37" i="13"/>
  <c r="AB37" i="13"/>
  <c r="AC37" i="13"/>
  <c r="AA38" i="13"/>
  <c r="AA39" i="13"/>
  <c r="AC39" i="13" s="1"/>
  <c r="AB39" i="13"/>
  <c r="AA40" i="13"/>
  <c r="AB40" i="13"/>
  <c r="AC40" i="13"/>
  <c r="AA41" i="13"/>
  <c r="AB41" i="13"/>
  <c r="AC41" i="13"/>
  <c r="AA42" i="13"/>
  <c r="AA43" i="13"/>
  <c r="AC43" i="13" s="1"/>
  <c r="AB43" i="13"/>
  <c r="AA44" i="13"/>
  <c r="AB44" i="13"/>
  <c r="AC44" i="13"/>
  <c r="AA45" i="13"/>
  <c r="AB45" i="13"/>
  <c r="AC45" i="13"/>
  <c r="AA46" i="13"/>
  <c r="AA47" i="13"/>
  <c r="AC47" i="13" s="1"/>
  <c r="AB47" i="13"/>
  <c r="AA48" i="13"/>
  <c r="AB48" i="13"/>
  <c r="AC48" i="13"/>
  <c r="AA49" i="13"/>
  <c r="AB49" i="13"/>
  <c r="AC49" i="13"/>
  <c r="AA50" i="13"/>
  <c r="AA51" i="13"/>
  <c r="AC51" i="13" s="1"/>
  <c r="AB51" i="13"/>
  <c r="AA52" i="13"/>
  <c r="AB52" i="13"/>
  <c r="AC52" i="13"/>
  <c r="AA53" i="13"/>
  <c r="AB53" i="13"/>
  <c r="AC53" i="13"/>
  <c r="AA54" i="13"/>
  <c r="AA55" i="13"/>
  <c r="AC55" i="13" s="1"/>
  <c r="AB55" i="13"/>
  <c r="AA56" i="13"/>
  <c r="AB56" i="13"/>
  <c r="AC56" i="13"/>
  <c r="AA57" i="13"/>
  <c r="AB57" i="13"/>
  <c r="AC57" i="13"/>
  <c r="AA58" i="13"/>
  <c r="AA59" i="13"/>
  <c r="AC59" i="13" s="1"/>
  <c r="AB59" i="13"/>
  <c r="AA60" i="13"/>
  <c r="AB60" i="13"/>
  <c r="AC60" i="13"/>
  <c r="AA61" i="13"/>
  <c r="AB61" i="13"/>
  <c r="AC61" i="13"/>
  <c r="AA62" i="13"/>
  <c r="AA63" i="13"/>
  <c r="AC63" i="13" s="1"/>
  <c r="AB63" i="13"/>
  <c r="AA64" i="13"/>
  <c r="AB64" i="13"/>
  <c r="AC64" i="13"/>
  <c r="AA65" i="13"/>
  <c r="AB65" i="13"/>
  <c r="AC65" i="13"/>
  <c r="AA66" i="13"/>
  <c r="AA67" i="13"/>
  <c r="AC67" i="13" s="1"/>
  <c r="AB67" i="13"/>
  <c r="AA68" i="13"/>
  <c r="AB68" i="13"/>
  <c r="AC68" i="13"/>
  <c r="AA69" i="13"/>
  <c r="AB69" i="13"/>
  <c r="AC69" i="13"/>
  <c r="AA70" i="13"/>
  <c r="AA71" i="13"/>
  <c r="AC71" i="13" s="1"/>
  <c r="AB71" i="13"/>
  <c r="AA72" i="13"/>
  <c r="AB72" i="13"/>
  <c r="AC72" i="13"/>
  <c r="AA73" i="13"/>
  <c r="AB73" i="13"/>
  <c r="AC73" i="13"/>
  <c r="AA74" i="13"/>
  <c r="AA75" i="13"/>
  <c r="AC75" i="13" s="1"/>
  <c r="AB75" i="13"/>
  <c r="AA76" i="13"/>
  <c r="AB76" i="13"/>
  <c r="AC76" i="13"/>
  <c r="AA77" i="13"/>
  <c r="AB77" i="13"/>
  <c r="AC77" i="13"/>
  <c r="AA78" i="13"/>
  <c r="AA79" i="13"/>
  <c r="AC79" i="13" s="1"/>
  <c r="AB79" i="13"/>
  <c r="AA80" i="13"/>
  <c r="AB80" i="13"/>
  <c r="AC80" i="13"/>
  <c r="AA81" i="13"/>
  <c r="AB81" i="13"/>
  <c r="AC81" i="13"/>
  <c r="AA82" i="13"/>
  <c r="AA83" i="13"/>
  <c r="AC83" i="13" s="1"/>
  <c r="AB83" i="13"/>
  <c r="AA84" i="13"/>
  <c r="AB84" i="13"/>
  <c r="AC84" i="13"/>
  <c r="AA85" i="13"/>
  <c r="AB85" i="13"/>
  <c r="AC85" i="13"/>
  <c r="AA86" i="13"/>
  <c r="AA87" i="13"/>
  <c r="AC87" i="13" s="1"/>
  <c r="AB87" i="13"/>
  <c r="AA88" i="13"/>
  <c r="AB88" i="13"/>
  <c r="AC88" i="13"/>
  <c r="AA89" i="13"/>
  <c r="AB89" i="13" s="1"/>
  <c r="AC89" i="13" s="1"/>
  <c r="AA90" i="13"/>
  <c r="AA91" i="13"/>
  <c r="AC91" i="13" s="1"/>
  <c r="AB91" i="13"/>
  <c r="AA92" i="13"/>
  <c r="AB92" i="13"/>
  <c r="AC92" i="13"/>
  <c r="AA93" i="13"/>
  <c r="AB93" i="13"/>
  <c r="AC93" i="13"/>
  <c r="AA94" i="13"/>
  <c r="AA95" i="13"/>
  <c r="AC95" i="13" s="1"/>
  <c r="AB95" i="13"/>
  <c r="AA96" i="13"/>
  <c r="AB96" i="13"/>
  <c r="AC96" i="13"/>
  <c r="AA97" i="13"/>
  <c r="AB97" i="13"/>
  <c r="AC97" i="13"/>
  <c r="AA98" i="13"/>
  <c r="AA99" i="13"/>
  <c r="AC99" i="13" s="1"/>
  <c r="AB99" i="13"/>
  <c r="AA100" i="13"/>
  <c r="AB100" i="13"/>
  <c r="AC100" i="13"/>
  <c r="AC7" i="13"/>
  <c r="AB7" i="13"/>
  <c r="AA7" i="13"/>
  <c r="AA6" i="13"/>
  <c r="AC6" i="13"/>
  <c r="X3" i="13"/>
  <c r="X6" i="13"/>
  <c r="V8" i="13"/>
  <c r="W8" i="13"/>
  <c r="X8" i="13"/>
  <c r="V9" i="13"/>
  <c r="W9" i="13"/>
  <c r="X9" i="13"/>
  <c r="V10" i="13"/>
  <c r="V11" i="13"/>
  <c r="X11" i="13" s="1"/>
  <c r="W11" i="13"/>
  <c r="V12" i="13"/>
  <c r="W12" i="13"/>
  <c r="X12" i="13"/>
  <c r="V13" i="13"/>
  <c r="W13" i="13"/>
  <c r="X13" i="13"/>
  <c r="V14" i="13"/>
  <c r="V15" i="13"/>
  <c r="X15" i="13" s="1"/>
  <c r="W15" i="13"/>
  <c r="V16" i="13"/>
  <c r="W16" i="13"/>
  <c r="X16" i="13"/>
  <c r="V17" i="13"/>
  <c r="W17" i="13"/>
  <c r="X17" i="13"/>
  <c r="V18" i="13"/>
  <c r="V19" i="13"/>
  <c r="X19" i="13" s="1"/>
  <c r="W19" i="13"/>
  <c r="V20" i="13"/>
  <c r="W20" i="13"/>
  <c r="X20" i="13"/>
  <c r="V21" i="13"/>
  <c r="W21" i="13" s="1"/>
  <c r="X21" i="13" s="1"/>
  <c r="V22" i="13"/>
  <c r="V23" i="13"/>
  <c r="X23" i="13" s="1"/>
  <c r="W23" i="13"/>
  <c r="V24" i="13"/>
  <c r="W24" i="13"/>
  <c r="X24" i="13"/>
  <c r="V25" i="13"/>
  <c r="W25" i="13" s="1"/>
  <c r="X25" i="13" s="1"/>
  <c r="V26" i="13"/>
  <c r="V27" i="13"/>
  <c r="X27" i="13" s="1"/>
  <c r="W27" i="13"/>
  <c r="V28" i="13"/>
  <c r="W28" i="13"/>
  <c r="X28" i="13"/>
  <c r="V29" i="13"/>
  <c r="W29" i="13" s="1"/>
  <c r="X29" i="13" s="1"/>
  <c r="V30" i="13"/>
  <c r="V31" i="13"/>
  <c r="X31" i="13" s="1"/>
  <c r="W31" i="13"/>
  <c r="V32" i="13"/>
  <c r="W32" i="13"/>
  <c r="X32" i="13"/>
  <c r="V33" i="13"/>
  <c r="W33" i="13" s="1"/>
  <c r="X33" i="13" s="1"/>
  <c r="V34" i="13"/>
  <c r="V35" i="13"/>
  <c r="X35" i="13" s="1"/>
  <c r="W35" i="13"/>
  <c r="V36" i="13"/>
  <c r="W36" i="13"/>
  <c r="X36" i="13"/>
  <c r="V37" i="13"/>
  <c r="W37" i="13" s="1"/>
  <c r="X37" i="13" s="1"/>
  <c r="V38" i="13"/>
  <c r="V39" i="13"/>
  <c r="X39" i="13" s="1"/>
  <c r="W39" i="13"/>
  <c r="V40" i="13"/>
  <c r="W40" i="13"/>
  <c r="X40" i="13"/>
  <c r="V41" i="13"/>
  <c r="W41" i="13"/>
  <c r="X41" i="13"/>
  <c r="V42" i="13"/>
  <c r="V43" i="13"/>
  <c r="X43" i="13" s="1"/>
  <c r="W43" i="13"/>
  <c r="V44" i="13"/>
  <c r="W44" i="13"/>
  <c r="X44" i="13"/>
  <c r="V45" i="13"/>
  <c r="W45" i="13" s="1"/>
  <c r="X45" i="13" s="1"/>
  <c r="V46" i="13"/>
  <c r="V47" i="13"/>
  <c r="X47" i="13" s="1"/>
  <c r="W47" i="13"/>
  <c r="V48" i="13"/>
  <c r="W48" i="13"/>
  <c r="X48" i="13"/>
  <c r="V49" i="13"/>
  <c r="W49" i="13" s="1"/>
  <c r="X49" i="13" s="1"/>
  <c r="V50" i="13"/>
  <c r="V51" i="13"/>
  <c r="X51" i="13" s="1"/>
  <c r="W51" i="13"/>
  <c r="V52" i="13"/>
  <c r="W52" i="13"/>
  <c r="X52" i="13"/>
  <c r="V53" i="13"/>
  <c r="W53" i="13" s="1"/>
  <c r="X53" i="13" s="1"/>
  <c r="V54" i="13"/>
  <c r="V55" i="13"/>
  <c r="X55" i="13" s="1"/>
  <c r="W55" i="13"/>
  <c r="V56" i="13"/>
  <c r="W56" i="13"/>
  <c r="X56" i="13"/>
  <c r="V57" i="13"/>
  <c r="W57" i="13"/>
  <c r="X57" i="13"/>
  <c r="V58" i="13"/>
  <c r="V59" i="13"/>
  <c r="X59" i="13" s="1"/>
  <c r="W59" i="13"/>
  <c r="V60" i="13"/>
  <c r="W60" i="13"/>
  <c r="X60" i="13"/>
  <c r="V61" i="13"/>
  <c r="W61" i="13"/>
  <c r="X61" i="13"/>
  <c r="V62" i="13"/>
  <c r="V63" i="13"/>
  <c r="X63" i="13" s="1"/>
  <c r="W63" i="13"/>
  <c r="V64" i="13"/>
  <c r="W64" i="13"/>
  <c r="X64" i="13"/>
  <c r="V65" i="13"/>
  <c r="W65" i="13" s="1"/>
  <c r="X65" i="13" s="1"/>
  <c r="V66" i="13"/>
  <c r="V67" i="13"/>
  <c r="X67" i="13" s="1"/>
  <c r="W67" i="13"/>
  <c r="V68" i="13"/>
  <c r="W68" i="13"/>
  <c r="X68" i="13"/>
  <c r="V69" i="13"/>
  <c r="W69" i="13" s="1"/>
  <c r="X69" i="13" s="1"/>
  <c r="V70" i="13"/>
  <c r="V71" i="13"/>
  <c r="X71" i="13" s="1"/>
  <c r="W71" i="13"/>
  <c r="V72" i="13"/>
  <c r="W72" i="13"/>
  <c r="X72" i="13"/>
  <c r="V73" i="13"/>
  <c r="W73" i="13"/>
  <c r="X73" i="13"/>
  <c r="V74" i="13"/>
  <c r="V75" i="13"/>
  <c r="X75" i="13" s="1"/>
  <c r="W75" i="13"/>
  <c r="V76" i="13"/>
  <c r="W76" i="13"/>
  <c r="X76" i="13"/>
  <c r="V77" i="13"/>
  <c r="W77" i="13"/>
  <c r="X77" i="13"/>
  <c r="V78" i="13"/>
  <c r="V79" i="13"/>
  <c r="X79" i="13" s="1"/>
  <c r="W79" i="13"/>
  <c r="V80" i="13"/>
  <c r="W80" i="13"/>
  <c r="X80" i="13"/>
  <c r="V81" i="13"/>
  <c r="W81" i="13" s="1"/>
  <c r="X81" i="13" s="1"/>
  <c r="V82" i="13"/>
  <c r="V83" i="13"/>
  <c r="X83" i="13" s="1"/>
  <c r="W83" i="13"/>
  <c r="V84" i="13"/>
  <c r="W84" i="13"/>
  <c r="X84" i="13"/>
  <c r="V85" i="13"/>
  <c r="W85" i="13" s="1"/>
  <c r="X85" i="13" s="1"/>
  <c r="V86" i="13"/>
  <c r="V87" i="13"/>
  <c r="X87" i="13" s="1"/>
  <c r="W87" i="13"/>
  <c r="V88" i="13"/>
  <c r="W88" i="13"/>
  <c r="X88" i="13"/>
  <c r="V89" i="13"/>
  <c r="W89" i="13" s="1"/>
  <c r="X89" i="13" s="1"/>
  <c r="V90" i="13"/>
  <c r="V91" i="13"/>
  <c r="X91" i="13" s="1"/>
  <c r="W91" i="13"/>
  <c r="V92" i="13"/>
  <c r="W92" i="13"/>
  <c r="X92" i="13"/>
  <c r="V93" i="13"/>
  <c r="W93" i="13" s="1"/>
  <c r="X93" i="13" s="1"/>
  <c r="V94" i="13"/>
  <c r="V95" i="13"/>
  <c r="X95" i="13" s="1"/>
  <c r="W95" i="13"/>
  <c r="V96" i="13"/>
  <c r="W96" i="13"/>
  <c r="X96" i="13"/>
  <c r="V97" i="13"/>
  <c r="W97" i="13" s="1"/>
  <c r="X97" i="13" s="1"/>
  <c r="V98" i="13"/>
  <c r="V99" i="13"/>
  <c r="X99" i="13" s="1"/>
  <c r="W99" i="13"/>
  <c r="V100" i="13"/>
  <c r="W100" i="13"/>
  <c r="X100" i="13"/>
  <c r="X7" i="13"/>
  <c r="W7" i="13"/>
  <c r="V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AO6" i="13"/>
  <c r="H6" i="13"/>
  <c r="I6" i="13"/>
  <c r="J6" i="13"/>
  <c r="K6" i="13"/>
  <c r="L6" i="13"/>
  <c r="M6" i="13"/>
  <c r="N6" i="13"/>
  <c r="O6" i="13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AM6" i="13" l="1"/>
  <c r="U10" i="6"/>
  <c r="Y10" i="6"/>
  <c r="AC10" i="6"/>
  <c r="U11" i="6"/>
  <c r="Y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20" i="6"/>
  <c r="Z20" i="6"/>
  <c r="AD20" i="6"/>
  <c r="V21" i="6"/>
  <c r="Z21" i="6"/>
  <c r="AD21" i="6"/>
  <c r="V22" i="6"/>
  <c r="Z22" i="6"/>
  <c r="AD22" i="6"/>
  <c r="X24" i="6"/>
  <c r="AB24" i="6"/>
  <c r="S25" i="6"/>
  <c r="X25" i="6"/>
  <c r="AB25" i="6"/>
  <c r="S26" i="6"/>
  <c r="X26" i="6"/>
  <c r="AB26" i="6"/>
  <c r="S27" i="6"/>
  <c r="X27" i="6"/>
  <c r="AB27" i="6"/>
  <c r="S29" i="6"/>
  <c r="X29" i="6"/>
  <c r="AB29" i="6"/>
  <c r="AB28" i="6" s="1"/>
  <c r="S31" i="6"/>
  <c r="X31" i="6"/>
  <c r="AB31" i="6"/>
  <c r="S32" i="6"/>
  <c r="W32" i="6"/>
  <c r="V10" i="6"/>
  <c r="Z10" i="6"/>
  <c r="AD10" i="6"/>
  <c r="V11" i="6"/>
  <c r="Z11" i="6"/>
  <c r="AD11" i="6"/>
  <c r="U12" i="6"/>
  <c r="Y12" i="6"/>
  <c r="AC12" i="6"/>
  <c r="U13" i="6"/>
  <c r="Y13" i="6"/>
  <c r="AC13" i="6"/>
  <c r="U15" i="6"/>
  <c r="Y15" i="6"/>
  <c r="AC15" i="6"/>
  <c r="X16" i="6"/>
  <c r="AB16" i="6"/>
  <c r="S17" i="6"/>
  <c r="T17" i="6" s="1"/>
  <c r="X17" i="6"/>
  <c r="AB17" i="6"/>
  <c r="S18" i="6"/>
  <c r="X18" i="6"/>
  <c r="AB18" i="6"/>
  <c r="S20" i="6"/>
  <c r="W20" i="6"/>
  <c r="AA20" i="6"/>
  <c r="R21" i="6"/>
  <c r="W21" i="6"/>
  <c r="AA21" i="6"/>
  <c r="R22" i="6"/>
  <c r="W22" i="6"/>
  <c r="AA22" i="6"/>
  <c r="U24" i="6"/>
  <c r="Y24" i="6"/>
  <c r="AC24" i="6"/>
  <c r="U25" i="6"/>
  <c r="Y25" i="6"/>
  <c r="AC25" i="6"/>
  <c r="U26" i="6"/>
  <c r="Y26" i="6"/>
  <c r="AC26" i="6"/>
  <c r="U27" i="6"/>
  <c r="Y27" i="6"/>
  <c r="AC27" i="6"/>
  <c r="U29" i="6"/>
  <c r="U28" i="6" s="1"/>
  <c r="Y29" i="6"/>
  <c r="Y28" i="6" s="1"/>
  <c r="AC29" i="6"/>
  <c r="U31" i="6"/>
  <c r="Y31" i="6"/>
  <c r="AC31" i="6"/>
  <c r="X32" i="6"/>
  <c r="AB32" i="6"/>
  <c r="S33" i="6"/>
  <c r="S10" i="6"/>
  <c r="X10" i="6"/>
  <c r="AB10" i="6"/>
  <c r="S11" i="6"/>
  <c r="X11" i="6"/>
  <c r="AB11" i="6"/>
  <c r="S12" i="6"/>
  <c r="W12" i="6"/>
  <c r="AA12" i="6"/>
  <c r="R13" i="6"/>
  <c r="W13" i="6"/>
  <c r="AA13" i="6"/>
  <c r="R15" i="6"/>
  <c r="W15" i="6"/>
  <c r="AA15" i="6"/>
  <c r="R16" i="6"/>
  <c r="V16" i="6"/>
  <c r="Z16" i="6"/>
  <c r="AD16" i="6"/>
  <c r="V17" i="6"/>
  <c r="Z17" i="6"/>
  <c r="AD17" i="6"/>
  <c r="V18" i="6"/>
  <c r="Z18" i="6"/>
  <c r="AD18" i="6"/>
  <c r="U20" i="6"/>
  <c r="Y20" i="6"/>
  <c r="AC20" i="6"/>
  <c r="U21" i="6"/>
  <c r="Y21" i="6"/>
  <c r="AC21" i="6"/>
  <c r="U22" i="6"/>
  <c r="Y22" i="6"/>
  <c r="AC22" i="6"/>
  <c r="S24" i="6"/>
  <c r="W24" i="6"/>
  <c r="AA24" i="6"/>
  <c r="R25" i="6"/>
  <c r="W25" i="6"/>
  <c r="AA25" i="6"/>
  <c r="R26" i="6"/>
  <c r="W26" i="6"/>
  <c r="AA26" i="6"/>
  <c r="R27" i="6"/>
  <c r="W27" i="6"/>
  <c r="AA27" i="6"/>
  <c r="R29" i="6"/>
  <c r="R28" i="6" s="1"/>
  <c r="W29" i="6"/>
  <c r="W28" i="6" s="1"/>
  <c r="AA29" i="6"/>
  <c r="AA28" i="6" s="1"/>
  <c r="R31" i="6"/>
  <c r="W31" i="6"/>
  <c r="AA31" i="6"/>
  <c r="R32" i="6"/>
  <c r="W10" i="6"/>
  <c r="AA11" i="6"/>
  <c r="AD12" i="6"/>
  <c r="V15" i="6"/>
  <c r="Y16" i="6"/>
  <c r="AC17" i="6"/>
  <c r="X21" i="6"/>
  <c r="AB22" i="6"/>
  <c r="AD24" i="6"/>
  <c r="V26" i="6"/>
  <c r="Z27" i="6"/>
  <c r="AD29" i="6"/>
  <c r="AD28" i="6" s="1"/>
  <c r="U32" i="6"/>
  <c r="AA32" i="6"/>
  <c r="U33" i="6"/>
  <c r="Y33" i="6"/>
  <c r="AC33" i="6"/>
  <c r="U35" i="6"/>
  <c r="Y35" i="6"/>
  <c r="AC35" i="6"/>
  <c r="X36" i="6"/>
  <c r="AB36" i="6"/>
  <c r="S37" i="6"/>
  <c r="X37" i="6"/>
  <c r="AB37" i="6"/>
  <c r="S39" i="6"/>
  <c r="X39" i="6"/>
  <c r="AB39" i="6"/>
  <c r="S40" i="6"/>
  <c r="W40" i="6"/>
  <c r="AA40" i="6"/>
  <c r="R41" i="6"/>
  <c r="W41" i="6"/>
  <c r="AA41" i="6"/>
  <c r="R42" i="6"/>
  <c r="W42" i="6"/>
  <c r="AA42" i="6"/>
  <c r="U44" i="6"/>
  <c r="Y44" i="6"/>
  <c r="AC44" i="6"/>
  <c r="U45" i="6"/>
  <c r="Y45" i="6"/>
  <c r="AC45" i="6"/>
  <c r="U46" i="6"/>
  <c r="Y46" i="6"/>
  <c r="AC46" i="6"/>
  <c r="U47" i="6"/>
  <c r="Y47" i="6"/>
  <c r="AC47" i="6"/>
  <c r="X48" i="6"/>
  <c r="AB48" i="6"/>
  <c r="S50" i="6"/>
  <c r="X50" i="6"/>
  <c r="AB50" i="6"/>
  <c r="S51" i="6"/>
  <c r="X51" i="6"/>
  <c r="AB51" i="6"/>
  <c r="S52" i="6"/>
  <c r="X52" i="6"/>
  <c r="AB52" i="6"/>
  <c r="AC9" i="6"/>
  <c r="AA10" i="6"/>
  <c r="R12" i="6"/>
  <c r="T12" i="6" s="1"/>
  <c r="V13" i="6"/>
  <c r="Z15" i="6"/>
  <c r="AC16" i="6"/>
  <c r="U18" i="6"/>
  <c r="X20" i="6"/>
  <c r="AB21" i="6"/>
  <c r="R24" i="6"/>
  <c r="V25" i="6"/>
  <c r="Z26" i="6"/>
  <c r="AD27" i="6"/>
  <c r="V31" i="6"/>
  <c r="V32" i="6"/>
  <c r="AC32" i="6"/>
  <c r="V33" i="6"/>
  <c r="Z33" i="6"/>
  <c r="AD33" i="6"/>
  <c r="V35" i="6"/>
  <c r="Z35" i="6"/>
  <c r="AD35" i="6"/>
  <c r="U36" i="6"/>
  <c r="Y36" i="6"/>
  <c r="AC36" i="6"/>
  <c r="U37" i="6"/>
  <c r="Y37" i="6"/>
  <c r="AC37" i="6"/>
  <c r="U39" i="6"/>
  <c r="Y39" i="6"/>
  <c r="AC39" i="6"/>
  <c r="X40" i="6"/>
  <c r="AB40" i="6"/>
  <c r="S41" i="6"/>
  <c r="X41" i="6"/>
  <c r="AB41" i="6"/>
  <c r="S42" i="6"/>
  <c r="X42" i="6"/>
  <c r="AB42" i="6"/>
  <c r="R44" i="6"/>
  <c r="V44" i="6"/>
  <c r="Z44" i="6"/>
  <c r="AD44" i="6"/>
  <c r="V45" i="6"/>
  <c r="Z45" i="6"/>
  <c r="AD45" i="6"/>
  <c r="V46" i="6"/>
  <c r="Z46" i="6"/>
  <c r="AD46" i="6"/>
  <c r="V47" i="6"/>
  <c r="Z47" i="6"/>
  <c r="AD47" i="6"/>
  <c r="U48" i="6"/>
  <c r="Y48" i="6"/>
  <c r="AC48" i="6"/>
  <c r="U50" i="6"/>
  <c r="Y50" i="6"/>
  <c r="AC50" i="6"/>
  <c r="U51" i="6"/>
  <c r="Y51" i="6"/>
  <c r="AC51" i="6"/>
  <c r="U52" i="6"/>
  <c r="Y52" i="6"/>
  <c r="AC52" i="6"/>
  <c r="AA9" i="6"/>
  <c r="X9" i="6"/>
  <c r="S9" i="6"/>
  <c r="R10" i="6"/>
  <c r="T10" i="6" s="1"/>
  <c r="W11" i="6"/>
  <c r="Z12" i="6"/>
  <c r="AD13" i="6"/>
  <c r="U16" i="6"/>
  <c r="Y17" i="6"/>
  <c r="AC18" i="6"/>
  <c r="S21" i="6"/>
  <c r="X22" i="6"/>
  <c r="Z24" i="6"/>
  <c r="AD25" i="6"/>
  <c r="V27" i="6"/>
  <c r="Z29" i="6"/>
  <c r="Z28" i="6" s="1"/>
  <c r="AD31" i="6"/>
  <c r="Z32" i="6"/>
  <c r="R33" i="6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AD40" i="6"/>
  <c r="V41" i="6"/>
  <c r="Z41" i="6"/>
  <c r="AD41" i="6"/>
  <c r="V42" i="6"/>
  <c r="Z42" i="6"/>
  <c r="AD42" i="6"/>
  <c r="X44" i="6"/>
  <c r="AB44" i="6"/>
  <c r="S45" i="6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T52" i="6" s="1"/>
  <c r="W52" i="6"/>
  <c r="AA52" i="6"/>
  <c r="AD9" i="6"/>
  <c r="Z9" i="6"/>
  <c r="W9" i="6"/>
  <c r="Z13" i="6"/>
  <c r="AB20" i="6"/>
  <c r="AD26" i="6"/>
  <c r="AD32" i="6"/>
  <c r="W35" i="6"/>
  <c r="Z36" i="6"/>
  <c r="AD37" i="6"/>
  <c r="U40" i="6"/>
  <c r="Y41" i="6"/>
  <c r="AC42" i="6"/>
  <c r="R45" i="6"/>
  <c r="W46" i="6"/>
  <c r="AA47" i="6"/>
  <c r="AD48" i="6"/>
  <c r="V51" i="6"/>
  <c r="Z52" i="6"/>
  <c r="V9" i="6"/>
  <c r="R11" i="6"/>
  <c r="T11" i="6" s="1"/>
  <c r="U17" i="6"/>
  <c r="V24" i="6"/>
  <c r="Z31" i="6"/>
  <c r="Z30" i="6" s="1"/>
  <c r="AA33" i="6"/>
  <c r="R36" i="6"/>
  <c r="V37" i="6"/>
  <c r="Z39" i="6"/>
  <c r="AC40" i="6"/>
  <c r="U42" i="6"/>
  <c r="W44" i="6"/>
  <c r="AA45" i="6"/>
  <c r="R47" i="6"/>
  <c r="V48" i="6"/>
  <c r="Z50" i="6"/>
  <c r="AD51" i="6"/>
  <c r="AB9" i="6"/>
  <c r="R9" i="6"/>
  <c r="AD50" i="6"/>
  <c r="V52" i="6"/>
  <c r="V12" i="6"/>
  <c r="Y18" i="6"/>
  <c r="Z25" i="6"/>
  <c r="Y32" i="6"/>
  <c r="R35" i="6"/>
  <c r="V36" i="6"/>
  <c r="Z37" i="6"/>
  <c r="AD39" i="6"/>
  <c r="U41" i="6"/>
  <c r="Y42" i="6"/>
  <c r="AA44" i="6"/>
  <c r="R46" i="6"/>
  <c r="W47" i="6"/>
  <c r="Z48" i="6"/>
  <c r="Y9" i="6"/>
  <c r="V29" i="6"/>
  <c r="V28" i="6" s="1"/>
  <c r="V39" i="6"/>
  <c r="W45" i="6"/>
  <c r="Z51" i="6"/>
  <c r="AA46" i="6"/>
  <c r="AD15" i="6"/>
  <c r="AA35" i="6"/>
  <c r="AC41" i="6"/>
  <c r="R48" i="6"/>
  <c r="U9" i="6"/>
  <c r="Y40" i="6"/>
  <c r="AD52" i="6"/>
  <c r="S22" i="6"/>
  <c r="AD36" i="6"/>
  <c r="S44" i="6"/>
  <c r="V50" i="6"/>
  <c r="W33" i="6"/>
  <c r="E16" i="4"/>
  <c r="F16" i="4"/>
  <c r="F9" i="4"/>
  <c r="F11" i="4"/>
  <c r="F15" i="4"/>
  <c r="E8" i="4"/>
  <c r="E10" i="4"/>
  <c r="E12" i="4"/>
  <c r="E17" i="4"/>
  <c r="F10" i="4"/>
  <c r="F12" i="4"/>
  <c r="F14" i="4"/>
  <c r="F17" i="4"/>
  <c r="E11" i="4"/>
  <c r="E13" i="4"/>
  <c r="E15" i="4"/>
  <c r="E14" i="4"/>
  <c r="E9" i="4"/>
  <c r="G9" i="4" s="1"/>
  <c r="F8" i="4"/>
  <c r="AA7" i="15"/>
  <c r="AB7" i="15" s="1"/>
  <c r="AL6" i="13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M35" i="5"/>
  <c r="F35" i="5" s="1"/>
  <c r="L7" i="5"/>
  <c r="L12" i="5"/>
  <c r="L16" i="5"/>
  <c r="L22" i="5"/>
  <c r="L28" i="5"/>
  <c r="L34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M7" i="5"/>
  <c r="L8" i="5"/>
  <c r="L14" i="5"/>
  <c r="L20" i="5"/>
  <c r="L26" i="5"/>
  <c r="L32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L10" i="5"/>
  <c r="L18" i="5"/>
  <c r="L24" i="5"/>
  <c r="L30" i="5"/>
  <c r="L36" i="5"/>
  <c r="V7" i="15"/>
  <c r="W7" i="15" s="1"/>
  <c r="X7" i="15" s="1"/>
  <c r="AP6" i="13"/>
  <c r="L9" i="4"/>
  <c r="J7" i="4"/>
  <c r="I23" i="4"/>
  <c r="J25" i="4"/>
  <c r="D3" i="4"/>
  <c r="AQ6" i="14"/>
  <c r="AM6" i="14"/>
  <c r="AO6" i="14"/>
  <c r="AQ6" i="13"/>
  <c r="AK6" i="13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1" i="15"/>
  <c r="P13" i="15"/>
  <c r="N3" i="15"/>
  <c r="P14" i="15"/>
  <c r="K3" i="15"/>
  <c r="J3" i="15"/>
  <c r="G6" i="15"/>
  <c r="L7" i="15"/>
  <c r="P9" i="15"/>
  <c r="M3" i="15"/>
  <c r="P12" i="15"/>
  <c r="O7" i="15"/>
  <c r="X11" i="15"/>
  <c r="P10" i="15"/>
  <c r="P8" i="15"/>
  <c r="H6" i="15"/>
  <c r="M6" i="15"/>
  <c r="J6" i="15"/>
  <c r="E5" i="3" s="1"/>
  <c r="N6" i="15"/>
  <c r="F24" i="4" s="1"/>
  <c r="F23" i="4" s="1"/>
  <c r="AB8" i="15"/>
  <c r="AC8" i="15" s="1"/>
  <c r="AB13" i="15"/>
  <c r="AC13" i="15" s="1"/>
  <c r="W9" i="15"/>
  <c r="X9" i="15" s="1"/>
  <c r="X8" i="15"/>
  <c r="AC11" i="15"/>
  <c r="AC12" i="15"/>
  <c r="W14" i="15"/>
  <c r="X14" i="15" s="1"/>
  <c r="X12" i="15"/>
  <c r="X13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2" i="13"/>
  <c r="AC98" i="13"/>
  <c r="AC94" i="13"/>
  <c r="AC54" i="13"/>
  <c r="AC66" i="13"/>
  <c r="AC14" i="13"/>
  <c r="AC50" i="13"/>
  <c r="AC8" i="13"/>
  <c r="AB98" i="13"/>
  <c r="AB94" i="13"/>
  <c r="AB90" i="13"/>
  <c r="AC90" i="13" s="1"/>
  <c r="AB86" i="13"/>
  <c r="AC86" i="13" s="1"/>
  <c r="AB82" i="13"/>
  <c r="AB78" i="13"/>
  <c r="AC78" i="13" s="1"/>
  <c r="AB74" i="13"/>
  <c r="AC74" i="13" s="1"/>
  <c r="AB70" i="13"/>
  <c r="AC70" i="13" s="1"/>
  <c r="AB66" i="13"/>
  <c r="AB62" i="13"/>
  <c r="AC62" i="13" s="1"/>
  <c r="AB58" i="13"/>
  <c r="AC58" i="13" s="1"/>
  <c r="AB54" i="13"/>
  <c r="AB50" i="13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B10" i="13"/>
  <c r="AB6" i="13" s="1"/>
  <c r="X62" i="13"/>
  <c r="X98" i="13"/>
  <c r="X46" i="13"/>
  <c r="X86" i="13"/>
  <c r="X54" i="13"/>
  <c r="X94" i="13"/>
  <c r="X38" i="13"/>
  <c r="X18" i="13"/>
  <c r="V6" i="13"/>
  <c r="W98" i="13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W58" i="13"/>
  <c r="X58" i="13" s="1"/>
  <c r="W54" i="13"/>
  <c r="W50" i="13"/>
  <c r="X50" i="13" s="1"/>
  <c r="W46" i="13"/>
  <c r="W42" i="13"/>
  <c r="X42" i="13" s="1"/>
  <c r="W38" i="13"/>
  <c r="W34" i="13"/>
  <c r="X34" i="13" s="1"/>
  <c r="W30" i="13"/>
  <c r="X30" i="13" s="1"/>
  <c r="W26" i="13"/>
  <c r="X26" i="13" s="1"/>
  <c r="W22" i="13"/>
  <c r="X22" i="13" s="1"/>
  <c r="W18" i="13"/>
  <c r="W14" i="13"/>
  <c r="X14" i="13" s="1"/>
  <c r="W10" i="13"/>
  <c r="W6" i="13" s="1"/>
  <c r="T36" i="6" l="1"/>
  <c r="W38" i="6"/>
  <c r="AB34" i="6"/>
  <c r="T32" i="6"/>
  <c r="T26" i="6"/>
  <c r="V38" i="6"/>
  <c r="AB8" i="6"/>
  <c r="T21" i="6"/>
  <c r="T16" i="6"/>
  <c r="T46" i="6"/>
  <c r="W34" i="6"/>
  <c r="T40" i="6"/>
  <c r="G10" i="4"/>
  <c r="V23" i="6"/>
  <c r="W8" i="6"/>
  <c r="T51" i="6"/>
  <c r="AA38" i="6"/>
  <c r="G14" i="4"/>
  <c r="S43" i="6"/>
  <c r="AA34" i="6"/>
  <c r="Z8" i="6"/>
  <c r="AA49" i="6"/>
  <c r="U49" i="6"/>
  <c r="S49" i="6"/>
  <c r="V14" i="6"/>
  <c r="AA23" i="6"/>
  <c r="Y23" i="6"/>
  <c r="T22" i="6"/>
  <c r="AA19" i="6"/>
  <c r="AB30" i="6"/>
  <c r="Z19" i="6"/>
  <c r="AB14" i="6"/>
  <c r="G13" i="4"/>
  <c r="T48" i="6"/>
  <c r="S34" i="6"/>
  <c r="V30" i="6"/>
  <c r="AA14" i="6"/>
  <c r="E30" i="5"/>
  <c r="G30" i="5" s="1"/>
  <c r="N30" i="5"/>
  <c r="E19" i="5"/>
  <c r="G19" i="5" s="1"/>
  <c r="N19" i="5"/>
  <c r="N20" i="5"/>
  <c r="E20" i="5"/>
  <c r="G20" i="5" s="1"/>
  <c r="L6" i="5"/>
  <c r="E7" i="5"/>
  <c r="N7" i="5"/>
  <c r="AF22" i="6"/>
  <c r="AG22" i="6"/>
  <c r="AI52" i="6"/>
  <c r="AH52" i="6"/>
  <c r="R43" i="6"/>
  <c r="T44" i="6"/>
  <c r="AH37" i="6"/>
  <c r="AI37" i="6"/>
  <c r="AH32" i="6"/>
  <c r="AI32" i="6"/>
  <c r="AF51" i="6"/>
  <c r="AG51" i="6"/>
  <c r="AH35" i="6"/>
  <c r="AC34" i="6"/>
  <c r="AI35" i="6"/>
  <c r="AH31" i="6"/>
  <c r="AC30" i="6"/>
  <c r="AI31" i="6"/>
  <c r="AH25" i="6"/>
  <c r="AI25" i="6"/>
  <c r="Y14" i="6"/>
  <c r="N18" i="5"/>
  <c r="E18" i="5"/>
  <c r="G18" i="5" s="1"/>
  <c r="E31" i="5"/>
  <c r="G31" i="5" s="1"/>
  <c r="N31" i="5"/>
  <c r="E23" i="5"/>
  <c r="G23" i="5" s="1"/>
  <c r="N23" i="5"/>
  <c r="E15" i="5"/>
  <c r="G15" i="5" s="1"/>
  <c r="N15" i="5"/>
  <c r="N32" i="5"/>
  <c r="E32" i="5"/>
  <c r="G32" i="5" s="1"/>
  <c r="E8" i="5"/>
  <c r="G8" i="5" s="1"/>
  <c r="N8" i="5"/>
  <c r="E16" i="5"/>
  <c r="G16" i="5" s="1"/>
  <c r="N16" i="5"/>
  <c r="F7" i="4"/>
  <c r="AD38" i="6"/>
  <c r="V49" i="6"/>
  <c r="Z38" i="6"/>
  <c r="V8" i="6"/>
  <c r="T50" i="6"/>
  <c r="T49" i="6" s="1"/>
  <c r="R49" i="6"/>
  <c r="AG46" i="6"/>
  <c r="AF46" i="6"/>
  <c r="T45" i="6"/>
  <c r="AH18" i="6"/>
  <c r="AI18" i="6"/>
  <c r="X8" i="6"/>
  <c r="AF9" i="6"/>
  <c r="AG9" i="6"/>
  <c r="AH50" i="6"/>
  <c r="AI50" i="6"/>
  <c r="AC49" i="6"/>
  <c r="Z43" i="6"/>
  <c r="AG42" i="6"/>
  <c r="AF42" i="6"/>
  <c r="T41" i="6"/>
  <c r="Y38" i="6"/>
  <c r="AD34" i="6"/>
  <c r="T24" i="6"/>
  <c r="R23" i="6"/>
  <c r="AH16" i="6"/>
  <c r="AI16" i="6"/>
  <c r="AB49" i="6"/>
  <c r="AG48" i="6"/>
  <c r="AF48" i="6"/>
  <c r="AH46" i="6"/>
  <c r="AI46" i="6"/>
  <c r="U43" i="6"/>
  <c r="S38" i="6"/>
  <c r="U34" i="6"/>
  <c r="AH17" i="6"/>
  <c r="AI17" i="6"/>
  <c r="W30" i="6"/>
  <c r="S23" i="6"/>
  <c r="AH21" i="6"/>
  <c r="AI21" i="6"/>
  <c r="Y19" i="6"/>
  <c r="U30" i="6"/>
  <c r="AH27" i="6"/>
  <c r="AI27" i="6"/>
  <c r="S19" i="6"/>
  <c r="AG16" i="6"/>
  <c r="AF16" i="6"/>
  <c r="AH13" i="6"/>
  <c r="AI13" i="6"/>
  <c r="S30" i="6"/>
  <c r="AG26" i="6"/>
  <c r="AF26" i="6"/>
  <c r="T25" i="6"/>
  <c r="R19" i="6"/>
  <c r="T20" i="6"/>
  <c r="T19" i="6" s="1"/>
  <c r="S14" i="6"/>
  <c r="E35" i="5"/>
  <c r="G35" i="5" s="1"/>
  <c r="N35" i="5"/>
  <c r="E11" i="5"/>
  <c r="G11" i="5" s="1"/>
  <c r="N11" i="5"/>
  <c r="N28" i="5"/>
  <c r="E28" i="5"/>
  <c r="G28" i="5" s="1"/>
  <c r="G17" i="4"/>
  <c r="AG40" i="6"/>
  <c r="AF40" i="6"/>
  <c r="V34" i="6"/>
  <c r="AG20" i="6"/>
  <c r="X19" i="6"/>
  <c r="AF20" i="6"/>
  <c r="AC43" i="6"/>
  <c r="AH44" i="6"/>
  <c r="AI44" i="6"/>
  <c r="AB38" i="6"/>
  <c r="T15" i="6"/>
  <c r="R14" i="6"/>
  <c r="X28" i="6"/>
  <c r="AF29" i="6"/>
  <c r="AG29" i="6"/>
  <c r="AG24" i="6"/>
  <c r="X23" i="6"/>
  <c r="AF24" i="6"/>
  <c r="AF13" i="6"/>
  <c r="AG13" i="6"/>
  <c r="AC7" i="15"/>
  <c r="L5" i="3"/>
  <c r="E24" i="4"/>
  <c r="N36" i="5"/>
  <c r="E36" i="5"/>
  <c r="G36" i="5" s="1"/>
  <c r="E10" i="5"/>
  <c r="G10" i="5" s="1"/>
  <c r="N10" i="5"/>
  <c r="N29" i="5"/>
  <c r="E29" i="5"/>
  <c r="G29" i="5" s="1"/>
  <c r="N21" i="5"/>
  <c r="E21" i="5"/>
  <c r="G21" i="5" s="1"/>
  <c r="N13" i="5"/>
  <c r="E13" i="5"/>
  <c r="G13" i="5" s="1"/>
  <c r="N26" i="5"/>
  <c r="E26" i="5"/>
  <c r="G26" i="5" s="1"/>
  <c r="M6" i="5"/>
  <c r="F7" i="5"/>
  <c r="E34" i="5"/>
  <c r="G34" i="5" s="1"/>
  <c r="N34" i="5"/>
  <c r="E12" i="5"/>
  <c r="G12" i="5" s="1"/>
  <c r="N12" i="5"/>
  <c r="G11" i="4"/>
  <c r="G8" i="4"/>
  <c r="E7" i="4"/>
  <c r="F3" i="4" s="1"/>
  <c r="AH41" i="6"/>
  <c r="AI41" i="6"/>
  <c r="Y8" i="6"/>
  <c r="AA43" i="6"/>
  <c r="AD49" i="6"/>
  <c r="Z49" i="6"/>
  <c r="W43" i="6"/>
  <c r="AF47" i="6"/>
  <c r="AG47" i="6"/>
  <c r="AB43" i="6"/>
  <c r="AD30" i="6"/>
  <c r="Z23" i="6"/>
  <c r="AA8" i="6"/>
  <c r="AH51" i="6"/>
  <c r="AI51" i="6"/>
  <c r="Y49" i="6"/>
  <c r="V43" i="6"/>
  <c r="U38" i="6"/>
  <c r="AH36" i="6"/>
  <c r="AI36" i="6"/>
  <c r="Z34" i="6"/>
  <c r="Z14" i="6"/>
  <c r="Z7" i="6" s="1"/>
  <c r="AC8" i="6"/>
  <c r="AI9" i="6"/>
  <c r="AH9" i="6"/>
  <c r="AF50" i="6"/>
  <c r="X49" i="6"/>
  <c r="AG50" i="6"/>
  <c r="AH47" i="6"/>
  <c r="AI47" i="6"/>
  <c r="AG36" i="6"/>
  <c r="AF36" i="6"/>
  <c r="AH33" i="6"/>
  <c r="AI33" i="6"/>
  <c r="AD23" i="6"/>
  <c r="T31" i="6"/>
  <c r="R30" i="6"/>
  <c r="AH22" i="6"/>
  <c r="AI22" i="6"/>
  <c r="U19" i="6"/>
  <c r="W14" i="6"/>
  <c r="AG10" i="6"/>
  <c r="AF10" i="6"/>
  <c r="AG32" i="6"/>
  <c r="AF32" i="6"/>
  <c r="AC28" i="6"/>
  <c r="AH29" i="6"/>
  <c r="AI29" i="6"/>
  <c r="AC23" i="6"/>
  <c r="AH24" i="6"/>
  <c r="AI24" i="6"/>
  <c r="AG17" i="6"/>
  <c r="AF17" i="6"/>
  <c r="AH15" i="6"/>
  <c r="AC14" i="6"/>
  <c r="AI15" i="6"/>
  <c r="AG27" i="6"/>
  <c r="AF27" i="6"/>
  <c r="AB23" i="6"/>
  <c r="AD19" i="6"/>
  <c r="AG12" i="6"/>
  <c r="AF12" i="6"/>
  <c r="AH10" i="6"/>
  <c r="AI10" i="6"/>
  <c r="E27" i="5"/>
  <c r="G27" i="5" s="1"/>
  <c r="N27" i="5"/>
  <c r="R8" i="6"/>
  <c r="T9" i="6"/>
  <c r="AG44" i="6"/>
  <c r="X43" i="6"/>
  <c r="AF44" i="6"/>
  <c r="AF33" i="6"/>
  <c r="AG33" i="6"/>
  <c r="AG37" i="6"/>
  <c r="AF37" i="6"/>
  <c r="AG11" i="6"/>
  <c r="AF11" i="6"/>
  <c r="AF18" i="6"/>
  <c r="AG18" i="6"/>
  <c r="AH11" i="6"/>
  <c r="AI11" i="6"/>
  <c r="N24" i="5"/>
  <c r="E24" i="5"/>
  <c r="G24" i="5" s="1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E14" i="5"/>
  <c r="G14" i="5" s="1"/>
  <c r="N14" i="5"/>
  <c r="E22" i="5"/>
  <c r="G22" i="5" s="1"/>
  <c r="N22" i="5"/>
  <c r="G15" i="4"/>
  <c r="G12" i="4"/>
  <c r="G16" i="4"/>
  <c r="U8" i="6"/>
  <c r="AD14" i="6"/>
  <c r="T35" i="6"/>
  <c r="R34" i="6"/>
  <c r="T47" i="6"/>
  <c r="AH40" i="6"/>
  <c r="AI40" i="6"/>
  <c r="AH42" i="6"/>
  <c r="AI42" i="6"/>
  <c r="AB19" i="6"/>
  <c r="AD8" i="6"/>
  <c r="W49" i="6"/>
  <c r="AG45" i="6"/>
  <c r="AF45" i="6"/>
  <c r="T39" i="6"/>
  <c r="R38" i="6"/>
  <c r="X34" i="6"/>
  <c r="AF35" i="6"/>
  <c r="AG35" i="6"/>
  <c r="S8" i="6"/>
  <c r="AH48" i="6"/>
  <c r="AI48" i="6"/>
  <c r="AD43" i="6"/>
  <c r="AG41" i="6"/>
  <c r="AF41" i="6"/>
  <c r="AH39" i="6"/>
  <c r="AC38" i="6"/>
  <c r="AI39" i="6"/>
  <c r="AF52" i="6"/>
  <c r="AG52" i="6"/>
  <c r="AH45" i="6"/>
  <c r="AI45" i="6"/>
  <c r="Y43" i="6"/>
  <c r="T42" i="6"/>
  <c r="X38" i="6"/>
  <c r="AF39" i="6"/>
  <c r="AG39" i="6"/>
  <c r="T37" i="6"/>
  <c r="Y34" i="6"/>
  <c r="AF21" i="6"/>
  <c r="AG21" i="6"/>
  <c r="AA30" i="6"/>
  <c r="T27" i="6"/>
  <c r="W23" i="6"/>
  <c r="AC19" i="6"/>
  <c r="AH20" i="6"/>
  <c r="AI20" i="6"/>
  <c r="T33" i="6"/>
  <c r="Y30" i="6"/>
  <c r="AH26" i="6"/>
  <c r="AI26" i="6"/>
  <c r="U23" i="6"/>
  <c r="W19" i="6"/>
  <c r="U14" i="6"/>
  <c r="AH12" i="6"/>
  <c r="AI12" i="6"/>
  <c r="X30" i="6"/>
  <c r="AG31" i="6"/>
  <c r="AF31" i="6"/>
  <c r="T29" i="6"/>
  <c r="T28" i="6" s="1"/>
  <c r="S28" i="6"/>
  <c r="AG25" i="6"/>
  <c r="AF25" i="6"/>
  <c r="V19" i="6"/>
  <c r="T18" i="6"/>
  <c r="X14" i="6"/>
  <c r="AG15" i="6"/>
  <c r="AF15" i="6"/>
  <c r="T13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L6" i="15"/>
  <c r="O6" i="15"/>
  <c r="AA6" i="15"/>
  <c r="L9" i="3" s="1"/>
  <c r="AB6" i="15"/>
  <c r="L6" i="3" s="1"/>
  <c r="W6" i="15"/>
  <c r="E6" i="3" s="1"/>
  <c r="V6" i="15"/>
  <c r="E9" i="3" s="1"/>
  <c r="W6" i="14"/>
  <c r="X6" i="14" s="1"/>
  <c r="AB6" i="14"/>
  <c r="X12" i="14"/>
  <c r="AC10" i="13"/>
  <c r="AC3" i="13" s="1"/>
  <c r="X10" i="13"/>
  <c r="AB7" i="6" l="1"/>
  <c r="W7" i="6"/>
  <c r="S7" i="6"/>
  <c r="T38" i="6"/>
  <c r="U7" i="6"/>
  <c r="T14" i="6"/>
  <c r="AF14" i="6"/>
  <c r="AG14" i="6"/>
  <c r="T34" i="6"/>
  <c r="AF43" i="6"/>
  <c r="AG43" i="6"/>
  <c r="AH23" i="6"/>
  <c r="AI23" i="6"/>
  <c r="AA7" i="6"/>
  <c r="AH49" i="6"/>
  <c r="AI49" i="6"/>
  <c r="AH34" i="6"/>
  <c r="AI34" i="6"/>
  <c r="T43" i="6"/>
  <c r="C42" i="5"/>
  <c r="AI14" i="6"/>
  <c r="AH14" i="6"/>
  <c r="AG49" i="6"/>
  <c r="AF49" i="6"/>
  <c r="AG38" i="6"/>
  <c r="AF38" i="6"/>
  <c r="AG30" i="6"/>
  <c r="AF30" i="6"/>
  <c r="AH19" i="6"/>
  <c r="AI19" i="6"/>
  <c r="AF34" i="6"/>
  <c r="AG34" i="6"/>
  <c r="T30" i="6"/>
  <c r="G7" i="5"/>
  <c r="G6" i="5" s="1"/>
  <c r="F6" i="5"/>
  <c r="AF23" i="6"/>
  <c r="AG23" i="6"/>
  <c r="AF28" i="6"/>
  <c r="AG28" i="6"/>
  <c r="T23" i="6"/>
  <c r="AF8" i="6"/>
  <c r="AG8" i="6"/>
  <c r="X7" i="6"/>
  <c r="V7" i="6"/>
  <c r="AH30" i="6"/>
  <c r="AI30" i="6"/>
  <c r="AH8" i="6"/>
  <c r="AI8" i="6"/>
  <c r="AC7" i="6"/>
  <c r="AF19" i="6"/>
  <c r="AG19" i="6"/>
  <c r="N6" i="5"/>
  <c r="AH38" i="6"/>
  <c r="AI38" i="6"/>
  <c r="AD7" i="6"/>
  <c r="T8" i="6"/>
  <c r="AI28" i="6"/>
  <c r="AH28" i="6"/>
  <c r="Y7" i="6"/>
  <c r="G7" i="4"/>
  <c r="E23" i="4"/>
  <c r="G24" i="4"/>
  <c r="K8" i="4"/>
  <c r="AH43" i="6"/>
  <c r="AI43" i="6"/>
  <c r="R7" i="6"/>
  <c r="E6" i="5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3" i="15" s="1"/>
  <c r="AC6" i="14"/>
  <c r="AC3" i="14" s="1"/>
  <c r="X3" i="14"/>
  <c r="T7" i="6" l="1"/>
  <c r="G23" i="4"/>
  <c r="J23" i="4" s="1"/>
  <c r="J24" i="4"/>
  <c r="AI7" i="6"/>
  <c r="AH7" i="6"/>
  <c r="F3" i="5"/>
  <c r="L8" i="4"/>
  <c r="K7" i="4"/>
  <c r="L7" i="4" s="1"/>
  <c r="AG7" i="6"/>
  <c r="AF7" i="6"/>
  <c r="C41" i="5"/>
  <c r="D41" i="5" s="1"/>
  <c r="D42" i="5"/>
</calcChain>
</file>

<file path=xl/sharedStrings.xml><?xml version="1.0" encoding="utf-8"?>
<sst xmlns="http://schemas.openxmlformats.org/spreadsheetml/2006/main" count="2147" uniqueCount="801">
  <si>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</si>
  <si>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</si>
  <si>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</si>
  <si>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</si>
  <si>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</si>
  <si>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</si>
  <si>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</si>
  <si>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</si>
  <si>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</si>
  <si>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</si>
  <si>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</si>
  <si>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</si>
  <si>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</si>
  <si>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</si>
  <si>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</si>
  <si>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</si>
  <si>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</si>
  <si>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</si>
  <si>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</si>
  <si>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</si>
  <si>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</si>
  <si>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</si>
  <si>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</si>
  <si>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</si>
  <si>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</si>
  <si>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</si>
  <si>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</si>
  <si>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</si>
  <si>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</si>
  <si>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</si>
  <si>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</si>
  <si>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</si>
  <si>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</si>
  <si>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</si>
  <si>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</si>
  <si>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</si>
  <si>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</si>
  <si>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</si>
  <si>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</si>
  <si>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</si>
  <si>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</si>
  <si>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</si>
  <si>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</si>
  <si>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</si>
  <si>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</si>
  <si>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</si>
  <si>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</si>
  <si>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</si>
  <si>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</si>
  <si>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</si>
  <si>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</si>
  <si>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</si>
  <si>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</si>
  <si>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</si>
  <si>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</si>
  <si>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</si>
  <si>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</si>
  <si>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</si>
  <si>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</si>
  <si>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</si>
  <si>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</si>
  <si>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</si>
  <si>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</si>
  <si>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</si>
  <si>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</si>
  <si>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</si>
  <si>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</si>
  <si>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</si>
  <si>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</si>
  <si>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</si>
  <si>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</si>
  <si>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</si>
  <si>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</si>
  <si>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</si>
  <si>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</si>
  <si>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</si>
  <si>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</si>
  <si>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</si>
  <si>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</si>
  <si>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</si>
  <si>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</si>
  <si>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</si>
  <si>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</si>
  <si>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</si>
  <si>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</si>
  <si>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</si>
  <si>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</si>
  <si>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</si>
  <si>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</si>
  <si>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</si>
  <si>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</si>
  <si>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</si>
  <si>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</si>
  <si>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</si>
  <si>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</si>
  <si>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</si>
  <si>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</si>
  <si>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</si>
  <si>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</si>
  <si>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</si>
  <si>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</si>
  <si>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</si>
  <si>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</si>
  <si>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</si>
  <si>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</si>
  <si>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</si>
  <si>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</si>
  <si>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</si>
  <si>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</si>
  <si>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</si>
  <si>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</si>
  <si>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</si>
  <si>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</si>
  <si>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</si>
  <si>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</si>
  <si>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</si>
  <si>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</si>
  <si>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</si>
  <si>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</si>
  <si>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</si>
  <si>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</si>
  <si>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</si>
  <si>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</si>
  <si>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</si>
  <si>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</si>
  <si>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</si>
  <si>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</si>
  <si>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</si>
  <si>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</si>
  <si>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</si>
  <si>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</si>
  <si>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</si>
  <si>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</si>
  <si>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</si>
  <si>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</si>
  <si>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</si>
  <si>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</si>
  <si>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</si>
  <si>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</si>
  <si>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</si>
  <si>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</si>
  <si>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</si>
  <si>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</si>
  <si>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</si>
  <si>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</si>
  <si>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</si>
  <si>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</si>
  <si>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</si>
  <si>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</si>
  <si>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</si>
  <si>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</si>
  <si>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</si>
  <si>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</si>
  <si>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</si>
  <si>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</si>
  <si>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</si>
  <si>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</si>
  <si>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</si>
  <si>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</si>
  <si>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</si>
  <si>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</si>
  <si>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</si>
  <si>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</si>
  <si>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</si>
  <si>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</si>
  <si>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</si>
  <si>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</si>
  <si>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</si>
  <si>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</si>
  <si>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</si>
  <si>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</si>
  <si>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</si>
  <si>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</si>
  <si>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</si>
  <si>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</si>
  <si>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</si>
  <si>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</si>
  <si>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</si>
  <si>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</si>
  <si>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</si>
  <si>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</si>
  <si>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</si>
  <si>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</si>
  <si>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</si>
  <si>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</si>
  <si>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</si>
  <si>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</si>
  <si>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</si>
  <si>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</si>
  <si>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</si>
  <si>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</si>
  <si>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</si>
  <si>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</si>
  <si>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</si>
  <si>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</si>
  <si>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</si>
  <si>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</si>
  <si>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</si>
  <si>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</si>
  <si>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</si>
  <si>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</si>
  <si>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</si>
  <si>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</si>
  <si>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</si>
  <si>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</si>
  <si>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</si>
  <si>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</si>
  <si>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</si>
  <si>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</si>
  <si>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</si>
  <si>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</si>
  <si>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</si>
  <si>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</si>
  <si>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</si>
  <si>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</si>
  <si>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</si>
  <si>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</si>
  <si>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</si>
  <si>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</si>
  <si>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</si>
  <si>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</si>
  <si>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</si>
  <si>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</si>
  <si>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</si>
  <si>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</si>
  <si>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</si>
  <si>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</si>
  <si>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</si>
  <si>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</si>
  <si>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</si>
  <si>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</si>
  <si>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</si>
  <si>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</si>
  <si>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</si>
  <si>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</si>
  <si>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</si>
  <si>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</si>
  <si>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</si>
  <si>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</si>
  <si>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</si>
  <si>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</si>
  <si>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</si>
  <si>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</si>
  <si>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</si>
  <si>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</si>
  <si>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</si>
  <si>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</si>
  <si>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</si>
  <si>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</si>
  <si>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</si>
  <si>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</si>
  <si>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</si>
  <si>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</si>
  <si>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</si>
  <si>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</si>
  <si>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</si>
  <si>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</si>
  <si>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</si>
  <si>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</si>
  <si>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</si>
  <si>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</si>
  <si>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</si>
  <si>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</si>
  <si>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</si>
  <si>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</si>
  <si>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</si>
  <si>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</si>
  <si>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</si>
  <si>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</si>
  <si>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</si>
  <si>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</si>
  <si>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</si>
  <si>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</si>
  <si>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</si>
  <si>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</si>
  <si>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</si>
  <si>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</si>
  <si>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</si>
  <si>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</si>
  <si>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</si>
  <si>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</si>
  <si>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</si>
  <si>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</si>
  <si>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</si>
  <si>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</si>
  <si>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</si>
  <si>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</si>
  <si>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</si>
  <si>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</si>
  <si>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</si>
  <si>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</si>
  <si>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</si>
  <si>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</si>
  <si>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</si>
  <si>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</si>
  <si>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</si>
  <si>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</si>
  <si>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</si>
  <si>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</si>
  <si>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</si>
  <si>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</si>
  <si>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</si>
  <si>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</si>
  <si>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</si>
  <si>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</si>
  <si>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</si>
  <si>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</si>
  <si>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</si>
  <si>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</si>
  <si>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</si>
  <si>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</si>
  <si>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</si>
  <si>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</si>
  <si>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</si>
  <si>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</si>
  <si>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</si>
  <si>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</si>
  <si>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</si>
  <si>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</si>
  <si>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</si>
  <si>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</si>
  <si>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</si>
  <si>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</si>
  <si>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</si>
  <si>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</si>
  <si>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</si>
  <si>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</si>
  <si>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</si>
  <si>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</si>
  <si>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</si>
  <si>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</si>
  <si>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</si>
  <si>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</si>
  <si>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</si>
  <si>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</si>
  <si>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</si>
  <si>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</si>
  <si>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</si>
  <si>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</si>
  <si>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</si>
  <si>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</si>
  <si>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</si>
  <si>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</si>
  <si>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</si>
  <si>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</si>
  <si>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</si>
  <si>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</si>
  <si>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</si>
  <si>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</si>
  <si>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</si>
  <si>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</si>
  <si>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</si>
  <si>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</si>
  <si>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</si>
  <si>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</si>
  <si>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</si>
  <si>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</si>
  <si>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</si>
  <si>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</si>
  <si>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</si>
  <si>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</si>
  <si>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</si>
  <si>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</si>
  <si>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</si>
  <si>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</si>
  <si>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</si>
  <si>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</si>
  <si>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</si>
  <si>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</si>
  <si>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</si>
  <si>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</si>
  <si>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</si>
  <si>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</si>
  <si>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</si>
  <si>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</si>
  <si>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</si>
  <si>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</si>
  <si>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</si>
  <si>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</si>
  <si>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</si>
  <si>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</si>
  <si>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</si>
  <si>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</si>
  <si>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</si>
  <si>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</si>
  <si>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</si>
  <si>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</si>
  <si>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</si>
  <si>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</si>
  <si>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</si>
  <si>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</si>
  <si>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</si>
  <si>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</si>
  <si>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</si>
  <si>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</si>
  <si>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</si>
  <si>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</si>
  <si>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</si>
  <si>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</si>
  <si>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</si>
  <si>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</si>
  <si>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</si>
  <si>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</si>
  <si>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</si>
  <si>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</si>
  <si>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</si>
  <si>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</si>
  <si>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</si>
  <si>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</si>
  <si>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</si>
  <si>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</si>
  <si>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</si>
  <si>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</si>
  <si>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</si>
  <si>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</si>
  <si>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</si>
  <si>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</si>
  <si>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</si>
  <si>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</si>
  <si>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</si>
  <si>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</si>
  <si>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</si>
  <si>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</si>
  <si>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</si>
  <si>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</si>
  <si>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</si>
  <si>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</si>
  <si>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</si>
  <si>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</si>
  <si>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</si>
  <si>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</si>
  <si>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</si>
  <si>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</si>
  <si>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</si>
  <si>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</si>
  <si>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</si>
  <si>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</si>
  <si>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</si>
  <si>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</si>
  <si>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</si>
  <si>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</si>
  <si>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</si>
  <si>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</si>
  <si>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</si>
  <si>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</si>
  <si>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</si>
  <si>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</si>
  <si>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</si>
  <si>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</si>
  <si>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</si>
  <si>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</si>
  <si>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</si>
  <si>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</si>
  <si>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</si>
  <si>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</si>
  <si>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</si>
  <si>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</si>
  <si>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</si>
  <si>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</si>
  <si>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</si>
  <si>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</si>
  <si>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</si>
  <si>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</si>
  <si>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</si>
  <si>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</si>
  <si>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</si>
  <si>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</si>
  <si>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</si>
  <si>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</si>
  <si>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</si>
  <si>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</si>
  <si>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</si>
  <si>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</si>
  <si>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</si>
  <si>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</si>
  <si>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</si>
  <si>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</si>
  <si>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</si>
  <si>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</si>
  <si>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</si>
  <si>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</si>
  <si>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</si>
  <si>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</si>
  <si>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</si>
  <si>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</si>
  <si>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</si>
  <si>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</si>
  <si>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</si>
  <si>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</si>
  <si>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</si>
  <si>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</si>
  <si>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</si>
  <si>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</si>
  <si>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</si>
  <si>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</si>
  <si>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</si>
  <si>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</si>
  <si>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</si>
  <si>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</si>
  <si>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</si>
  <si>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</si>
  <si>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</si>
  <si>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</si>
  <si>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</si>
  <si>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</si>
  <si>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</si>
  <si>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</si>
  <si>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</si>
  <si>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</si>
  <si>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</si>
  <si>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</si>
  <si>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</si>
  <si>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</si>
  <si>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</si>
  <si>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</si>
  <si>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</si>
  <si>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</si>
  <si>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</si>
  <si>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</si>
  <si>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</si>
  <si>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</si>
  <si>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</si>
  <si>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</si>
  <si>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</si>
  <si>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</si>
  <si>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</si>
  <si>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</si>
  <si>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</si>
  <si>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</si>
  <si>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</si>
  <si>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</si>
  <si>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</si>
  <si>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</si>
  <si>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</si>
  <si>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</si>
  <si>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</si>
  <si>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</si>
  <si>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</si>
  <si>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</si>
  <si>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</si>
  <si>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</si>
  <si>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</si>
  <si>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</si>
  <si>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</si>
  <si>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</si>
  <si>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</si>
  <si>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</si>
  <si>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</si>
  <si>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</si>
  <si>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</si>
  <si>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</si>
  <si>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</si>
  <si>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</si>
  <si>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</si>
  <si>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</si>
  <si>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</si>
  <si>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</si>
  <si>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</si>
  <si>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</si>
  <si>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</si>
  <si>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</si>
  <si>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</si>
  <si>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</si>
  <si>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</si>
  <si>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</si>
  <si>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</si>
  <si>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</si>
  <si>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</si>
  <si>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</si>
  <si>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</si>
  <si>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</si>
  <si>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</si>
  <si>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</si>
  <si>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</si>
  <si>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</si>
  <si>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</si>
  <si>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</si>
  <si>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</si>
  <si>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</si>
  <si>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</si>
  <si>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</si>
  <si>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</si>
  <si>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</si>
  <si>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</si>
  <si>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</si>
  <si>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</si>
  <si>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</si>
  <si>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</si>
  <si>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</si>
  <si>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</si>
  <si>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</si>
  <si>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</si>
  <si>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</si>
  <si>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</si>
  <si>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</si>
  <si>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</si>
  <si>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</si>
  <si>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</si>
  <si>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</si>
  <si>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</si>
  <si>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</si>
  <si>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</si>
  <si>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</si>
  <si>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</si>
  <si>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</si>
  <si>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</si>
  <si>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</si>
  <si>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</si>
  <si>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</si>
  <si>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</si>
  <si>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</si>
  <si>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</si>
  <si>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</si>
  <si>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</si>
  <si>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</si>
  <si>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</si>
  <si>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</si>
  <si>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</si>
  <si>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</si>
  <si>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</si>
  <si>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</si>
  <si>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</si>
  <si>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</si>
  <si>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</si>
  <si>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</si>
  <si>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</si>
  <si>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</si>
  <si>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</si>
  <si>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</si>
  <si>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</si>
  <si>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</si>
  <si>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</si>
  <si>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</si>
  <si>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</si>
  <si>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</si>
  <si>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</si>
  <si>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</si>
  <si>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</si>
  <si>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</si>
  <si>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</si>
  <si>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</si>
  <si>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</si>
  <si>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</si>
  <si>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</si>
  <si>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</si>
  <si>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</si>
  <si>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</si>
  <si>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</si>
  <si>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</si>
  <si>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</si>
  <si>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</si>
  <si>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</si>
  <si>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</si>
  <si>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</si>
  <si>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</si>
  <si>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</si>
  <si>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</si>
  <si>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</si>
  <si>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</si>
  <si>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</si>
  <si>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</si>
  <si>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</si>
  <si>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</si>
  <si>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</si>
  <si>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</si>
  <si>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</si>
  <si>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</si>
  <si>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</si>
  <si>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</si>
  <si>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</si>
  <si>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</si>
  <si>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</si>
  <si>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</si>
  <si>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</si>
  <si>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</si>
  <si>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</si>
  <si>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</si>
  <si>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</si>
  <si>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</si>
  <si>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</si>
  <si>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</si>
  <si>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</si>
  <si>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</si>
  <si>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(농정해양위원회)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</si>
  <si>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</si>
  <si>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</si>
  <si>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</si>
  <si>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</si>
  <si>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</si>
  <si>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2015년도 제1회 추경 일반 및 특별회계 세입·세출 예산안(전체예산총괄)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</si>
  <si>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</si>
  <si>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</si>
  <si>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</si>
  <si>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</si>
  <si>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</si>
  <si>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</si>
  <si>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</si>
  <si>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</si>
  <si>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</si>
  <si>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</si>
  <si>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</si>
  <si>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</si>
  <si>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</si>
  <si>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</si>
  <si>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</si>
  <si>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</si>
  <si>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</si>
  <si>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</si>
  <si>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</si>
  <si>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</si>
  <si>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</si>
  <si>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</si>
  <si>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</si>
  <si>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</si>
  <si>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</si>
  <si>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</si>
  <si>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</si>
  <si>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</si>
  <si>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</si>
  <si>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</si>
  <si>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</si>
  <si>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</si>
  <si>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</si>
  <si>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</si>
  <si>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</si>
  <si>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</si>
  <si>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</si>
  <si>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</si>
  <si>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</si>
  <si>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</si>
  <si>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</si>
  <si>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</si>
  <si>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</si>
  <si>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</si>
  <si>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</si>
  <si>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</si>
  <si>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</si>
  <si>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</si>
  <si>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</si>
  <si>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</si>
  <si>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</si>
  <si>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</si>
  <si>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</si>
  <si>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</si>
  <si>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</si>
  <si>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</si>
  <si>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</si>
  <si>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</si>
  <si>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</si>
  <si>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</si>
  <si>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</si>
  <si>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</si>
  <si>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</si>
  <si>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</si>
  <si>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</si>
  <si>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</si>
  <si>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</si>
  <si>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</si>
  <si>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</si>
  <si>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</si>
  <si>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</si>
  <si>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</si>
  <si>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</si>
  <si>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</si>
  <si>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</si>
  <si>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</si>
  <si>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</si>
  <si>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</si>
  <si>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</si>
  <si>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</si>
  <si>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</si>
  <si>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</si>
  <si>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</si>
  <si>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</si>
  <si>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</si>
  <si>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</si>
  <si>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</si>
  <si>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</si>
  <si>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</si>
  <si>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</si>
  <si>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</si>
  <si>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</si>
  <si>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</si>
  <si>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</si>
  <si>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</si>
  <si>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</si>
  <si>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</si>
  <si>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</si>
  <si>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</si>
  <si>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</si>
  <si>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</si>
  <si>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</si>
  <si>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</si>
  <si>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</si>
  <si>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</si>
  <si>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</si>
  <si>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</si>
  <si>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신규</t>
    <phoneticPr fontId="1" type="noConversion"/>
  </si>
  <si>
    <r>
      <t xml:space="preserve">가뭄대비 용수개발 사업(자체/지원)
가뭄대비 용수개발 사업 </t>
    </r>
    <r>
      <rPr>
        <sz val="10"/>
        <color theme="1"/>
        <rFont val="맑은 고딕"/>
        <family val="3"/>
        <charset val="129"/>
      </rPr>
      <t>→
한·수해대책</t>
    </r>
    <r>
      <rPr>
        <sz val="10"/>
        <color theme="1"/>
        <rFont val="맑은 고딕"/>
        <family val="2"/>
        <charset val="129"/>
      </rPr>
      <t xml:space="preserve"> 사업(자체/지원)
한·수해대책 사업</t>
    </r>
    <phoneticPr fontId="1" type="noConversion"/>
  </si>
  <si>
    <t>도비</t>
    <phoneticPr fontId="1" type="noConversion"/>
  </si>
  <si>
    <t>가뭄에 대한 항구적인 대책을 마련하고, 수해까지 대비하기 위해 시군 추가요청 사업 예산 증액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</si>
</sst>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5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0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2" fillId="7" borderId="13" xfId="0" applyFont="1" applyFill="1" applyBorder="1" applyAlignment="1">
      <alignment horizontal="centerContinuous" vertical="center"/>
    </xf>
    <xf numFmtId="0" fontId="22" fillId="7" borderId="4" xfId="0" applyFont="1" applyFill="1" applyBorder="1" applyAlignment="1">
      <alignment horizontal="centerContinuous" vertical="center"/>
    </xf>
    <xf numFmtId="0" fontId="22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0" fillId="0" borderId="0" xfId="0" applyFill="1">
      <alignment vertical="center"/>
    </xf>
    <xf numFmtId="0" fontId="25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6" fillId="0" borderId="2" xfId="0" applyNumberFormat="1" applyFont="1" applyBorder="1">
      <alignment vertical="center"/>
    </xf>
    <xf numFmtId="0" fontId="26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3" fillId="0" borderId="0" xfId="0" applyFont="1" applyAlignment="1">
      <alignment horizontal="centerContinuous" vertical="center"/>
    </xf>
    <xf numFmtId="0" fontId="21" fillId="0" borderId="0" xfId="0" applyFont="1" applyFill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2" xfId="0" applyFont="1" applyBorder="1">
      <alignment vertical="center"/>
    </xf>
    <xf numFmtId="0" fontId="26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78" fontId="26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6" fillId="0" borderId="0" xfId="0" applyFont="1" applyBorder="1">
      <alignment vertical="center"/>
    </xf>
    <xf numFmtId="0" fontId="25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8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29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6" fillId="0" borderId="2" xfId="0" applyNumberFormat="1" applyFont="1" applyBorder="1">
      <alignment vertical="center"/>
    </xf>
    <xf numFmtId="0" fontId="32" fillId="0" borderId="0" xfId="0" applyFont="1">
      <alignment vertical="center"/>
    </xf>
    <xf numFmtId="0" fontId="25" fillId="0" borderId="0" xfId="0" applyFont="1">
      <alignment vertical="center"/>
    </xf>
    <xf numFmtId="0" fontId="33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178" fontId="27" fillId="0" borderId="2" xfId="0" applyNumberFormat="1" applyFont="1" applyBorder="1">
      <alignment vertical="center"/>
    </xf>
    <xf numFmtId="178" fontId="27" fillId="0" borderId="23" xfId="0" applyNumberFormat="1" applyFont="1" applyBorder="1">
      <alignment vertical="center"/>
    </xf>
    <xf numFmtId="178" fontId="27" fillId="0" borderId="25" xfId="0" applyNumberFormat="1" applyFont="1" applyBorder="1">
      <alignment vertical="center"/>
    </xf>
    <xf numFmtId="178" fontId="27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5" fillId="0" borderId="0" xfId="0" applyNumberFormat="1" applyFont="1">
      <alignment vertical="center"/>
    </xf>
    <xf numFmtId="0" fontId="25" fillId="10" borderId="22" xfId="0" applyFont="1" applyFill="1" applyBorder="1" applyAlignment="1">
      <alignment horizontal="center" vertical="center"/>
    </xf>
    <xf numFmtId="178" fontId="25" fillId="10" borderId="2" xfId="0" applyNumberFormat="1" applyFont="1" applyFill="1" applyBorder="1">
      <alignment vertical="center"/>
    </xf>
    <xf numFmtId="178" fontId="25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6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6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0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178" fontId="26" fillId="0" borderId="4" xfId="0" applyNumberFormat="1" applyFont="1" applyBorder="1">
      <alignment vertical="center"/>
    </xf>
    <xf numFmtId="178" fontId="26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178" fontId="26" fillId="0" borderId="34" xfId="0" applyNumberFormat="1" applyFont="1" applyBorder="1">
      <alignment vertical="center"/>
    </xf>
    <xf numFmtId="0" fontId="26" fillId="0" borderId="35" xfId="0" applyFont="1" applyBorder="1" applyAlignment="1">
      <alignment horizontal="center" vertical="center"/>
    </xf>
    <xf numFmtId="178" fontId="26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6" fillId="0" borderId="37" xfId="0" applyNumberFormat="1" applyFont="1" applyBorder="1">
      <alignment vertical="center"/>
    </xf>
    <xf numFmtId="178" fontId="26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6" fillId="0" borderId="33" xfId="0" applyNumberFormat="1" applyFont="1" applyBorder="1">
      <alignment vertical="center"/>
    </xf>
    <xf numFmtId="178" fontId="26" fillId="0" borderId="35" xfId="0" applyNumberFormat="1" applyFont="1" applyBorder="1">
      <alignment vertical="center"/>
    </xf>
    <xf numFmtId="178" fontId="26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6" fillId="11" borderId="4" xfId="0" applyFont="1" applyFill="1" applyBorder="1" applyAlignment="1">
      <alignment horizontal="left" vertical="center"/>
    </xf>
    <xf numFmtId="178" fontId="26" fillId="11" borderId="33" xfId="0" applyNumberFormat="1" applyFont="1" applyFill="1" applyBorder="1">
      <alignment vertical="center"/>
    </xf>
    <xf numFmtId="0" fontId="26" fillId="11" borderId="33" xfId="0" applyFont="1" applyFill="1" applyBorder="1" applyAlignment="1">
      <alignment horizontal="center" vertical="center"/>
    </xf>
    <xf numFmtId="178" fontId="26" fillId="11" borderId="34" xfId="0" applyNumberFormat="1" applyFont="1" applyFill="1" applyBorder="1">
      <alignment vertical="center"/>
    </xf>
    <xf numFmtId="0" fontId="26" fillId="10" borderId="33" xfId="0" applyFont="1" applyFill="1" applyBorder="1" applyAlignment="1">
      <alignment horizontal="center" vertical="center"/>
    </xf>
    <xf numFmtId="178" fontId="26" fillId="10" borderId="34" xfId="0" applyNumberFormat="1" applyFont="1" applyFill="1" applyBorder="1">
      <alignment vertical="center"/>
    </xf>
    <xf numFmtId="178" fontId="26" fillId="11" borderId="37" xfId="0" applyNumberFormat="1" applyFont="1" applyFill="1" applyBorder="1">
      <alignment vertical="center"/>
    </xf>
    <xf numFmtId="178" fontId="26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6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6" fillId="11" borderId="11" xfId="0" applyNumberFormat="1" applyFont="1" applyFill="1" applyBorder="1">
      <alignment vertical="center"/>
    </xf>
    <xf numFmtId="178" fontId="26" fillId="0" borderId="11" xfId="0" applyNumberFormat="1" applyFont="1" applyBorder="1">
      <alignment vertical="center"/>
    </xf>
    <xf numFmtId="178" fontId="26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6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6" fillId="11" borderId="13" xfId="0" applyNumberFormat="1" applyFont="1" applyFill="1" applyBorder="1">
      <alignment vertical="center"/>
    </xf>
    <xf numFmtId="178" fontId="26" fillId="0" borderId="13" xfId="0" applyNumberFormat="1" applyFont="1" applyBorder="1">
      <alignment vertical="center"/>
    </xf>
    <xf numFmtId="178" fontId="26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12" borderId="2" xfId="0" applyFont="1" applyFill="1" applyBorder="1" applyAlignment="1">
      <alignment horizontal="center" vertical="center"/>
    </xf>
    <xf numFmtId="0" fontId="25" fillId="11" borderId="19" xfId="0" applyFont="1" applyFill="1" applyBorder="1" applyAlignment="1">
      <alignment horizontal="center" vertical="center"/>
    </xf>
    <xf numFmtId="0" fontId="25" fillId="11" borderId="22" xfId="0" applyFont="1" applyFill="1" applyBorder="1" applyAlignment="1">
      <alignment horizontal="center" vertical="center"/>
    </xf>
    <xf numFmtId="0" fontId="25" fillId="11" borderId="20" xfId="0" applyFont="1" applyFill="1" applyBorder="1" applyAlignment="1">
      <alignment horizontal="center" vertical="center"/>
    </xf>
    <xf numFmtId="0" fontId="25" fillId="11" borderId="2" xfId="0" applyFont="1" applyFill="1" applyBorder="1" applyAlignment="1">
      <alignment horizontal="center" vertical="center"/>
    </xf>
    <xf numFmtId="0" fontId="25" fillId="11" borderId="21" xfId="0" applyFont="1" applyFill="1" applyBorder="1" applyAlignment="1">
      <alignment horizontal="center" vertical="center"/>
    </xf>
    <xf numFmtId="0" fontId="25" fillId="11" borderId="23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left" vertical="center" wrapText="1"/>
    </xf>
    <xf numFmtId="0" fontId="26" fillId="0" borderId="27" xfId="0" applyFont="1" applyBorder="1" applyAlignment="1">
      <alignment horizontal="left" vertical="center" wrapText="1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0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1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8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0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9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8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ColWidth="9"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3" t="s">
        <v>734</v>
      </c>
      <c r="B1" s="103"/>
      <c r="C1" s="103"/>
      <c r="D1" s="103"/>
      <c r="E1" s="103"/>
      <c r="F1" s="103"/>
      <c r="H1" s="105" t="s">
        <v>751</v>
      </c>
      <c r="I1" s="104"/>
      <c r="J1" s="105" t="s">
        <v>753</v>
      </c>
      <c r="K1" s="95">
        <f>IFERROR(INDEX('1추일출'!AB6:AB14,MATCH("*예비비*",'1추일출'!F6:F14,0)),0)</f>
        <v>0</v>
      </c>
      <c r="L1" s="105" t="s">
        <v>754</v>
      </c>
      <c r="M1" s="95">
        <f>I1+K1</f>
        <v>0</v>
      </c>
    </row>
    <row r="2" spans="1:13" ht="24.95" customHeight="1" x14ac:dyDescent="0.3">
      <c r="M2" s="16" t="s">
        <v>749</v>
      </c>
    </row>
    <row r="3" spans="1:13" ht="24.95" customHeight="1" x14ac:dyDescent="0.3">
      <c r="A3" s="189" t="s">
        <v>735</v>
      </c>
      <c r="B3" s="96" t="s">
        <v>748</v>
      </c>
      <c r="C3" s="97"/>
      <c r="D3" s="97"/>
      <c r="E3" s="97"/>
      <c r="F3" s="97"/>
      <c r="H3" s="189" t="s">
        <v>735</v>
      </c>
      <c r="I3" s="96" t="s">
        <v>750</v>
      </c>
      <c r="J3" s="97"/>
      <c r="K3" s="97"/>
      <c r="L3" s="97"/>
      <c r="M3" s="97"/>
    </row>
    <row r="4" spans="1:13" ht="24.95" customHeight="1" x14ac:dyDescent="0.3">
      <c r="A4" s="189"/>
      <c r="B4" s="98" t="s">
        <v>736</v>
      </c>
      <c r="C4" s="98" t="s">
        <v>737</v>
      </c>
      <c r="D4" s="98" t="s">
        <v>738</v>
      </c>
      <c r="E4" s="98" t="s">
        <v>737</v>
      </c>
      <c r="F4" s="98" t="s">
        <v>739</v>
      </c>
      <c r="H4" s="189"/>
      <c r="I4" s="98" t="s">
        <v>736</v>
      </c>
      <c r="J4" s="98" t="s">
        <v>737</v>
      </c>
      <c r="K4" s="98" t="s">
        <v>738</v>
      </c>
      <c r="L4" s="98" t="s">
        <v>737</v>
      </c>
      <c r="M4" s="98" t="s">
        <v>739</v>
      </c>
    </row>
    <row r="5" spans="1:13" ht="24.95" customHeight="1" x14ac:dyDescent="0.3">
      <c r="A5" s="99" t="s">
        <v>740</v>
      </c>
      <c r="B5" s="100">
        <f>SUM(B6:B13)/2</f>
        <v>0</v>
      </c>
      <c r="C5" s="99" t="str">
        <f>IF(B5=SUM('1추일입'!J6:K6),"OK","@@")</f>
        <v>OK</v>
      </c>
      <c r="D5" s="100">
        <f>SUM(D6:D13)/2</f>
        <v>0</v>
      </c>
      <c r="E5" s="99" t="str">
        <f>IF(D5=SUM('1추일출'!J6:K6),"OK","@@")</f>
        <v>@@</v>
      </c>
      <c r="F5" s="100"/>
      <c r="H5" s="99" t="s">
        <v>740</v>
      </c>
      <c r="I5" s="100">
        <f>SUM(I6:I13)/2</f>
        <v>0</v>
      </c>
      <c r="J5" s="99" t="str">
        <f>IF(I5=SUM('1추일입'!M6:N6),"OK","@@")</f>
        <v>OK</v>
      </c>
      <c r="K5" s="100">
        <f>SUM(K6:K13)/2</f>
        <v>0</v>
      </c>
      <c r="L5" s="99" t="str">
        <f>IF(K5=SUM('1추일출'!M6:N6),"OK","@@")</f>
        <v>OK</v>
      </c>
      <c r="M5" s="100"/>
    </row>
    <row r="6" spans="1:13" ht="24.95" customHeight="1" x14ac:dyDescent="0.3">
      <c r="A6" s="101" t="s">
        <v>741</v>
      </c>
      <c r="B6" s="102">
        <f>SUM(B7:B8)</f>
        <v>0</v>
      </c>
      <c r="C6" s="101" t="str">
        <f>IF(B6='1추일입'!W6,"OK","@@")</f>
        <v>OK</v>
      </c>
      <c r="D6" s="102">
        <f>SUM(D7:D8)</f>
        <v>0</v>
      </c>
      <c r="E6" s="101" t="str">
        <f>IF(D6='1추일출'!W6,"OK","@@")</f>
        <v>OK</v>
      </c>
      <c r="F6" s="102"/>
      <c r="H6" s="101" t="s">
        <v>741</v>
      </c>
      <c r="I6" s="102">
        <f>SUM(I7:I8)</f>
        <v>0</v>
      </c>
      <c r="J6" s="101" t="str">
        <f>IF(I6='1추일입'!AB6,"OK","@@")</f>
        <v>OK</v>
      </c>
      <c r="K6" s="102">
        <f>SUM(K7:K8)</f>
        <v>0</v>
      </c>
      <c r="L6" s="101" t="str">
        <f>IF(K6='1추일출'!AB6,"OK","@@")</f>
        <v>OK</v>
      </c>
      <c r="M6" s="102"/>
    </row>
    <row r="7" spans="1:13" ht="24.95" customHeight="1" x14ac:dyDescent="0.3">
      <c r="A7" s="93" t="s">
        <v>742</v>
      </c>
      <c r="B7" s="94">
        <f>SUMIFS('1추일입'!W6:W100,'1추일입'!U6:U100,"도비")</f>
        <v>0</v>
      </c>
      <c r="C7" s="93"/>
      <c r="D7" s="94">
        <f>SUMIFS('1추일출'!$W$6:$W$14,'1추일출'!$U$6:$U$14,"도비")</f>
        <v>0</v>
      </c>
      <c r="E7" s="93"/>
      <c r="F7" s="94"/>
      <c r="H7" s="93" t="s">
        <v>742</v>
      </c>
      <c r="I7" s="94">
        <f>SUMIFS('1추일입'!AB6:AB100,'1추일입'!Z6:Z100,"국비")</f>
        <v>0</v>
      </c>
      <c r="J7" s="93"/>
      <c r="K7" s="94">
        <f>SUMIFS('1추일출'!$AB$6:$AB$14,'1추일출'!$Z$6:$Z$14,"도비")</f>
        <v>0</v>
      </c>
      <c r="L7" s="93"/>
      <c r="M7" s="94"/>
    </row>
    <row r="8" spans="1:13" ht="24.95" customHeight="1" x14ac:dyDescent="0.3">
      <c r="A8" s="93" t="s">
        <v>743</v>
      </c>
      <c r="B8" s="94">
        <f>SUMIFS('1추일입'!W6:W100,'1추일입'!U6:U100,"국비")+SUMIFS('1추일입'!W6:W100,'1추일입'!U6:U100,"지특")+SUMIFS('1추일입'!W6:W100,'1추일입'!U6:U100,"기금")+SUMIFS('1추일입'!W6:W100,'1추일입'!U6:U100,"특교")</f>
        <v>0</v>
      </c>
      <c r="C8" s="93"/>
      <c r="D8" s="94">
        <f>SUMIFS('1추일출'!$W$6:$W$14,'1추일출'!$U$6:$U$14,"국비")+SUMIFS('1추일출'!$W$6:$W$14,'1추일출'!$U$6:$U$14,"지특")+SUMIFS('1추일출'!$W$6:$W$14,'1추일출'!$U$6:$U$14,"기금")+SUMIFS('1추일출'!$W$6:$W$14,'1추일출'!$U$6:$U$14,"특교")</f>
        <v>0</v>
      </c>
      <c r="E8" s="93"/>
      <c r="F8" s="94"/>
      <c r="H8" s="93" t="s">
        <v>743</v>
      </c>
      <c r="I8" s="94">
        <f>SUMIFS('1추일입'!AB6:AB100,'1추일입'!Z6:Z100,"국비")+SUMIFS('1추일입'!AB6:AB100,'1추일입'!Z6:Z100,"지특")+SUMIFS('1추일입'!AB6:AB100,'1추일입'!Z6:Z100,"기금")+SUMIFS('1추일입'!AB6:AB100,'1추일입'!Z6:Z100,"특교")</f>
        <v>0</v>
      </c>
      <c r="J8" s="93"/>
      <c r="K8" s="94">
        <f>SUMIFS('1추일출'!$AB$6:$AB$14,'1추일출'!$Z$6:$Z$14,"국비")+SUMIFS('1추일출'!$AB$6:$AB$14,'1추일출'!$Z$6:$Z$14,"지특")+SUMIFS('1추일출'!$AB$6:$AB$14,'1추일출'!$Z$6:$Z$14,"기금")+SUMIFS('1추일출'!$AB$6:$AB$14,'1추일출'!$Z$6:$Z$14,"특교")</f>
        <v>0</v>
      </c>
      <c r="L8" s="93"/>
      <c r="M8" s="94"/>
    </row>
    <row r="9" spans="1:13" ht="24.95" customHeight="1" x14ac:dyDescent="0.3">
      <c r="A9" s="101" t="s">
        <v>744</v>
      </c>
      <c r="B9" s="102">
        <f>SUM(B10:B13)</f>
        <v>0</v>
      </c>
      <c r="C9" s="101" t="str">
        <f>IF(B9='1추일입'!V6,"OK","@@")</f>
        <v>OK</v>
      </c>
      <c r="D9" s="102">
        <f>SUM(D10:D13)</f>
        <v>0</v>
      </c>
      <c r="E9" s="101" t="str">
        <f>IF(D9='1추일출'!V6,"OK","@@")</f>
        <v>@@</v>
      </c>
      <c r="F9" s="102">
        <f>SUM(F10:F13)</f>
        <v>0</v>
      </c>
      <c r="H9" s="101" t="s">
        <v>744</v>
      </c>
      <c r="I9" s="102">
        <f>SUM(I10:I13)</f>
        <v>0</v>
      </c>
      <c r="J9" s="101" t="str">
        <f>IF(I9='1추일입'!V6,"OK","@@")</f>
        <v>OK</v>
      </c>
      <c r="K9" s="102">
        <f>SUM(K10:K13)</f>
        <v>0</v>
      </c>
      <c r="L9" s="101" t="str">
        <f>IF(K9='1추일출'!AA6,"OK","@@")</f>
        <v>OK</v>
      </c>
      <c r="M9" s="102">
        <f>SUM(M10:M13)</f>
        <v>0</v>
      </c>
    </row>
    <row r="10" spans="1:13" ht="24.95" customHeight="1" x14ac:dyDescent="0.3">
      <c r="A10" s="93" t="s">
        <v>745</v>
      </c>
      <c r="B10" s="94">
        <f>SUMIFS('1추일입'!$W$6:$W$100,'1추일입'!$U$6:$U$100,'1추검증'!A10)</f>
        <v>0</v>
      </c>
      <c r="C10" s="93"/>
      <c r="D10" s="94">
        <f>SUMIFS('1추일출'!$W$6:$W$14,'1추일출'!$U$6:$U$14,'1추검증'!A10)</f>
        <v>0</v>
      </c>
      <c r="E10" s="93"/>
      <c r="F10" s="94">
        <f>D10-B10</f>
        <v>0</v>
      </c>
      <c r="H10" s="93" t="s">
        <v>745</v>
      </c>
      <c r="I10" s="94">
        <f>SUMIFS('1추일입'!$AB$6:$AB$100,'1추일입'!$Z$6:$Z$100,'1추검증'!H10)</f>
        <v>0</v>
      </c>
      <c r="J10" s="93"/>
      <c r="K10" s="94">
        <f>SUMIFS('1추일출'!$AB$6:$AB$14,'1추일출'!$Z$6:$Z$14,'1추검증'!H10)</f>
        <v>0</v>
      </c>
      <c r="L10" s="93"/>
      <c r="M10" s="94">
        <f>K10-I10</f>
        <v>0</v>
      </c>
    </row>
    <row r="11" spans="1:13" ht="24.95" customHeight="1" x14ac:dyDescent="0.3">
      <c r="A11" s="93" t="s">
        <v>752</v>
      </c>
      <c r="B11" s="94">
        <f>SUMIFS('1추일입'!$W$6:$W$100,'1추일입'!$U$6:$U$100,'1추검증'!A11)</f>
        <v>0</v>
      </c>
      <c r="C11" s="93"/>
      <c r="D11" s="94">
        <f>SUMIFS('1추일출'!$W$6:$W$14,'1추일출'!$U$6:$U$14,'1추검증'!A11)</f>
        <v>0</v>
      </c>
      <c r="E11" s="93"/>
      <c r="F11" s="94">
        <f t="shared" ref="F11:F13" si="0">D11-B11</f>
        <v>0</v>
      </c>
      <c r="H11" s="93" t="s">
        <v>752</v>
      </c>
      <c r="I11" s="94">
        <f>SUMIFS('1추일입'!$AB$6:$AB$100,'1추일입'!$Z$6:$Z$100,'1추검증'!H11)</f>
        <v>0</v>
      </c>
      <c r="J11" s="93"/>
      <c r="K11" s="94">
        <f>SUMIFS('1추일출'!$AB$6:$AB$14,'1추일출'!$Z$6:$Z$14,'1추검증'!H11)</f>
        <v>0</v>
      </c>
      <c r="L11" s="93"/>
      <c r="M11" s="94">
        <f t="shared" ref="M11:M13" si="1">K11-I11</f>
        <v>0</v>
      </c>
    </row>
    <row r="12" spans="1:13" ht="24.95" customHeight="1" x14ac:dyDescent="0.3">
      <c r="A12" s="93" t="s">
        <v>746</v>
      </c>
      <c r="B12" s="94">
        <f>SUMIFS('1추일입'!$W$6:$W$100,'1추일입'!$U$6:$U$100,'1추검증'!A12)</f>
        <v>0</v>
      </c>
      <c r="C12" s="93"/>
      <c r="D12" s="94">
        <f>SUMIFS('1추일출'!$W$6:$W$14,'1추일출'!$U$6:$U$14,'1추검증'!A12)</f>
        <v>0</v>
      </c>
      <c r="E12" s="93"/>
      <c r="F12" s="94">
        <f t="shared" si="0"/>
        <v>0</v>
      </c>
      <c r="H12" s="93" t="s">
        <v>746</v>
      </c>
      <c r="I12" s="94">
        <f>SUMIFS('1추일입'!$AB$6:$AB$100,'1추일입'!$Z$6:$Z$100,'1추검증'!H12)</f>
        <v>0</v>
      </c>
      <c r="J12" s="93"/>
      <c r="K12" s="94">
        <f>SUMIFS('1추일출'!$AB$6:$AB$14,'1추일출'!$Z$6:$Z$14,'1추검증'!H12)</f>
        <v>0</v>
      </c>
      <c r="L12" s="93"/>
      <c r="M12" s="94">
        <f t="shared" si="1"/>
        <v>0</v>
      </c>
    </row>
    <row r="13" spans="1:13" ht="24.95" customHeight="1" x14ac:dyDescent="0.3">
      <c r="A13" s="93" t="s">
        <v>747</v>
      </c>
      <c r="B13" s="94">
        <f>SUMIFS('1추일입'!$W$6:$W$100,'1추일입'!$U$6:$U$100,'1추검증'!A13)</f>
        <v>0</v>
      </c>
      <c r="C13" s="93"/>
      <c r="D13" s="94">
        <f>SUMIFS('1추일출'!$W$6:$W$14,'1추일출'!$U$6:$U$14,'1추검증'!A13)</f>
        <v>0</v>
      </c>
      <c r="E13" s="93"/>
      <c r="F13" s="94">
        <f t="shared" si="0"/>
        <v>0</v>
      </c>
      <c r="H13" s="93" t="s">
        <v>747</v>
      </c>
      <c r="I13" s="94">
        <f>SUMIFS('1추일입'!$AB$6:$AB$100,'1추일입'!$Z$6:$Z$100,'1추검증'!H13)</f>
        <v>0</v>
      </c>
      <c r="J13" s="93"/>
      <c r="K13" s="94">
        <f>SUMIFS('1추일출'!$AB$6:$AB$14,'1추일출'!$Z$6:$Z$14,'1추검증'!H13)</f>
        <v>0</v>
      </c>
      <c r="L13" s="93"/>
      <c r="M13" s="9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tabSelected="1" workbookViewId="0">
      <selection activeCell="F13" sqref="F13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66" customWidth="1"/>
    <col min="9" max="13" width="15.625" customWidth="1"/>
  </cols>
  <sheetData>
    <row r="1" spans="1:13" ht="30" customHeight="1" x14ac:dyDescent="0.3">
      <c r="A1" s="77" t="s">
        <v>689</v>
      </c>
      <c r="B1" s="7"/>
      <c r="C1" s="7"/>
      <c r="D1" s="7"/>
      <c r="E1" s="7"/>
      <c r="F1" s="7"/>
      <c r="G1" s="7"/>
      <c r="H1" s="87"/>
    </row>
    <row r="2" spans="1:13" ht="9.9499999999999993" customHeight="1" x14ac:dyDescent="0.3"/>
    <row r="3" spans="1:13" ht="20.100000000000001" customHeight="1" x14ac:dyDescent="0.3">
      <c r="A3" s="65" t="s">
        <v>691</v>
      </c>
      <c r="C3" s="106" t="s">
        <v>692</v>
      </c>
      <c r="D3" s="70">
        <f>SUM(C7:D7)</f>
        <v>0</v>
      </c>
      <c r="E3" s="106" t="s">
        <v>693</v>
      </c>
      <c r="F3" s="70">
        <f>SUM(E7:F7)</f>
        <v>0</v>
      </c>
    </row>
    <row r="4" spans="1:13" ht="15" customHeight="1" thickBot="1" x14ac:dyDescent="0.35">
      <c r="C4" s="79"/>
      <c r="D4" s="79"/>
      <c r="E4" s="82" t="s">
        <v>722</v>
      </c>
      <c r="F4" s="79"/>
      <c r="G4" s="16" t="s">
        <v>694</v>
      </c>
      <c r="H4" s="88"/>
    </row>
    <row r="5" spans="1:13" ht="18" customHeight="1" x14ac:dyDescent="0.3">
      <c r="A5" s="190" t="s">
        <v>695</v>
      </c>
      <c r="B5" s="192" t="s">
        <v>696</v>
      </c>
      <c r="C5" s="192" t="s">
        <v>697</v>
      </c>
      <c r="D5" s="192"/>
      <c r="E5" s="192" t="s">
        <v>698</v>
      </c>
      <c r="F5" s="192"/>
      <c r="G5" s="194" t="s">
        <v>699</v>
      </c>
      <c r="H5" s="83"/>
      <c r="I5" s="78" t="s">
        <v>729</v>
      </c>
      <c r="J5" s="90"/>
      <c r="K5" s="90"/>
      <c r="L5" s="90"/>
      <c r="M5" s="90"/>
    </row>
    <row r="6" spans="1:13" ht="18" customHeight="1" x14ac:dyDescent="0.3">
      <c r="A6" s="191"/>
      <c r="B6" s="193"/>
      <c r="C6" s="91" t="s">
        <v>709</v>
      </c>
      <c r="D6" s="91" t="s">
        <v>710</v>
      </c>
      <c r="E6" s="91" t="s">
        <v>709</v>
      </c>
      <c r="F6" s="91" t="s">
        <v>710</v>
      </c>
      <c r="G6" s="195"/>
      <c r="H6" s="83"/>
      <c r="I6" s="126" t="s">
        <v>695</v>
      </c>
      <c r="J6" s="126" t="s">
        <v>726</v>
      </c>
      <c r="K6" s="126" t="s">
        <v>727</v>
      </c>
      <c r="L6" s="126" t="s">
        <v>728</v>
      </c>
      <c r="M6" s="126" t="s">
        <v>733</v>
      </c>
    </row>
    <row r="7" spans="1:13" ht="21.95" customHeight="1" x14ac:dyDescent="0.3">
      <c r="A7" s="128" t="s">
        <v>700</v>
      </c>
      <c r="B7" s="123">
        <f>SUM(B8:B17)</f>
        <v>738556856</v>
      </c>
      <c r="C7" s="123">
        <f t="shared" ref="C7:G7" si="0">SUM(C8:C17)</f>
        <v>0</v>
      </c>
      <c r="D7" s="123">
        <f t="shared" si="0"/>
        <v>0</v>
      </c>
      <c r="E7" s="123">
        <f t="shared" si="0"/>
        <v>0</v>
      </c>
      <c r="F7" s="123">
        <f t="shared" si="0"/>
        <v>0</v>
      </c>
      <c r="G7" s="129">
        <f t="shared" si="0"/>
        <v>738556856</v>
      </c>
      <c r="H7" s="89"/>
      <c r="I7" s="92" t="s">
        <v>731</v>
      </c>
      <c r="J7" s="127">
        <f>SUM(J8:J9)</f>
        <v>0</v>
      </c>
      <c r="K7" s="127">
        <f>SUM(K8:K9)</f>
        <v>0</v>
      </c>
      <c r="L7" s="124">
        <f>J7-K7</f>
        <v>0</v>
      </c>
      <c r="M7" s="127"/>
    </row>
    <row r="8" spans="1:13" ht="21.95" customHeight="1" x14ac:dyDescent="0.3">
      <c r="A8" s="72" t="s">
        <v>701</v>
      </c>
      <c r="B8" s="68">
        <f>C31</f>
        <v>0</v>
      </c>
      <c r="C8" s="68">
        <f>SUMIFS('1추일입'!$M$6:$M$100,'1추일입'!$A$6:$A$100,'1추총괄표'!$A8)+SUMIFS('1추특입'!$M$6:$M$100,'1추특입'!$A$6:$A$100,'1추총괄표'!$A8)</f>
        <v>0</v>
      </c>
      <c r="D8" s="68">
        <f>SUMIFS('1추일입'!$N$6:$N$100,'1추일입'!$A$6:$A$100,'1추총괄표'!$A8)+SUMIFS('1추특입'!$N$6:$N$100,'1추특입'!$A$6:$A$100,'1추총괄표'!$A8)</f>
        <v>0</v>
      </c>
      <c r="E8" s="68">
        <f>SUMIFS('1추일출'!M$6:M$14,'1추일출'!$A$6:$A$14,'1추총괄표'!$A8)+SUMIFS('1추특출'!M$6:M$100,'1추특출'!$A$6:$A$100,'1추총괄표'!$A8)</f>
        <v>0</v>
      </c>
      <c r="F8" s="68">
        <f>SUMIFS('1추일출'!N$6:N$14,'1추일출'!$A$6:$A$14,'1추총괄표'!$A8)+SUMIFS('1추특출'!N$6:N$100,'1추특출'!$A$6:$A$100,'1추총괄표'!$A8)</f>
        <v>0</v>
      </c>
      <c r="G8" s="73">
        <f>B8+E8+F8</f>
        <v>0</v>
      </c>
      <c r="H8" s="89"/>
      <c r="I8" s="69" t="s">
        <v>712</v>
      </c>
      <c r="J8" s="70">
        <f>SUM(C24:D24)</f>
        <v>0</v>
      </c>
      <c r="K8" s="70">
        <f>SUM(E24:F24)</f>
        <v>0</v>
      </c>
      <c r="L8" s="70">
        <f>J8-K8</f>
        <v>0</v>
      </c>
      <c r="M8" s="196" t="s">
        <v>732</v>
      </c>
    </row>
    <row r="9" spans="1:13" ht="21.95" customHeight="1" x14ac:dyDescent="0.3">
      <c r="A9" s="72" t="s">
        <v>702</v>
      </c>
      <c r="B9" s="68">
        <f t="shared" ref="B9:B16" si="1">C32</f>
        <v>193124967</v>
      </c>
      <c r="C9" s="68">
        <f>SUMIFS('1추일입'!$M$6:$M$100,'1추일입'!$A$6:$A$100,'1추총괄표'!$A9)+SUMIFS('1추특입'!$M$6:$M$100,'1추특입'!$A$6:$A$100,'1추총괄표'!$A9)</f>
        <v>0</v>
      </c>
      <c r="D9" s="68">
        <f>SUMIFS('1추일입'!$N$6:$N$100,'1추일입'!$A$6:$A$100,'1추총괄표'!$A9)+SUMIFS('1추특입'!$N$6:$N$100,'1추특입'!$A$6:$A$100,'1추총괄표'!$A9)</f>
        <v>0</v>
      </c>
      <c r="E9" s="68">
        <f>SUMIFS('1추일출'!M$6:M$14,'1추일출'!$A$6:$A$14,'1추총괄표'!$A9)+SUMIFS('1추특출'!M$6:M$100,'1추특출'!$A$6:$A$100,'1추총괄표'!$A9)</f>
        <v>0</v>
      </c>
      <c r="F9" s="68">
        <f>SUMIFS('1추일출'!N$6:N$14,'1추일출'!$A$6:$A$14,'1추총괄표'!$A9)+SUMIFS('1추특출'!N$6:N$100,'1추특출'!$A$6:$A$100,'1추총괄표'!$A9)</f>
        <v>0</v>
      </c>
      <c r="G9" s="73">
        <f t="shared" ref="G9:G17" si="2">B9+E9+F9</f>
        <v>193124967</v>
      </c>
      <c r="H9" s="89"/>
      <c r="I9" s="69" t="s">
        <v>730</v>
      </c>
      <c r="J9" s="70">
        <f>SUM(C25:D25)</f>
        <v>0</v>
      </c>
      <c r="K9" s="70">
        <f>SUM(E25:F25)</f>
        <v>0</v>
      </c>
      <c r="L9" s="70">
        <f>J9-K9</f>
        <v>0</v>
      </c>
      <c r="M9" s="197"/>
    </row>
    <row r="10" spans="1:13" ht="21.95" customHeight="1" x14ac:dyDescent="0.3">
      <c r="A10" s="72" t="s">
        <v>703</v>
      </c>
      <c r="B10" s="68">
        <f t="shared" si="1"/>
        <v>17940261</v>
      </c>
      <c r="C10" s="68">
        <f>SUMIFS('1추일입'!$M$6:$M$100,'1추일입'!$A$6:$A$100,'1추총괄표'!$A10)+SUMIFS('1추특입'!$M$6:$M$100,'1추특입'!$A$6:$A$100,'1추총괄표'!$A10)</f>
        <v>0</v>
      </c>
      <c r="D10" s="68">
        <f>SUMIFS('1추일입'!$N$6:$N$100,'1추일입'!$A$6:$A$100,'1추총괄표'!$A10)+SUMIFS('1추특입'!$N$6:$N$100,'1추특입'!$A$6:$A$100,'1추총괄표'!$A10)</f>
        <v>0</v>
      </c>
      <c r="E10" s="68">
        <f>SUMIFS('1추일출'!M$6:M$14,'1추일출'!$A$6:$A$14,'1추총괄표'!$A10)+SUMIFS('1추특출'!M$6:M$100,'1추특출'!$A$6:$A$100,'1추총괄표'!$A10)</f>
        <v>0</v>
      </c>
      <c r="F10" s="68">
        <f>SUMIFS('1추일출'!N$6:N$14,'1추일출'!$A$6:$A$14,'1추총괄표'!$A10)+SUMIFS('1추특출'!N$6:N$100,'1추특출'!$A$6:$A$100,'1추총괄표'!$A10)</f>
        <v>0</v>
      </c>
      <c r="G10" s="73">
        <f t="shared" si="2"/>
        <v>17940261</v>
      </c>
      <c r="H10" s="89"/>
    </row>
    <row r="11" spans="1:13" ht="21.95" customHeight="1" x14ac:dyDescent="0.3">
      <c r="A11" s="72" t="s">
        <v>704</v>
      </c>
      <c r="B11" s="68">
        <f t="shared" si="1"/>
        <v>14615060</v>
      </c>
      <c r="C11" s="68">
        <f>SUMIFS('1추일입'!$M$6:$M$100,'1추일입'!$A$6:$A$100,'1추총괄표'!$A11)+SUMIFS('1추특입'!$M$6:$M$100,'1추특입'!$A$6:$A$100,'1추총괄표'!$A11)</f>
        <v>0</v>
      </c>
      <c r="D11" s="68">
        <f>SUMIFS('1추일입'!$N$6:$N$100,'1추일입'!$A$6:$A$100,'1추총괄표'!$A11)+SUMIFS('1추특입'!$N$6:$N$100,'1추특입'!$A$6:$A$100,'1추총괄표'!$A11)</f>
        <v>0</v>
      </c>
      <c r="E11" s="68">
        <f>SUMIFS('1추일출'!M$6:M$14,'1추일출'!$A$6:$A$14,'1추총괄표'!$A11)+SUMIFS('1추특출'!M$6:M$100,'1추특출'!$A$6:$A$100,'1추총괄표'!$A11)</f>
        <v>0</v>
      </c>
      <c r="F11" s="68">
        <f>SUMIFS('1추일출'!N$6:N$14,'1추일출'!$A$6:$A$14,'1추총괄표'!$A11)+SUMIFS('1추특출'!N$6:N$100,'1추특출'!$A$6:$A$100,'1추총괄표'!$A11)</f>
        <v>0</v>
      </c>
      <c r="G11" s="73">
        <f t="shared" si="2"/>
        <v>14615060</v>
      </c>
      <c r="H11" s="89"/>
    </row>
    <row r="12" spans="1:13" ht="21.95" customHeight="1" x14ac:dyDescent="0.3">
      <c r="A12" s="72" t="s">
        <v>705</v>
      </c>
      <c r="B12" s="68">
        <f t="shared" si="1"/>
        <v>21603000</v>
      </c>
      <c r="C12" s="68">
        <f>SUMIFS('1추일입'!$M$6:$M$100,'1추일입'!$A$6:$A$100,'1추총괄표'!$A12)+SUMIFS('1추특입'!$M$6:$M$100,'1추특입'!$A$6:$A$100,'1추총괄표'!$A12)</f>
        <v>0</v>
      </c>
      <c r="D12" s="68">
        <f>SUMIFS('1추일입'!$N$6:$N$100,'1추일입'!$A$6:$A$100,'1추총괄표'!$A12)+SUMIFS('1추특입'!$N$6:$N$100,'1추특입'!$A$6:$A$100,'1추총괄표'!$A12)</f>
        <v>0</v>
      </c>
      <c r="E12" s="68">
        <f>SUMIFS('1추일출'!M$6:M$14,'1추일출'!$A$6:$A$14,'1추총괄표'!$A12)+SUMIFS('1추특출'!M$6:M$100,'1추특출'!$A$6:$A$100,'1추총괄표'!$A12)</f>
        <v>0</v>
      </c>
      <c r="F12" s="68">
        <f>SUMIFS('1추일출'!N$6:N$14,'1추일출'!$A$6:$A$14,'1추총괄표'!$A12)+SUMIFS('1추특출'!N$6:N$100,'1추특출'!$A$6:$A$100,'1추총괄표'!$A12)</f>
        <v>0</v>
      </c>
      <c r="G12" s="73">
        <f t="shared" si="2"/>
        <v>21603000</v>
      </c>
      <c r="H12" s="89"/>
    </row>
    <row r="13" spans="1:13" ht="21.95" customHeight="1" x14ac:dyDescent="0.3">
      <c r="A13" s="72" t="s">
        <v>706</v>
      </c>
      <c r="B13" s="68">
        <f t="shared" si="1"/>
        <v>14153954</v>
      </c>
      <c r="C13" s="68">
        <f>SUMIFS('1추일입'!$M$6:$M$100,'1추일입'!$A$6:$A$100,'1추총괄표'!$A13)+SUMIFS('1추특입'!$M$6:$M$100,'1추특입'!$A$6:$A$100,'1추총괄표'!$A13)</f>
        <v>0</v>
      </c>
      <c r="D13" s="68">
        <f>SUMIFS('1추일입'!$N$6:$N$100,'1추일입'!$A$6:$A$100,'1추총괄표'!$A13)+SUMIFS('1추특입'!$N$6:$N$100,'1추특입'!$A$6:$A$100,'1추총괄표'!$A13)</f>
        <v>0</v>
      </c>
      <c r="E13" s="68">
        <f>SUMIFS('1추일출'!M$6:M$14,'1추일출'!$A$6:$A$14,'1추총괄표'!$A13)+SUMIFS('1추특출'!M$6:M$100,'1추특출'!$A$6:$A$100,'1추총괄표'!$A13)</f>
        <v>0</v>
      </c>
      <c r="F13" s="68"/>
      <c r="G13" s="73">
        <f t="shared" si="2"/>
        <v>14153954</v>
      </c>
      <c r="H13" s="89"/>
    </row>
    <row r="14" spans="1:13" ht="21.95" customHeight="1" x14ac:dyDescent="0.3">
      <c r="A14" s="72" t="s">
        <v>707</v>
      </c>
      <c r="B14" s="68">
        <f t="shared" si="1"/>
        <v>24847941</v>
      </c>
      <c r="C14" s="68">
        <f>SUMIFS('1추일입'!$M$6:$M$100,'1추일입'!$A$6:$A$100,'1추총괄표'!$A14)+SUMIFS('1추특입'!$M$6:$M$100,'1추특입'!$A$6:$A$100,'1추총괄표'!$A14)</f>
        <v>0</v>
      </c>
      <c r="D14" s="68">
        <f>SUMIFS('1추일입'!$N$6:$N$100,'1추일입'!$A$6:$A$100,'1추총괄표'!$A14)+SUMIFS('1추특입'!$N$6:$N$100,'1추특입'!$A$6:$A$100,'1추총괄표'!$A14)</f>
        <v>0</v>
      </c>
      <c r="E14" s="68">
        <f>SUMIFS('1추일출'!M$6:M$14,'1추일출'!$A$6:$A$14,'1추총괄표'!$A14)+SUMIFS('1추특출'!M$6:M$100,'1추특출'!$A$6:$A$100,'1추총괄표'!$A14)</f>
        <v>0</v>
      </c>
      <c r="F14" s="68">
        <f>SUMIFS('1추일출'!N$6:N$14,'1추일출'!$A$6:$A$14,'1추총괄표'!$A14)+SUMIFS('1추특출'!N$6:N$100,'1추특출'!$A$6:$A$100,'1추총괄표'!$A14)</f>
        <v>0</v>
      </c>
      <c r="G14" s="73">
        <f t="shared" si="2"/>
        <v>24847941</v>
      </c>
      <c r="H14" s="89"/>
    </row>
    <row r="15" spans="1:13" ht="21.95" customHeight="1" x14ac:dyDescent="0.3">
      <c r="A15" s="72" t="s">
        <v>708</v>
      </c>
      <c r="B15" s="68">
        <f t="shared" si="1"/>
        <v>14285000</v>
      </c>
      <c r="C15" s="68">
        <f>SUMIFS('1추일입'!$M$6:$M$100,'1추일입'!$A$6:$A$100,'1추총괄표'!$A15)+SUMIFS('1추특입'!$M$6:$M$100,'1추특입'!$A$6:$A$100,'1추총괄표'!$A15)</f>
        <v>0</v>
      </c>
      <c r="D15" s="68">
        <f>SUMIFS('1추일입'!$N$6:$N$100,'1추일입'!$A$6:$A$100,'1추총괄표'!$A15)+SUMIFS('1추특입'!$N$6:$N$100,'1추특입'!$A$6:$A$100,'1추총괄표'!$A15)</f>
        <v>0</v>
      </c>
      <c r="E15" s="68">
        <f>SUMIFS('1추일출'!M$6:M$14,'1추일출'!$A$6:$A$14,'1추총괄표'!$A15)+SUMIFS('1추특출'!M$6:M$100,'1추특출'!$A$6:$A$100,'1추총괄표'!$A15)</f>
        <v>0</v>
      </c>
      <c r="F15" s="68">
        <f>SUMIFS('1추일출'!N$6:N$14,'1추일출'!$A$6:$A$14,'1추총괄표'!$A15)+SUMIFS('1추특출'!N$6:N$100,'1추특출'!$A$6:$A$100,'1추총괄표'!$A15)</f>
        <v>0</v>
      </c>
      <c r="G15" s="73">
        <f t="shared" si="2"/>
        <v>14285000</v>
      </c>
      <c r="H15" s="89"/>
    </row>
    <row r="16" spans="1:13" ht="21.95" customHeight="1" x14ac:dyDescent="0.3">
      <c r="A16" s="131" t="s">
        <v>764</v>
      </c>
      <c r="B16" s="68">
        <f t="shared" si="1"/>
        <v>30077790</v>
      </c>
      <c r="C16" s="68">
        <f>SUMIFS('1추일입'!$M$6:$M$100,'1추일입'!$A$6:$A$100,'1추총괄표'!$A16)+SUMIFS('1추특입'!$M$6:$M$100,'1추특입'!$A$6:$A$100,'1추총괄표'!$A16)</f>
        <v>0</v>
      </c>
      <c r="D16" s="68">
        <f>SUMIFS('1추일입'!$N$6:$N$100,'1추일입'!$A$6:$A$100,'1추총괄표'!$A16)+SUMIFS('1추특입'!$N$6:$N$100,'1추특입'!$A$6:$A$100,'1추총괄표'!$A16)</f>
        <v>0</v>
      </c>
      <c r="E16" s="68">
        <f>SUMIFS('1추일출'!M$6:M$14,'1추일출'!$A$6:$A$14,'1추총괄표'!$A16)+SUMIFS('1추특출'!M$6:M$100,'1추특출'!$A$6:$A$100,'1추총괄표'!$A16)</f>
        <v>0</v>
      </c>
      <c r="F16" s="68">
        <f>SUMIFS('1추일출'!N$6:N$14,'1추일출'!$A$6:$A$14,'1추총괄표'!$A16)+SUMIFS('1추특출'!N$6:N$100,'1추특출'!$A$6:$A$100,'1추총괄표'!$A16)</f>
        <v>0</v>
      </c>
      <c r="G16" s="73">
        <f t="shared" ref="G16" si="3">B16+E16+F16</f>
        <v>30077790</v>
      </c>
      <c r="H16" s="89"/>
    </row>
    <row r="17" spans="1:11" ht="21.95" customHeight="1" thickBot="1" x14ac:dyDescent="0.35">
      <c r="A17" s="74" t="s">
        <v>793</v>
      </c>
      <c r="B17" s="75">
        <f t="shared" ref="B17" si="4">C40</f>
        <v>407908883</v>
      </c>
      <c r="C17" s="75">
        <f>SUMIFS('1추일입'!$M$6:$M$100,'1추일입'!$A$6:$A$100,'1추총괄표'!$A17)+SUMIFS('1추특입'!$M$6:$M$100,'1추특입'!$A$6:$A$100,'1추총괄표'!$A17)</f>
        <v>0</v>
      </c>
      <c r="D17" s="75">
        <f>SUMIFS('1추일입'!$N$6:$N$100,'1추일입'!$A$6:$A$100,'1추총괄표'!$A17)+SUMIFS('1추특입'!$N$6:$N$100,'1추특입'!$A$6:$A$100,'1추총괄표'!$A17)</f>
        <v>0</v>
      </c>
      <c r="E17" s="75">
        <f>SUMIFS('1추일출'!M$6:M$14,'1추일출'!$A$6:$A$14,'1추총괄표'!$A17)+SUMIFS('1추특출'!M$6:M$100,'1추특출'!$A$6:$A$100,'1추총괄표'!$A17)</f>
        <v>0</v>
      </c>
      <c r="F17" s="75">
        <f>SUMIFS('1추일출'!N$6:N$14,'1추일출'!$A$6:$A$14,'1추총괄표'!$A17)+SUMIFS('1추특출'!N$6:N$100,'1추특출'!$A$6:$A$100,'1추총괄표'!$A17)</f>
        <v>0</v>
      </c>
      <c r="G17" s="76">
        <f t="shared" si="2"/>
        <v>407908883</v>
      </c>
      <c r="H17" s="89"/>
    </row>
    <row r="19" spans="1:11" ht="20.100000000000001" customHeight="1" x14ac:dyDescent="0.3">
      <c r="A19" s="65" t="s">
        <v>711</v>
      </c>
    </row>
    <row r="20" spans="1:11" ht="15" customHeight="1" thickBot="1" x14ac:dyDescent="0.35">
      <c r="G20" s="16" t="s">
        <v>694</v>
      </c>
      <c r="H20" s="88"/>
    </row>
    <row r="21" spans="1:11" ht="18" customHeight="1" x14ac:dyDescent="0.3">
      <c r="A21" s="190" t="s">
        <v>695</v>
      </c>
      <c r="B21" s="192" t="s">
        <v>696</v>
      </c>
      <c r="C21" s="192" t="s">
        <v>697</v>
      </c>
      <c r="D21" s="192"/>
      <c r="E21" s="192" t="s">
        <v>698</v>
      </c>
      <c r="F21" s="192"/>
      <c r="G21" s="194" t="s">
        <v>699</v>
      </c>
      <c r="H21" s="83"/>
      <c r="I21" s="85" t="s">
        <v>723</v>
      </c>
      <c r="J21" s="86"/>
      <c r="K21" s="79"/>
    </row>
    <row r="22" spans="1:11" ht="18" customHeight="1" x14ac:dyDescent="0.3">
      <c r="A22" s="191"/>
      <c r="B22" s="193"/>
      <c r="C22" s="67" t="s">
        <v>709</v>
      </c>
      <c r="D22" s="67" t="s">
        <v>710</v>
      </c>
      <c r="E22" s="67" t="s">
        <v>709</v>
      </c>
      <c r="F22" s="67" t="s">
        <v>710</v>
      </c>
      <c r="G22" s="195"/>
      <c r="H22" s="83"/>
      <c r="I22" s="81" t="s">
        <v>724</v>
      </c>
      <c r="J22" s="85" t="s">
        <v>725</v>
      </c>
      <c r="K22" s="79"/>
    </row>
    <row r="23" spans="1:11" ht="21.95" customHeight="1" x14ac:dyDescent="0.3">
      <c r="A23" s="128" t="s">
        <v>731</v>
      </c>
      <c r="B23" s="123">
        <f>SUM(B24:B25)</f>
        <v>738556856</v>
      </c>
      <c r="C23" s="123">
        <f t="shared" ref="C23:G23" si="5">SUM(C24:C25)</f>
        <v>0</v>
      </c>
      <c r="D23" s="123">
        <f t="shared" si="5"/>
        <v>0</v>
      </c>
      <c r="E23" s="123">
        <f t="shared" si="5"/>
        <v>0</v>
      </c>
      <c r="F23" s="123">
        <f t="shared" si="5"/>
        <v>0</v>
      </c>
      <c r="G23" s="129">
        <f t="shared" si="5"/>
        <v>738556856</v>
      </c>
      <c r="H23" s="89"/>
      <c r="I23" s="84">
        <f>SUM(I24:I25)</f>
        <v>738556856</v>
      </c>
      <c r="J23" s="84">
        <f>G23-I23</f>
        <v>0</v>
      </c>
      <c r="K23" s="79"/>
    </row>
    <row r="24" spans="1:11" ht="21.95" customHeight="1" x14ac:dyDescent="0.3">
      <c r="A24" s="72" t="s">
        <v>712</v>
      </c>
      <c r="B24" s="68">
        <f>E30</f>
        <v>0</v>
      </c>
      <c r="C24" s="68">
        <f>'1추일입'!M6</f>
        <v>0</v>
      </c>
      <c r="D24" s="68">
        <f>'1추일입'!N6</f>
        <v>0</v>
      </c>
      <c r="E24" s="68">
        <f>'1추일출'!M6</f>
        <v>0</v>
      </c>
      <c r="F24" s="68">
        <f>'1추일출'!N6</f>
        <v>0</v>
      </c>
      <c r="G24" s="73">
        <f>B24+E24+F24</f>
        <v>0</v>
      </c>
      <c r="H24" s="89"/>
      <c r="I24" s="84">
        <f>B24+C24+D24</f>
        <v>0</v>
      </c>
      <c r="J24" s="84">
        <f t="shared" ref="J24:J25" si="6">G24-I24</f>
        <v>0</v>
      </c>
      <c r="K24" s="79"/>
    </row>
    <row r="25" spans="1:11" ht="21.95" customHeight="1" thickBot="1" x14ac:dyDescent="0.35">
      <c r="A25" s="74" t="s">
        <v>713</v>
      </c>
      <c r="B25" s="75">
        <f>D30</f>
        <v>738556856</v>
      </c>
      <c r="C25" s="75">
        <f>'1추특입'!M6</f>
        <v>0</v>
      </c>
      <c r="D25" s="75">
        <f>'1추특입'!N6</f>
        <v>0</v>
      </c>
      <c r="E25" s="75">
        <f>'1추특출'!M6</f>
        <v>0</v>
      </c>
      <c r="F25" s="75">
        <f>'1추특출'!N6</f>
        <v>0</v>
      </c>
      <c r="G25" s="76">
        <f t="shared" ref="G25" si="7">B25+E25+F25</f>
        <v>738556856</v>
      </c>
      <c r="H25" s="89"/>
      <c r="I25" s="84">
        <f>B25+C25+D25</f>
        <v>738556856</v>
      </c>
      <c r="J25" s="84">
        <f t="shared" si="6"/>
        <v>0</v>
      </c>
      <c r="K25" s="79"/>
    </row>
    <row r="27" spans="1:11" ht="20.100000000000001" hidden="1" customHeight="1" x14ac:dyDescent="0.3"/>
    <row r="28" spans="1:11" ht="20.100000000000001" hidden="1" customHeight="1" x14ac:dyDescent="0.3">
      <c r="A28" s="78" t="s">
        <v>714</v>
      </c>
    </row>
    <row r="29" spans="1:11" ht="20.100000000000001" hidden="1" customHeight="1" x14ac:dyDescent="0.3">
      <c r="A29" s="126" t="s">
        <v>715</v>
      </c>
      <c r="B29" s="126" t="s">
        <v>718</v>
      </c>
      <c r="C29" s="126" t="s">
        <v>720</v>
      </c>
      <c r="D29" s="126" t="s">
        <v>712</v>
      </c>
      <c r="E29" s="126" t="s">
        <v>716</v>
      </c>
      <c r="F29" s="126" t="s">
        <v>717</v>
      </c>
    </row>
    <row r="30" spans="1:11" ht="20.100000000000001" hidden="1" customHeight="1" x14ac:dyDescent="0.3">
      <c r="A30" s="92" t="s">
        <v>719</v>
      </c>
      <c r="B30" s="123">
        <f>SUM(B31:B40)</f>
        <v>738556856</v>
      </c>
      <c r="C30" s="123">
        <f>SUM(C31:C40)</f>
        <v>738556856</v>
      </c>
      <c r="D30" s="123">
        <f t="shared" ref="D30:F30" si="8">SUM(D31:D40)</f>
        <v>738556856</v>
      </c>
      <c r="E30" s="123">
        <f t="shared" si="8"/>
        <v>0</v>
      </c>
      <c r="F30" s="123">
        <f t="shared" si="8"/>
        <v>0</v>
      </c>
    </row>
    <row r="31" spans="1:11" ht="20.100000000000001" hidden="1" customHeight="1" x14ac:dyDescent="0.3">
      <c r="A31" s="71" t="s">
        <v>701</v>
      </c>
      <c r="B31" s="70">
        <f t="shared" ref="B31:B40" si="9">SUM(D31:F31)</f>
        <v>0</v>
      </c>
      <c r="C31" s="70">
        <f t="shared" ref="C31:C40" si="10">D31+E31</f>
        <v>0</v>
      </c>
      <c r="D31" s="70">
        <v>0</v>
      </c>
      <c r="E31" s="70"/>
      <c r="F31" s="70"/>
    </row>
    <row r="32" spans="1:11" ht="20.100000000000001" hidden="1" customHeight="1" x14ac:dyDescent="0.3">
      <c r="A32" s="71" t="s">
        <v>702</v>
      </c>
      <c r="B32" s="70">
        <f t="shared" si="9"/>
        <v>193124967</v>
      </c>
      <c r="C32" s="70">
        <f t="shared" si="10"/>
        <v>193124967</v>
      </c>
      <c r="D32" s="70">
        <v>193124967</v>
      </c>
      <c r="E32" s="70"/>
      <c r="F32" s="70"/>
    </row>
    <row r="33" spans="1:6" ht="20.100000000000001" hidden="1" customHeight="1" x14ac:dyDescent="0.3">
      <c r="A33" s="71" t="s">
        <v>703</v>
      </c>
      <c r="B33" s="70">
        <f t="shared" si="9"/>
        <v>17940261</v>
      </c>
      <c r="C33" s="70">
        <f t="shared" si="10"/>
        <v>17940261</v>
      </c>
      <c r="D33" s="70">
        <v>17940261</v>
      </c>
      <c r="E33" s="70"/>
      <c r="F33" s="70"/>
    </row>
    <row r="34" spans="1:6" ht="20.100000000000001" hidden="1" customHeight="1" x14ac:dyDescent="0.3">
      <c r="A34" s="71" t="s">
        <v>704</v>
      </c>
      <c r="B34" s="70">
        <f t="shared" si="9"/>
        <v>14615060</v>
      </c>
      <c r="C34" s="70">
        <f t="shared" si="10"/>
        <v>14615060</v>
      </c>
      <c r="D34" s="70">
        <v>14615060</v>
      </c>
      <c r="E34" s="70"/>
      <c r="F34" s="70"/>
    </row>
    <row r="35" spans="1:6" ht="20.100000000000001" hidden="1" customHeight="1" x14ac:dyDescent="0.3">
      <c r="A35" s="71" t="s">
        <v>705</v>
      </c>
      <c r="B35" s="70">
        <f t="shared" si="9"/>
        <v>21603000</v>
      </c>
      <c r="C35" s="70">
        <f t="shared" si="10"/>
        <v>21603000</v>
      </c>
      <c r="D35" s="70">
        <v>21603000</v>
      </c>
      <c r="E35" s="70"/>
      <c r="F35" s="70"/>
    </row>
    <row r="36" spans="1:6" ht="20.100000000000001" hidden="1" customHeight="1" x14ac:dyDescent="0.3">
      <c r="A36" s="71" t="s">
        <v>706</v>
      </c>
      <c r="B36" s="70">
        <f t="shared" si="9"/>
        <v>14153954</v>
      </c>
      <c r="C36" s="70">
        <f t="shared" si="10"/>
        <v>14153954</v>
      </c>
      <c r="D36" s="70">
        <v>14153954</v>
      </c>
      <c r="E36" s="70"/>
      <c r="F36" s="70"/>
    </row>
    <row r="37" spans="1:6" ht="20.100000000000001" hidden="1" customHeight="1" x14ac:dyDescent="0.3">
      <c r="A37" s="71" t="s">
        <v>707</v>
      </c>
      <c r="B37" s="70">
        <f t="shared" si="9"/>
        <v>24847941</v>
      </c>
      <c r="C37" s="70">
        <f t="shared" si="10"/>
        <v>24847941</v>
      </c>
      <c r="D37" s="70">
        <v>24847941</v>
      </c>
      <c r="E37" s="70"/>
      <c r="F37" s="70"/>
    </row>
    <row r="38" spans="1:6" ht="20.100000000000001" hidden="1" customHeight="1" x14ac:dyDescent="0.3">
      <c r="A38" s="71" t="s">
        <v>708</v>
      </c>
      <c r="B38" s="70">
        <f t="shared" si="9"/>
        <v>14285000</v>
      </c>
      <c r="C38" s="70">
        <f t="shared" si="10"/>
        <v>14285000</v>
      </c>
      <c r="D38" s="70">
        <v>14285000</v>
      </c>
      <c r="E38" s="70"/>
      <c r="F38" s="70"/>
    </row>
    <row r="39" spans="1:6" ht="20.100000000000001" hidden="1" customHeight="1" x14ac:dyDescent="0.3">
      <c r="A39" s="71" t="s">
        <v>764</v>
      </c>
      <c r="B39" s="70">
        <f t="shared" ref="B39" si="11">SUM(D39:F39)</f>
        <v>30077790</v>
      </c>
      <c r="C39" s="70">
        <f t="shared" ref="C39" si="12">D39+E39</f>
        <v>30077790</v>
      </c>
      <c r="D39" s="70">
        <v>30077790</v>
      </c>
      <c r="E39" s="70"/>
      <c r="F39" s="70"/>
    </row>
    <row r="40" spans="1:6" ht="20.100000000000001" hidden="1" customHeight="1" x14ac:dyDescent="0.3">
      <c r="A40" s="71" t="s">
        <v>793</v>
      </c>
      <c r="B40" s="70">
        <f t="shared" si="9"/>
        <v>407908883</v>
      </c>
      <c r="C40" s="70">
        <f t="shared" si="10"/>
        <v>407908883</v>
      </c>
      <c r="D40" s="70">
        <v>407908883</v>
      </c>
      <c r="E40" s="70"/>
      <c r="F40" s="70"/>
    </row>
    <row r="41" spans="1:6" ht="20.100000000000001" hidden="1" customHeight="1" x14ac:dyDescent="0.3"/>
    <row r="42" spans="1:6" ht="20.100000000000001" customHeight="1" x14ac:dyDescent="0.3">
      <c r="A42" s="81" t="s">
        <v>721</v>
      </c>
      <c r="B42" s="186">
        <v>6000000</v>
      </c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0" t="s">
        <v>755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5" t="s">
        <v>756</v>
      </c>
    </row>
    <row r="3" spans="1:21" ht="20.100000000000001" customHeight="1" thickBot="1" x14ac:dyDescent="0.35">
      <c r="C3" s="79"/>
      <c r="D3" s="79">
        <f>SUM(C6:D6)</f>
        <v>0</v>
      </c>
      <c r="E3" s="82"/>
      <c r="F3" s="79">
        <f>SUM(E6:F6)</f>
        <v>0</v>
      </c>
      <c r="G3" s="16" t="s">
        <v>694</v>
      </c>
      <c r="I3" s="110" t="s">
        <v>760</v>
      </c>
      <c r="P3" s="108" t="s">
        <v>761</v>
      </c>
    </row>
    <row r="4" spans="1:21" ht="20.100000000000001" customHeight="1" x14ac:dyDescent="0.3">
      <c r="A4" s="190" t="s">
        <v>695</v>
      </c>
      <c r="B4" s="192" t="s">
        <v>696</v>
      </c>
      <c r="C4" s="192" t="s">
        <v>697</v>
      </c>
      <c r="D4" s="192"/>
      <c r="E4" s="192" t="s">
        <v>698</v>
      </c>
      <c r="F4" s="192"/>
      <c r="G4" s="194" t="s">
        <v>699</v>
      </c>
      <c r="I4" s="199" t="s">
        <v>696</v>
      </c>
      <c r="J4" s="199" t="s">
        <v>697</v>
      </c>
      <c r="K4" s="199"/>
      <c r="L4" s="199" t="s">
        <v>698</v>
      </c>
      <c r="M4" s="199"/>
      <c r="N4" s="199" t="s">
        <v>699</v>
      </c>
      <c r="P4" s="198" t="s">
        <v>696</v>
      </c>
      <c r="Q4" s="198" t="s">
        <v>697</v>
      </c>
      <c r="R4" s="198"/>
      <c r="S4" s="198" t="s">
        <v>698</v>
      </c>
      <c r="T4" s="198"/>
      <c r="U4" s="198" t="s">
        <v>699</v>
      </c>
    </row>
    <row r="5" spans="1:21" ht="20.100000000000001" customHeight="1" x14ac:dyDescent="0.3">
      <c r="A5" s="191"/>
      <c r="B5" s="193"/>
      <c r="C5" s="91" t="s">
        <v>709</v>
      </c>
      <c r="D5" s="91" t="s">
        <v>710</v>
      </c>
      <c r="E5" s="91" t="s">
        <v>709</v>
      </c>
      <c r="F5" s="91" t="s">
        <v>710</v>
      </c>
      <c r="G5" s="195"/>
      <c r="I5" s="199"/>
      <c r="J5" s="101" t="s">
        <v>709</v>
      </c>
      <c r="K5" s="101" t="s">
        <v>710</v>
      </c>
      <c r="L5" s="101" t="s">
        <v>709</v>
      </c>
      <c r="M5" s="101" t="s">
        <v>710</v>
      </c>
      <c r="N5" s="199"/>
      <c r="P5" s="198"/>
      <c r="Q5" s="111" t="s">
        <v>709</v>
      </c>
      <c r="R5" s="111" t="s">
        <v>710</v>
      </c>
      <c r="S5" s="111" t="s">
        <v>709</v>
      </c>
      <c r="T5" s="111" t="s">
        <v>710</v>
      </c>
      <c r="U5" s="198"/>
    </row>
    <row r="6" spans="1:21" ht="20.100000000000001" customHeight="1" x14ac:dyDescent="0.3">
      <c r="A6" s="120" t="s">
        <v>757</v>
      </c>
      <c r="B6" s="121">
        <f>SUM(B7:B36)</f>
        <v>738556856</v>
      </c>
      <c r="C6" s="121">
        <f t="shared" ref="C6:G6" si="0">SUM(C7:C36)</f>
        <v>0</v>
      </c>
      <c r="D6" s="121">
        <f t="shared" si="0"/>
        <v>0</v>
      </c>
      <c r="E6" s="121">
        <f t="shared" si="0"/>
        <v>0</v>
      </c>
      <c r="F6" s="121">
        <f t="shared" si="0"/>
        <v>0</v>
      </c>
      <c r="G6" s="122">
        <f t="shared" si="0"/>
        <v>738556856</v>
      </c>
      <c r="H6" s="109"/>
      <c r="I6" s="123">
        <f>SUM(I7:I36)</f>
        <v>738556856</v>
      </c>
      <c r="J6" s="123">
        <f t="shared" ref="J6" si="1">SUM(J7:J36)</f>
        <v>0</v>
      </c>
      <c r="K6" s="123">
        <f t="shared" ref="K6" si="2">SUM(K7:K36)</f>
        <v>0</v>
      </c>
      <c r="L6" s="123">
        <f t="shared" ref="L6" si="3">SUM(L7:L36)</f>
        <v>0</v>
      </c>
      <c r="M6" s="123">
        <f t="shared" ref="M6" si="4">SUM(M7:M36)</f>
        <v>0</v>
      </c>
      <c r="N6" s="123">
        <f t="shared" ref="N6" si="5">SUM(N7:N36)</f>
        <v>738556856</v>
      </c>
      <c r="O6" s="119"/>
      <c r="P6" s="123">
        <f>SUM(P7:P36)</f>
        <v>0</v>
      </c>
      <c r="Q6" s="123">
        <f t="shared" ref="Q6" si="6">SUM(Q7:Q36)</f>
        <v>0</v>
      </c>
      <c r="R6" s="123">
        <f t="shared" ref="R6" si="7">SUM(R7:R36)</f>
        <v>0</v>
      </c>
      <c r="S6" s="123">
        <f t="shared" ref="S6" si="8">SUM(S7:S36)</f>
        <v>0</v>
      </c>
      <c r="T6" s="123">
        <f t="shared" ref="T6" si="9">SUM(T7:T36)</f>
        <v>0</v>
      </c>
      <c r="U6" s="123">
        <f t="shared" ref="U6" si="10">SUM(U7:U36)</f>
        <v>0</v>
      </c>
    </row>
    <row r="7" spans="1:21" ht="20.100000000000001" customHeight="1" x14ac:dyDescent="0.3">
      <c r="A7" s="112" t="s">
        <v>50</v>
      </c>
      <c r="B7" s="114">
        <f>I7+P7</f>
        <v>0</v>
      </c>
      <c r="C7" s="114">
        <f t="shared" ref="C7:F7" si="11">J7+Q7</f>
        <v>0</v>
      </c>
      <c r="D7" s="114">
        <f t="shared" si="11"/>
        <v>0</v>
      </c>
      <c r="E7" s="114">
        <f t="shared" si="11"/>
        <v>0</v>
      </c>
      <c r="F7" s="114">
        <f t="shared" si="11"/>
        <v>0</v>
      </c>
      <c r="G7" s="115">
        <f>B7+E7+F7</f>
        <v>0</v>
      </c>
      <c r="I7" s="70">
        <f>D48</f>
        <v>0</v>
      </c>
      <c r="J7" s="70">
        <f>SUMIFS('1추일입'!M$6:M$100,'1추일입'!$B$6:$B$100,'1추총괄표(실국)'!$A7)</f>
        <v>0</v>
      </c>
      <c r="K7" s="70">
        <f>SUMIFS('1추일입'!N$6:N$100,'1추일입'!$B$6:$B$100,'1추총괄표(실국)'!$A7)</f>
        <v>0</v>
      </c>
      <c r="L7" s="70">
        <f>SUMIFS('1추일출'!M$6:M$14,'1추일출'!$B$6:$B$14,'1추총괄표(실국)'!$A7)</f>
        <v>0</v>
      </c>
      <c r="M7" s="70">
        <f>SUMIFS('1추일출'!N$6:N$14,'1추일출'!$B$6:$B$14,'1추총괄표(실국)'!$A7)</f>
        <v>0</v>
      </c>
      <c r="N7" s="70">
        <f>I7+L7+M7</f>
        <v>0</v>
      </c>
      <c r="O7" s="118"/>
      <c r="P7" s="70">
        <f>E48</f>
        <v>0</v>
      </c>
      <c r="Q7" s="70">
        <f>SUMIFS('1추특입'!M$6:M$50,'1추특입'!$B$6:$B$50,'1추총괄표(실국)'!$A7)</f>
        <v>0</v>
      </c>
      <c r="R7" s="70">
        <f>SUMIFS('1추특입'!N$6:N$50,'1추특입'!$B$6:$B$50,'1추총괄표(실국)'!$A7)</f>
        <v>0</v>
      </c>
      <c r="S7" s="70">
        <f>SUMIFS('1추특출'!M$6:M$40,'1추특출'!$B$6:$B$40,'1추총괄표(실국)'!$A7)</f>
        <v>0</v>
      </c>
      <c r="T7" s="70">
        <f>SUMIFS('1추특출'!N$6:N$40,'1추특출'!$B$6:$B$40,'1추총괄표(실국)'!$A7)</f>
        <v>0</v>
      </c>
      <c r="U7" s="70">
        <f>P7+S7+T7</f>
        <v>0</v>
      </c>
    </row>
    <row r="8" spans="1:21" ht="20.100000000000001" customHeight="1" x14ac:dyDescent="0.3">
      <c r="A8" s="112" t="s">
        <v>63</v>
      </c>
      <c r="B8" s="114">
        <f t="shared" ref="B8:B36" si="12">I8+P8</f>
        <v>185572667</v>
      </c>
      <c r="C8" s="114">
        <f t="shared" ref="C8:C36" si="13">J8+Q8</f>
        <v>0</v>
      </c>
      <c r="D8" s="114">
        <f t="shared" ref="D8:D36" si="14">K8+R8</f>
        <v>0</v>
      </c>
      <c r="E8" s="114">
        <f t="shared" ref="E8:E36" si="15">L8+S8</f>
        <v>0</v>
      </c>
      <c r="F8" s="114">
        <f t="shared" ref="F8:F36" si="16">M8+T8</f>
        <v>0</v>
      </c>
      <c r="G8" s="115">
        <f t="shared" ref="G8:G36" si="17">B8+E8+F8</f>
        <v>185572667</v>
      </c>
      <c r="I8" s="70">
        <f t="shared" ref="I8:I36" si="18">D49</f>
        <v>185572667</v>
      </c>
      <c r="J8" s="70">
        <f>SUMIFS('1추일입'!M$6:M$100,'1추일입'!$B$6:$B$100,'1추총괄표(실국)'!$A8)</f>
        <v>0</v>
      </c>
      <c r="K8" s="70">
        <f>SUMIFS('1추일입'!N$6:N$100,'1추일입'!$B$6:$B$100,'1추총괄표(실국)'!$A8)</f>
        <v>0</v>
      </c>
      <c r="L8" s="70">
        <f>SUMIFS('1추일출'!M$6:M$14,'1추일출'!$B$6:$B$14,'1추총괄표(실국)'!$A8)</f>
        <v>0</v>
      </c>
      <c r="M8" s="70">
        <f>SUMIFS('1추일출'!N$6:N$14,'1추일출'!$B$6:$B$14,'1추총괄표(실국)'!$A8)</f>
        <v>0</v>
      </c>
      <c r="N8" s="70">
        <f t="shared" ref="N8:N36" si="19">I8+L8+M8</f>
        <v>185572667</v>
      </c>
      <c r="O8" s="118"/>
      <c r="P8" s="70">
        <f t="shared" ref="P8:P36" si="20">E49</f>
        <v>0</v>
      </c>
      <c r="Q8" s="70">
        <f>SUMIFS('1추특입'!M$6:M$50,'1추특입'!$B$6:$B$50,'1추총괄표(실국)'!$A8)</f>
        <v>0</v>
      </c>
      <c r="R8" s="70">
        <f>SUMIFS('1추특입'!N$6:N$50,'1추특입'!$B$6:$B$50,'1추총괄표(실국)'!$A8)</f>
        <v>0</v>
      </c>
      <c r="S8" s="70">
        <f>SUMIFS('1추특출'!M$6:M$40,'1추특출'!$B$6:$B$40,'1추총괄표(실국)'!$A8)</f>
        <v>0</v>
      </c>
      <c r="T8" s="70">
        <f>SUMIFS('1추특출'!N$6:N$40,'1추특출'!$B$6:$B$40,'1추총괄표(실국)'!$A8)</f>
        <v>0</v>
      </c>
      <c r="U8" s="70">
        <f t="shared" ref="U8:U36" si="21">P8+S8+T8</f>
        <v>0</v>
      </c>
    </row>
    <row r="9" spans="1:21" ht="20.100000000000001" customHeight="1" x14ac:dyDescent="0.3">
      <c r="A9" s="112" t="s">
        <v>539</v>
      </c>
      <c r="B9" s="114">
        <f t="shared" si="12"/>
        <v>8532790</v>
      </c>
      <c r="C9" s="114">
        <f t="shared" si="13"/>
        <v>0</v>
      </c>
      <c r="D9" s="114">
        <f t="shared" si="14"/>
        <v>0</v>
      </c>
      <c r="E9" s="114">
        <f t="shared" si="15"/>
        <v>0</v>
      </c>
      <c r="F9" s="114">
        <f t="shared" si="16"/>
        <v>0</v>
      </c>
      <c r="G9" s="115">
        <f t="shared" si="17"/>
        <v>8532790</v>
      </c>
      <c r="I9" s="70">
        <f t="shared" si="18"/>
        <v>8532790</v>
      </c>
      <c r="J9" s="70">
        <f>SUMIFS('1추일입'!M$6:M$100,'1추일입'!$B$6:$B$100,'1추총괄표(실국)'!$A9)</f>
        <v>0</v>
      </c>
      <c r="K9" s="70">
        <f>SUMIFS('1추일입'!N$6:N$100,'1추일입'!$B$6:$B$100,'1추총괄표(실국)'!$A9)</f>
        <v>0</v>
      </c>
      <c r="L9" s="70">
        <f>SUMIFS('1추일출'!M$6:M$14,'1추일출'!$B$6:$B$14,'1추총괄표(실국)'!$A9)</f>
        <v>0</v>
      </c>
      <c r="M9" s="70">
        <f>SUMIFS('1추일출'!N$6:N$14,'1추일출'!$B$6:$B$14,'1추총괄표(실국)'!$A9)</f>
        <v>0</v>
      </c>
      <c r="N9" s="70">
        <f t="shared" si="19"/>
        <v>8532790</v>
      </c>
      <c r="O9" s="118"/>
      <c r="P9" s="70">
        <f t="shared" si="20"/>
        <v>0</v>
      </c>
      <c r="Q9" s="70">
        <f>SUMIFS('1추특입'!M$6:M$50,'1추특입'!$B$6:$B$50,'1추총괄표(실국)'!$A9)</f>
        <v>0</v>
      </c>
      <c r="R9" s="70">
        <f>SUMIFS('1추특입'!N$6:N$50,'1추특입'!$B$6:$B$50,'1추총괄표(실국)'!$A9)</f>
        <v>0</v>
      </c>
      <c r="S9" s="70">
        <f>SUMIFS('1추특출'!M$6:M$40,'1추특출'!$B$6:$B$40,'1추총괄표(실국)'!$A9)</f>
        <v>0</v>
      </c>
      <c r="T9" s="70">
        <f>SUMIFS('1추특출'!N$6:N$40,'1추특출'!$B$6:$B$40,'1추총괄표(실국)'!$A9)</f>
        <v>0</v>
      </c>
      <c r="U9" s="70">
        <f t="shared" si="21"/>
        <v>0</v>
      </c>
    </row>
    <row r="10" spans="1:21" ht="20.100000000000001" customHeight="1" x14ac:dyDescent="0.3">
      <c r="A10" s="112" t="s">
        <v>167</v>
      </c>
      <c r="B10" s="114">
        <f t="shared" si="12"/>
        <v>9603506</v>
      </c>
      <c r="C10" s="114">
        <f t="shared" si="13"/>
        <v>0</v>
      </c>
      <c r="D10" s="114">
        <f t="shared" si="14"/>
        <v>0</v>
      </c>
      <c r="E10" s="114">
        <f t="shared" si="15"/>
        <v>0</v>
      </c>
      <c r="F10" s="114">
        <f t="shared" si="16"/>
        <v>0</v>
      </c>
      <c r="G10" s="115">
        <f t="shared" si="17"/>
        <v>9603506</v>
      </c>
      <c r="I10" s="70">
        <f t="shared" si="18"/>
        <v>9603506</v>
      </c>
      <c r="J10" s="70">
        <f>SUMIFS('1추일입'!M$6:M$100,'1추일입'!$B$6:$B$100,'1추총괄표(실국)'!$A10)</f>
        <v>0</v>
      </c>
      <c r="K10" s="70">
        <f>SUMIFS('1추일입'!N$6:N$100,'1추일입'!$B$6:$B$100,'1추총괄표(실국)'!$A10)</f>
        <v>0</v>
      </c>
      <c r="L10" s="70">
        <f>SUMIFS('1추일출'!M$6:M$14,'1추일출'!$B$6:$B$14,'1추총괄표(실국)'!$A10)</f>
        <v>0</v>
      </c>
      <c r="M10" s="70">
        <f>SUMIFS('1추일출'!N$6:N$14,'1추일출'!$B$6:$B$14,'1추총괄표(실국)'!$A10)</f>
        <v>0</v>
      </c>
      <c r="N10" s="70">
        <f t="shared" si="19"/>
        <v>9603506</v>
      </c>
      <c r="O10" s="118"/>
      <c r="P10" s="70">
        <f t="shared" si="20"/>
        <v>0</v>
      </c>
      <c r="Q10" s="70">
        <f>SUMIFS('1추특입'!M$6:M$50,'1추특입'!$B$6:$B$50,'1추총괄표(실국)'!$A10)</f>
        <v>0</v>
      </c>
      <c r="R10" s="70">
        <f>SUMIFS('1추특입'!N$6:N$50,'1추특입'!$B$6:$B$50,'1추총괄표(실국)'!$A10)</f>
        <v>0</v>
      </c>
      <c r="S10" s="70">
        <f>SUMIFS('1추특출'!M$6:M$40,'1추특출'!$B$6:$B$40,'1추총괄표(실국)'!$A10)</f>
        <v>0</v>
      </c>
      <c r="T10" s="70">
        <f>SUMIFS('1추특출'!N$6:N$40,'1추특출'!$B$6:$B$40,'1추총괄표(실국)'!$A10)</f>
        <v>0</v>
      </c>
      <c r="U10" s="70">
        <f t="shared" si="21"/>
        <v>0</v>
      </c>
    </row>
    <row r="11" spans="1:21" ht="20.100000000000001" customHeight="1" x14ac:dyDescent="0.3">
      <c r="A11" s="112" t="s">
        <v>632</v>
      </c>
      <c r="B11" s="114">
        <f t="shared" si="12"/>
        <v>123758756</v>
      </c>
      <c r="C11" s="114">
        <f t="shared" si="13"/>
        <v>0</v>
      </c>
      <c r="D11" s="114">
        <f t="shared" si="14"/>
        <v>0</v>
      </c>
      <c r="E11" s="114">
        <f t="shared" si="15"/>
        <v>0</v>
      </c>
      <c r="F11" s="114">
        <f t="shared" si="16"/>
        <v>0</v>
      </c>
      <c r="G11" s="115">
        <f t="shared" si="17"/>
        <v>123758756</v>
      </c>
      <c r="I11" s="70">
        <f t="shared" si="18"/>
        <v>123758756</v>
      </c>
      <c r="J11" s="70">
        <f>SUMIFS('1추일입'!M$6:M$100,'1추일입'!$B$6:$B$100,'1추총괄표(실국)'!$A11)</f>
        <v>0</v>
      </c>
      <c r="K11" s="70">
        <f>SUMIFS('1추일입'!N$6:N$100,'1추일입'!$B$6:$B$100,'1추총괄표(실국)'!$A11)</f>
        <v>0</v>
      </c>
      <c r="L11" s="70">
        <f>SUMIFS('1추일출'!M$6:M$14,'1추일출'!$B$6:$B$14,'1추총괄표(실국)'!$A11)</f>
        <v>0</v>
      </c>
      <c r="M11" s="70">
        <f>SUMIFS('1추일출'!N$6:N$14,'1추일출'!$B$6:$B$14,'1추총괄표(실국)'!$A11)</f>
        <v>0</v>
      </c>
      <c r="N11" s="70">
        <f t="shared" si="19"/>
        <v>123758756</v>
      </c>
      <c r="O11" s="118"/>
      <c r="P11" s="70">
        <f t="shared" si="20"/>
        <v>0</v>
      </c>
      <c r="Q11" s="70">
        <f>SUMIFS('1추특입'!M$6:M$50,'1추특입'!$B$6:$B$50,'1추총괄표(실국)'!$A11)</f>
        <v>0</v>
      </c>
      <c r="R11" s="70">
        <f>SUMIFS('1추특입'!N$6:N$50,'1추특입'!$B$6:$B$50,'1추총괄표(실국)'!$A11)</f>
        <v>0</v>
      </c>
      <c r="S11" s="70">
        <f>SUMIFS('1추특출'!M$6:M$40,'1추특출'!$B$6:$B$40,'1추총괄표(실국)'!$A11)</f>
        <v>0</v>
      </c>
      <c r="T11" s="70">
        <f>SUMIFS('1추특출'!N$6:N$40,'1추특출'!$B$6:$B$40,'1추총괄표(실국)'!$A11)</f>
        <v>0</v>
      </c>
      <c r="U11" s="70">
        <f t="shared" si="21"/>
        <v>0</v>
      </c>
    </row>
    <row r="12" spans="1:21" ht="20.100000000000001" customHeight="1" x14ac:dyDescent="0.3">
      <c r="A12" s="112" t="s">
        <v>344</v>
      </c>
      <c r="B12" s="114">
        <f t="shared" si="12"/>
        <v>21603000</v>
      </c>
      <c r="C12" s="114">
        <f t="shared" si="13"/>
        <v>0</v>
      </c>
      <c r="D12" s="114">
        <f t="shared" si="14"/>
        <v>0</v>
      </c>
      <c r="E12" s="114">
        <f t="shared" si="15"/>
        <v>0</v>
      </c>
      <c r="F12" s="114">
        <f t="shared" si="16"/>
        <v>0</v>
      </c>
      <c r="G12" s="115">
        <f t="shared" si="17"/>
        <v>21603000</v>
      </c>
      <c r="I12" s="70">
        <f t="shared" si="18"/>
        <v>21603000</v>
      </c>
      <c r="J12" s="70">
        <f>SUMIFS('1추일입'!M$6:M$100,'1추일입'!$B$6:$B$100,'1추총괄표(실국)'!$A12)</f>
        <v>0</v>
      </c>
      <c r="K12" s="70">
        <f>SUMIFS('1추일입'!N$6:N$100,'1추일입'!$B$6:$B$100,'1추총괄표(실국)'!$A12)</f>
        <v>0</v>
      </c>
      <c r="L12" s="70">
        <f>SUMIFS('1추일출'!M$6:M$14,'1추일출'!$B$6:$B$14,'1추총괄표(실국)'!$A12)</f>
        <v>0</v>
      </c>
      <c r="M12" s="70">
        <f>SUMIFS('1추일출'!N$6:N$14,'1추일출'!$B$6:$B$14,'1추총괄표(실국)'!$A12)</f>
        <v>0</v>
      </c>
      <c r="N12" s="70">
        <f t="shared" si="19"/>
        <v>21603000</v>
      </c>
      <c r="O12" s="118"/>
      <c r="P12" s="70">
        <f t="shared" si="20"/>
        <v>0</v>
      </c>
      <c r="Q12" s="70">
        <f>SUMIFS('1추특입'!M$6:M$50,'1추특입'!$B$6:$B$50,'1추총괄표(실국)'!$A12)</f>
        <v>0</v>
      </c>
      <c r="R12" s="70">
        <f>SUMIFS('1추특입'!N$6:N$50,'1추특입'!$B$6:$B$50,'1추총괄표(실국)'!$A12)</f>
        <v>0</v>
      </c>
      <c r="S12" s="70">
        <f>SUMIFS('1추특출'!M$6:M$40,'1추특출'!$B$6:$B$40,'1추총괄표(실국)'!$A12)</f>
        <v>0</v>
      </c>
      <c r="T12" s="70">
        <f>SUMIFS('1추특출'!N$6:N$40,'1추특출'!$B$6:$B$40,'1추총괄표(실국)'!$A12)</f>
        <v>0</v>
      </c>
      <c r="U12" s="70">
        <f t="shared" si="21"/>
        <v>0</v>
      </c>
    </row>
    <row r="13" spans="1:21" ht="20.100000000000001" customHeight="1" x14ac:dyDescent="0.3">
      <c r="A13" s="112" t="s">
        <v>367</v>
      </c>
      <c r="B13" s="114">
        <f t="shared" si="12"/>
        <v>11470364</v>
      </c>
      <c r="C13" s="114">
        <f t="shared" si="13"/>
        <v>0</v>
      </c>
      <c r="D13" s="114">
        <f t="shared" si="14"/>
        <v>0</v>
      </c>
      <c r="E13" s="114">
        <f t="shared" si="15"/>
        <v>0</v>
      </c>
      <c r="F13" s="114">
        <f t="shared" si="16"/>
        <v>0</v>
      </c>
      <c r="G13" s="115">
        <f t="shared" si="17"/>
        <v>11470364</v>
      </c>
      <c r="I13" s="70">
        <f t="shared" si="18"/>
        <v>11470364</v>
      </c>
      <c r="J13" s="70">
        <f>SUMIFS('1추일입'!M$6:M$100,'1추일입'!$B$6:$B$100,'1추총괄표(실국)'!$A13)</f>
        <v>0</v>
      </c>
      <c r="K13" s="70">
        <f>SUMIFS('1추일입'!N$6:N$100,'1추일입'!$B$6:$B$100,'1추총괄표(실국)'!$A13)</f>
        <v>0</v>
      </c>
      <c r="L13" s="70">
        <f>SUMIFS('1추일출'!M$6:M$14,'1추일출'!$B$6:$B$14,'1추총괄표(실국)'!$A13)</f>
        <v>0</v>
      </c>
      <c r="M13" s="70">
        <f>SUMIFS('1추일출'!N$6:N$14,'1추일출'!$B$6:$B$14,'1추총괄표(실국)'!$A13)</f>
        <v>0</v>
      </c>
      <c r="N13" s="70">
        <f t="shared" si="19"/>
        <v>11470364</v>
      </c>
      <c r="O13" s="118"/>
      <c r="P13" s="70">
        <f t="shared" si="20"/>
        <v>0</v>
      </c>
      <c r="Q13" s="70">
        <f>SUMIFS('1추특입'!M$6:M$50,'1추특입'!$B$6:$B$50,'1추총괄표(실국)'!$A13)</f>
        <v>0</v>
      </c>
      <c r="R13" s="70">
        <f>SUMIFS('1추특입'!N$6:N$50,'1추특입'!$B$6:$B$50,'1추총괄표(실국)'!$A13)</f>
        <v>0</v>
      </c>
      <c r="S13" s="70">
        <f>SUMIFS('1추특출'!M$6:M$40,'1추특출'!$B$6:$B$40,'1추총괄표(실국)'!$A13)</f>
        <v>0</v>
      </c>
      <c r="T13" s="70">
        <f>SUMIFS('1추특출'!N$6:N$40,'1추특출'!$B$6:$B$40,'1추총괄표(실국)'!$A13)</f>
        <v>0</v>
      </c>
      <c r="U13" s="70">
        <f t="shared" si="21"/>
        <v>0</v>
      </c>
    </row>
    <row r="14" spans="1:21" ht="20.100000000000001" customHeight="1" x14ac:dyDescent="0.3">
      <c r="A14" s="112" t="s">
        <v>483</v>
      </c>
      <c r="B14" s="114">
        <f t="shared" si="12"/>
        <v>0</v>
      </c>
      <c r="C14" s="114">
        <f t="shared" si="13"/>
        <v>0</v>
      </c>
      <c r="D14" s="114">
        <f t="shared" si="14"/>
        <v>0</v>
      </c>
      <c r="E14" s="114">
        <f t="shared" si="15"/>
        <v>0</v>
      </c>
      <c r="F14" s="114">
        <f t="shared" si="16"/>
        <v>0</v>
      </c>
      <c r="G14" s="115">
        <f t="shared" si="17"/>
        <v>0</v>
      </c>
      <c r="I14" s="70">
        <f t="shared" si="18"/>
        <v>0</v>
      </c>
      <c r="J14" s="70">
        <f>SUMIFS('1추일입'!M$6:M$100,'1추일입'!$B$6:$B$100,'1추총괄표(실국)'!$A14)</f>
        <v>0</v>
      </c>
      <c r="K14" s="70">
        <f>SUMIFS('1추일입'!N$6:N$100,'1추일입'!$B$6:$B$100,'1추총괄표(실국)'!$A14)</f>
        <v>0</v>
      </c>
      <c r="L14" s="70">
        <f>SUMIFS('1추일출'!M$6:M$14,'1추일출'!$B$6:$B$14,'1추총괄표(실국)'!$A14)</f>
        <v>0</v>
      </c>
      <c r="M14" s="70">
        <f>SUMIFS('1추일출'!N$6:N$14,'1추일출'!$B$6:$B$14,'1추총괄표(실국)'!$A14)</f>
        <v>0</v>
      </c>
      <c r="N14" s="70">
        <f t="shared" si="19"/>
        <v>0</v>
      </c>
      <c r="O14" s="118"/>
      <c r="P14" s="70">
        <f t="shared" si="20"/>
        <v>0</v>
      </c>
      <c r="Q14" s="70">
        <f>SUMIFS('1추특입'!M$6:M$50,'1추특입'!$B$6:$B$50,'1추총괄표(실국)'!$A14)</f>
        <v>0</v>
      </c>
      <c r="R14" s="70">
        <f>SUMIFS('1추특입'!N$6:N$50,'1추특입'!$B$6:$B$50,'1추총괄표(실국)'!$A14)</f>
        <v>0</v>
      </c>
      <c r="S14" s="70">
        <f>SUMIFS('1추특출'!M$6:M$40,'1추특출'!$B$6:$B$40,'1추총괄표(실국)'!$A14)</f>
        <v>0</v>
      </c>
      <c r="T14" s="70">
        <f>SUMIFS('1추특출'!N$6:N$40,'1추특출'!$B$6:$B$40,'1추총괄표(실국)'!$A14)</f>
        <v>0</v>
      </c>
      <c r="U14" s="70">
        <f t="shared" si="21"/>
        <v>0</v>
      </c>
    </row>
    <row r="15" spans="1:21" ht="20.100000000000001" customHeight="1" x14ac:dyDescent="0.3">
      <c r="A15" s="112" t="s">
        <v>39</v>
      </c>
      <c r="B15" s="114">
        <f t="shared" si="12"/>
        <v>0</v>
      </c>
      <c r="C15" s="114">
        <f t="shared" si="13"/>
        <v>0</v>
      </c>
      <c r="D15" s="114">
        <f t="shared" si="14"/>
        <v>0</v>
      </c>
      <c r="E15" s="114">
        <f t="shared" si="15"/>
        <v>0</v>
      </c>
      <c r="F15" s="114">
        <f t="shared" si="16"/>
        <v>0</v>
      </c>
      <c r="G15" s="115">
        <f t="shared" si="17"/>
        <v>0</v>
      </c>
      <c r="I15" s="70">
        <f t="shared" si="18"/>
        <v>0</v>
      </c>
      <c r="J15" s="70">
        <f>SUMIFS('1추일입'!M$6:M$100,'1추일입'!$B$6:$B$100,'1추총괄표(실국)'!$A15)</f>
        <v>0</v>
      </c>
      <c r="K15" s="70">
        <f>SUMIFS('1추일입'!N$6:N$100,'1추일입'!$B$6:$B$100,'1추총괄표(실국)'!$A15)</f>
        <v>0</v>
      </c>
      <c r="L15" s="70">
        <f>SUMIFS('1추일출'!M$6:M$14,'1추일출'!$B$6:$B$14,'1추총괄표(실국)'!$A15)</f>
        <v>0</v>
      </c>
      <c r="M15" s="70">
        <f>SUMIFS('1추일출'!N$6:N$14,'1추일출'!$B$6:$B$14,'1추총괄표(실국)'!$A15)</f>
        <v>0</v>
      </c>
      <c r="N15" s="70">
        <f t="shared" si="19"/>
        <v>0</v>
      </c>
      <c r="O15" s="118"/>
      <c r="P15" s="70">
        <f t="shared" si="20"/>
        <v>0</v>
      </c>
      <c r="Q15" s="70">
        <f>SUMIFS('1추특입'!M$6:M$50,'1추특입'!$B$6:$B$50,'1추총괄표(실국)'!$A15)</f>
        <v>0</v>
      </c>
      <c r="R15" s="70">
        <f>SUMIFS('1추특입'!N$6:N$50,'1추특입'!$B$6:$B$50,'1추총괄표(실국)'!$A15)</f>
        <v>0</v>
      </c>
      <c r="S15" s="70">
        <f>SUMIFS('1추특출'!M$6:M$40,'1추특출'!$B$6:$B$40,'1추총괄표(실국)'!$A15)</f>
        <v>0</v>
      </c>
      <c r="T15" s="70">
        <f>SUMIFS('1추특출'!N$6:N$40,'1추특출'!$B$6:$B$40,'1추총괄표(실국)'!$A15)</f>
        <v>0</v>
      </c>
      <c r="U15" s="70">
        <f t="shared" si="21"/>
        <v>0</v>
      </c>
    </row>
    <row r="16" spans="1:21" ht="20.100000000000001" customHeight="1" x14ac:dyDescent="0.3">
      <c r="A16" s="112" t="s">
        <v>42</v>
      </c>
      <c r="B16" s="114">
        <f t="shared" si="12"/>
        <v>0</v>
      </c>
      <c r="C16" s="114">
        <f t="shared" si="13"/>
        <v>0</v>
      </c>
      <c r="D16" s="114">
        <f t="shared" si="14"/>
        <v>0</v>
      </c>
      <c r="E16" s="114">
        <f t="shared" si="15"/>
        <v>0</v>
      </c>
      <c r="F16" s="114">
        <f t="shared" si="16"/>
        <v>0</v>
      </c>
      <c r="G16" s="115">
        <f t="shared" si="17"/>
        <v>0</v>
      </c>
      <c r="I16" s="70">
        <f t="shared" si="18"/>
        <v>0</v>
      </c>
      <c r="J16" s="70">
        <f>SUMIFS('1추일입'!M$6:M$100,'1추일입'!$B$6:$B$100,'1추총괄표(실국)'!$A16)</f>
        <v>0</v>
      </c>
      <c r="K16" s="70">
        <f>SUMIFS('1추일입'!N$6:N$100,'1추일입'!$B$6:$B$100,'1추총괄표(실국)'!$A16)</f>
        <v>0</v>
      </c>
      <c r="L16" s="70">
        <f>SUMIFS('1추일출'!M$6:M$14,'1추일출'!$B$6:$B$14,'1추총괄표(실국)'!$A16)</f>
        <v>0</v>
      </c>
      <c r="M16" s="70">
        <f>SUMIFS('1추일출'!N$6:N$14,'1추일출'!$B$6:$B$14,'1추총괄표(실국)'!$A16)</f>
        <v>0</v>
      </c>
      <c r="N16" s="70">
        <f t="shared" si="19"/>
        <v>0</v>
      </c>
      <c r="O16" s="118"/>
      <c r="P16" s="70">
        <f t="shared" si="20"/>
        <v>0</v>
      </c>
      <c r="Q16" s="70">
        <f>SUMIFS('1추특입'!M$6:M$50,'1추특입'!$B$6:$B$50,'1추총괄표(실국)'!$A16)</f>
        <v>0</v>
      </c>
      <c r="R16" s="70">
        <f>SUMIFS('1추특입'!N$6:N$50,'1추특입'!$B$6:$B$50,'1추총괄표(실국)'!$A16)</f>
        <v>0</v>
      </c>
      <c r="S16" s="70">
        <f>SUMIFS('1추특출'!M$6:M$40,'1추특출'!$B$6:$B$40,'1추총괄표(실국)'!$A16)</f>
        <v>0</v>
      </c>
      <c r="T16" s="70">
        <f>SUMIFS('1추특출'!N$6:N$40,'1추특출'!$B$6:$B$40,'1추총괄표(실국)'!$A16)</f>
        <v>0</v>
      </c>
      <c r="U16" s="70">
        <f t="shared" si="21"/>
        <v>0</v>
      </c>
    </row>
    <row r="17" spans="1:21" ht="20.100000000000001" customHeight="1" x14ac:dyDescent="0.3">
      <c r="A17" s="112" t="s">
        <v>440</v>
      </c>
      <c r="B17" s="114">
        <f t="shared" si="12"/>
        <v>23662291</v>
      </c>
      <c r="C17" s="114">
        <f t="shared" si="13"/>
        <v>0</v>
      </c>
      <c r="D17" s="114">
        <f t="shared" si="14"/>
        <v>0</v>
      </c>
      <c r="E17" s="114">
        <f t="shared" si="15"/>
        <v>0</v>
      </c>
      <c r="F17" s="114">
        <f t="shared" si="16"/>
        <v>0</v>
      </c>
      <c r="G17" s="115">
        <f t="shared" si="17"/>
        <v>23662291</v>
      </c>
      <c r="I17" s="70">
        <f t="shared" si="18"/>
        <v>23662291</v>
      </c>
      <c r="J17" s="70">
        <f>SUMIFS('1추일입'!M$6:M$100,'1추일입'!$B$6:$B$100,'1추총괄표(실국)'!$A17)</f>
        <v>0</v>
      </c>
      <c r="K17" s="70">
        <f>SUMIFS('1추일입'!N$6:N$100,'1추일입'!$B$6:$B$100,'1추총괄표(실국)'!$A17)</f>
        <v>0</v>
      </c>
      <c r="L17" s="70">
        <f>SUMIFS('1추일출'!M$6:M$14,'1추일출'!$B$6:$B$14,'1추총괄표(실국)'!$A17)</f>
        <v>0</v>
      </c>
      <c r="M17" s="70">
        <f>SUMIFS('1추일출'!N$6:N$14,'1추일출'!$B$6:$B$14,'1추총괄표(실국)'!$A17)</f>
        <v>0</v>
      </c>
      <c r="N17" s="70">
        <f t="shared" si="19"/>
        <v>23662291</v>
      </c>
      <c r="O17" s="118"/>
      <c r="P17" s="70">
        <f t="shared" si="20"/>
        <v>0</v>
      </c>
      <c r="Q17" s="70">
        <f>SUMIFS('1추특입'!M$6:M$50,'1추특입'!$B$6:$B$50,'1추총괄표(실국)'!$A17)</f>
        <v>0</v>
      </c>
      <c r="R17" s="70">
        <f>SUMIFS('1추특입'!N$6:N$50,'1추특입'!$B$6:$B$50,'1추총괄표(실국)'!$A17)</f>
        <v>0</v>
      </c>
      <c r="S17" s="70">
        <f>SUMIFS('1추특출'!M$6:M$40,'1추특출'!$B$6:$B$40,'1추총괄표(실국)'!$A17)</f>
        <v>0</v>
      </c>
      <c r="T17" s="70">
        <f>SUMIFS('1추특출'!N$6:N$40,'1추특출'!$B$6:$B$40,'1추총괄표(실국)'!$A17)</f>
        <v>0</v>
      </c>
      <c r="U17" s="70">
        <f t="shared" si="21"/>
        <v>0</v>
      </c>
    </row>
    <row r="18" spans="1:21" ht="20.100000000000001" customHeight="1" x14ac:dyDescent="0.3">
      <c r="A18" s="112" t="s">
        <v>570</v>
      </c>
      <c r="B18" s="114">
        <f t="shared" si="12"/>
        <v>87000</v>
      </c>
      <c r="C18" s="114">
        <f t="shared" si="13"/>
        <v>0</v>
      </c>
      <c r="D18" s="114">
        <f t="shared" si="14"/>
        <v>0</v>
      </c>
      <c r="E18" s="114">
        <f t="shared" si="15"/>
        <v>0</v>
      </c>
      <c r="F18" s="114">
        <f t="shared" si="16"/>
        <v>0</v>
      </c>
      <c r="G18" s="115">
        <f t="shared" si="17"/>
        <v>87000</v>
      </c>
      <c r="I18" s="70">
        <f t="shared" si="18"/>
        <v>87000</v>
      </c>
      <c r="J18" s="70">
        <f>SUMIFS('1추일입'!M$6:M$100,'1추일입'!$B$6:$B$100,'1추총괄표(실국)'!$A18)</f>
        <v>0</v>
      </c>
      <c r="K18" s="70">
        <f>SUMIFS('1추일입'!N$6:N$100,'1추일입'!$B$6:$B$100,'1추총괄표(실국)'!$A18)</f>
        <v>0</v>
      </c>
      <c r="L18" s="70">
        <f>SUMIFS('1추일출'!M$6:M$14,'1추일출'!$B$6:$B$14,'1추총괄표(실국)'!$A18)</f>
        <v>0</v>
      </c>
      <c r="M18" s="70">
        <f>SUMIFS('1추일출'!N$6:N$14,'1추일출'!$B$6:$B$14,'1추총괄표(실국)'!$A18)</f>
        <v>0</v>
      </c>
      <c r="N18" s="70">
        <f t="shared" si="19"/>
        <v>87000</v>
      </c>
      <c r="O18" s="118"/>
      <c r="P18" s="70">
        <f t="shared" si="20"/>
        <v>0</v>
      </c>
      <c r="Q18" s="70">
        <f>SUMIFS('1추특입'!M$6:M$50,'1추특입'!$B$6:$B$50,'1추총괄표(실국)'!$A18)</f>
        <v>0</v>
      </c>
      <c r="R18" s="70">
        <f>SUMIFS('1추특입'!N$6:N$50,'1추특입'!$B$6:$B$50,'1추총괄표(실국)'!$A18)</f>
        <v>0</v>
      </c>
      <c r="S18" s="70">
        <f>SUMIFS('1추특출'!M$6:M$40,'1추특출'!$B$6:$B$40,'1추총괄표(실국)'!$A18)</f>
        <v>0</v>
      </c>
      <c r="T18" s="70">
        <f>SUMIFS('1추특출'!N$6:N$40,'1추특출'!$B$6:$B$40,'1추총괄표(실국)'!$A18)</f>
        <v>0</v>
      </c>
      <c r="U18" s="70">
        <f t="shared" si="21"/>
        <v>0</v>
      </c>
    </row>
    <row r="19" spans="1:21" ht="20.100000000000001" customHeight="1" x14ac:dyDescent="0.3">
      <c r="A19" s="112" t="s">
        <v>604</v>
      </c>
      <c r="B19" s="114">
        <f t="shared" si="12"/>
        <v>207803153</v>
      </c>
      <c r="C19" s="114">
        <f t="shared" si="13"/>
        <v>0</v>
      </c>
      <c r="D19" s="114">
        <f t="shared" si="14"/>
        <v>0</v>
      </c>
      <c r="E19" s="114">
        <f t="shared" si="15"/>
        <v>0</v>
      </c>
      <c r="F19" s="114">
        <f t="shared" si="16"/>
        <v>0</v>
      </c>
      <c r="G19" s="115">
        <f t="shared" si="17"/>
        <v>207803153</v>
      </c>
      <c r="I19" s="70">
        <f t="shared" si="18"/>
        <v>207803153</v>
      </c>
      <c r="J19" s="70">
        <f>SUMIFS('1추일입'!M$6:M$100,'1추일입'!$B$6:$B$100,'1추총괄표(실국)'!$A19)</f>
        <v>0</v>
      </c>
      <c r="K19" s="70">
        <f>SUMIFS('1추일입'!N$6:N$100,'1추일입'!$B$6:$B$100,'1추총괄표(실국)'!$A19)</f>
        <v>0</v>
      </c>
      <c r="L19" s="70">
        <f>SUMIFS('1추일출'!M$6:M$14,'1추일출'!$B$6:$B$14,'1추총괄표(실국)'!$A19)</f>
        <v>0</v>
      </c>
      <c r="M19" s="70">
        <f>SUMIFS('1추일출'!N$6:N$14,'1추일출'!$B$6:$B$14,'1추총괄표(실국)'!$A19)</f>
        <v>0</v>
      </c>
      <c r="N19" s="70">
        <f t="shared" si="19"/>
        <v>207803153</v>
      </c>
      <c r="O19" s="118"/>
      <c r="P19" s="70">
        <f t="shared" si="20"/>
        <v>0</v>
      </c>
      <c r="Q19" s="70">
        <f>SUMIFS('1추특입'!M$6:M$50,'1추특입'!$B$6:$B$50,'1추총괄표(실국)'!$A19)</f>
        <v>0</v>
      </c>
      <c r="R19" s="70">
        <f>SUMIFS('1추특입'!N$6:N$50,'1추특입'!$B$6:$B$50,'1추총괄표(실국)'!$A19)</f>
        <v>0</v>
      </c>
      <c r="S19" s="70">
        <f>SUMIFS('1추특출'!M$6:M$40,'1추특출'!$B$6:$B$40,'1추총괄표(실국)'!$A19)</f>
        <v>0</v>
      </c>
      <c r="T19" s="70">
        <f>SUMIFS('1추특출'!N$6:N$40,'1추특출'!$B$6:$B$40,'1추총괄표(실국)'!$A19)</f>
        <v>0</v>
      </c>
      <c r="U19" s="70">
        <f t="shared" si="21"/>
        <v>0</v>
      </c>
    </row>
    <row r="20" spans="1:21" ht="20.100000000000001" customHeight="1" x14ac:dyDescent="0.3">
      <c r="A20" s="112" t="s">
        <v>109</v>
      </c>
      <c r="B20" s="114">
        <f t="shared" si="12"/>
        <v>314300</v>
      </c>
      <c r="C20" s="114">
        <f t="shared" si="13"/>
        <v>0</v>
      </c>
      <c r="D20" s="114">
        <f t="shared" si="14"/>
        <v>0</v>
      </c>
      <c r="E20" s="114">
        <f t="shared" si="15"/>
        <v>0</v>
      </c>
      <c r="F20" s="114">
        <f t="shared" si="16"/>
        <v>0</v>
      </c>
      <c r="G20" s="115">
        <f t="shared" si="17"/>
        <v>314300</v>
      </c>
      <c r="I20" s="70">
        <f t="shared" si="18"/>
        <v>314300</v>
      </c>
      <c r="J20" s="70">
        <f>SUMIFS('1추일입'!M$6:M$100,'1추일입'!$B$6:$B$100,'1추총괄표(실국)'!$A20)</f>
        <v>0</v>
      </c>
      <c r="K20" s="70">
        <f>SUMIFS('1추일입'!N$6:N$100,'1추일입'!$B$6:$B$100,'1추총괄표(실국)'!$A20)</f>
        <v>0</v>
      </c>
      <c r="L20" s="70">
        <f>SUMIFS('1추일출'!M$6:M$14,'1추일출'!$B$6:$B$14,'1추총괄표(실국)'!$A20)</f>
        <v>0</v>
      </c>
      <c r="M20" s="70">
        <f>SUMIFS('1추일출'!N$6:N$14,'1추일출'!$B$6:$B$14,'1추총괄표(실국)'!$A20)</f>
        <v>0</v>
      </c>
      <c r="N20" s="70">
        <f t="shared" si="19"/>
        <v>314300</v>
      </c>
      <c r="O20" s="118"/>
      <c r="P20" s="70">
        <f t="shared" si="20"/>
        <v>0</v>
      </c>
      <c r="Q20" s="70">
        <f>SUMIFS('1추특입'!M$6:M$50,'1추특입'!$B$6:$B$50,'1추총괄표(실국)'!$A20)</f>
        <v>0</v>
      </c>
      <c r="R20" s="70">
        <f>SUMIFS('1추특입'!N$6:N$50,'1추특입'!$B$6:$B$50,'1추총괄표(실국)'!$A20)</f>
        <v>0</v>
      </c>
      <c r="S20" s="70">
        <f>SUMIFS('1추특출'!M$6:M$40,'1추특출'!$B$6:$B$40,'1추총괄표(실국)'!$A20)</f>
        <v>0</v>
      </c>
      <c r="T20" s="70">
        <f>SUMIFS('1추특출'!N$6:N$40,'1추특출'!$B$6:$B$40,'1추총괄표(실국)'!$A20)</f>
        <v>0</v>
      </c>
      <c r="U20" s="70">
        <f t="shared" si="21"/>
        <v>0</v>
      </c>
    </row>
    <row r="21" spans="1:21" ht="20.100000000000001" customHeight="1" x14ac:dyDescent="0.3">
      <c r="A21" s="112" t="s">
        <v>33</v>
      </c>
      <c r="B21" s="114">
        <f t="shared" si="12"/>
        <v>0</v>
      </c>
      <c r="C21" s="114">
        <f t="shared" si="13"/>
        <v>0</v>
      </c>
      <c r="D21" s="114">
        <f t="shared" si="14"/>
        <v>0</v>
      </c>
      <c r="E21" s="114">
        <f t="shared" si="15"/>
        <v>0</v>
      </c>
      <c r="F21" s="114">
        <f t="shared" si="16"/>
        <v>0</v>
      </c>
      <c r="G21" s="115">
        <f t="shared" si="17"/>
        <v>0</v>
      </c>
      <c r="I21" s="70">
        <f t="shared" si="18"/>
        <v>0</v>
      </c>
      <c r="J21" s="70">
        <f>SUMIFS('1추일입'!M$6:M$100,'1추일입'!$B$6:$B$100,'1추총괄표(실국)'!$A21)</f>
        <v>0</v>
      </c>
      <c r="K21" s="70">
        <f>SUMIFS('1추일입'!N$6:N$100,'1추일입'!$B$6:$B$100,'1추총괄표(실국)'!$A21)</f>
        <v>0</v>
      </c>
      <c r="L21" s="70">
        <f>SUMIFS('1추일출'!M$6:M$14,'1추일출'!$B$6:$B$14,'1추총괄표(실국)'!$A21)</f>
        <v>0</v>
      </c>
      <c r="M21" s="70">
        <f>SUMIFS('1추일출'!N$6:N$14,'1추일출'!$B$6:$B$14,'1추총괄표(실국)'!$A21)</f>
        <v>0</v>
      </c>
      <c r="N21" s="70">
        <f t="shared" si="19"/>
        <v>0</v>
      </c>
      <c r="O21" s="118"/>
      <c r="P21" s="70">
        <f t="shared" si="20"/>
        <v>0</v>
      </c>
      <c r="Q21" s="70">
        <f>SUMIFS('1추특입'!M$6:M$50,'1추특입'!$B$6:$B$50,'1추총괄표(실국)'!$A21)</f>
        <v>0</v>
      </c>
      <c r="R21" s="70">
        <f>SUMIFS('1추특입'!N$6:N$50,'1추특입'!$B$6:$B$50,'1추총괄표(실국)'!$A21)</f>
        <v>0</v>
      </c>
      <c r="S21" s="70">
        <f>SUMIFS('1추특출'!M$6:M$40,'1추특출'!$B$6:$B$40,'1추총괄표(실국)'!$A21)</f>
        <v>0</v>
      </c>
      <c r="T21" s="70">
        <f>SUMIFS('1추특출'!N$6:N$40,'1추특출'!$B$6:$B$40,'1추총괄표(실국)'!$A21)</f>
        <v>0</v>
      </c>
      <c r="U21" s="70">
        <f t="shared" si="21"/>
        <v>0</v>
      </c>
    </row>
    <row r="22" spans="1:21" ht="20.100000000000001" customHeight="1" x14ac:dyDescent="0.3">
      <c r="A22" s="112" t="s">
        <v>26</v>
      </c>
      <c r="B22" s="114">
        <f t="shared" si="12"/>
        <v>0</v>
      </c>
      <c r="C22" s="114">
        <f t="shared" si="13"/>
        <v>0</v>
      </c>
      <c r="D22" s="114">
        <f t="shared" si="14"/>
        <v>0</v>
      </c>
      <c r="E22" s="114">
        <f t="shared" si="15"/>
        <v>0</v>
      </c>
      <c r="F22" s="114">
        <f t="shared" si="16"/>
        <v>0</v>
      </c>
      <c r="G22" s="115">
        <f t="shared" si="17"/>
        <v>0</v>
      </c>
      <c r="I22" s="70">
        <f t="shared" si="18"/>
        <v>0</v>
      </c>
      <c r="J22" s="70">
        <f>SUMIFS('1추일입'!M$6:M$100,'1추일입'!$B$6:$B$100,'1추총괄표(실국)'!$A22)</f>
        <v>0</v>
      </c>
      <c r="K22" s="70">
        <f>SUMIFS('1추일입'!N$6:N$100,'1추일입'!$B$6:$B$100,'1추총괄표(실국)'!$A22)</f>
        <v>0</v>
      </c>
      <c r="L22" s="70">
        <f>SUMIFS('1추일출'!M$6:M$14,'1추일출'!$B$6:$B$14,'1추총괄표(실국)'!$A22)</f>
        <v>0</v>
      </c>
      <c r="M22" s="70">
        <f>SUMIFS('1추일출'!N$6:N$14,'1추일출'!$B$6:$B$14,'1추총괄표(실국)'!$A22)</f>
        <v>0</v>
      </c>
      <c r="N22" s="70">
        <f t="shared" si="19"/>
        <v>0</v>
      </c>
      <c r="O22" s="118"/>
      <c r="P22" s="70">
        <f t="shared" si="20"/>
        <v>0</v>
      </c>
      <c r="Q22" s="70">
        <f>SUMIFS('1추특입'!M$6:M$50,'1추특입'!$B$6:$B$50,'1추총괄표(실국)'!$A22)</f>
        <v>0</v>
      </c>
      <c r="R22" s="70">
        <f>SUMIFS('1추특입'!N$6:N$50,'1추특입'!$B$6:$B$50,'1추총괄표(실국)'!$A22)</f>
        <v>0</v>
      </c>
      <c r="S22" s="70">
        <f>SUMIFS('1추특출'!M$6:M$40,'1추특출'!$B$6:$B$40,'1추총괄표(실국)'!$A22)</f>
        <v>0</v>
      </c>
      <c r="T22" s="70">
        <f>SUMIFS('1추특출'!N$6:N$40,'1추특출'!$B$6:$B$40,'1추총괄표(실국)'!$A22)</f>
        <v>0</v>
      </c>
      <c r="U22" s="70">
        <f t="shared" si="21"/>
        <v>0</v>
      </c>
    </row>
    <row r="23" spans="1:21" ht="20.100000000000001" customHeight="1" x14ac:dyDescent="0.3">
      <c r="A23" s="112" t="s">
        <v>192</v>
      </c>
      <c r="B23" s="114">
        <f t="shared" si="12"/>
        <v>5011554</v>
      </c>
      <c r="C23" s="114">
        <f t="shared" si="13"/>
        <v>0</v>
      </c>
      <c r="D23" s="114">
        <f t="shared" si="14"/>
        <v>0</v>
      </c>
      <c r="E23" s="114">
        <f t="shared" si="15"/>
        <v>0</v>
      </c>
      <c r="F23" s="114">
        <f t="shared" si="16"/>
        <v>0</v>
      </c>
      <c r="G23" s="115">
        <f t="shared" si="17"/>
        <v>5011554</v>
      </c>
      <c r="I23" s="70">
        <f t="shared" si="18"/>
        <v>5011554</v>
      </c>
      <c r="J23" s="70">
        <f>SUMIFS('1추일입'!M$6:M$100,'1추일입'!$B$6:$B$100,'1추총괄표(실국)'!$A23)</f>
        <v>0</v>
      </c>
      <c r="K23" s="70">
        <f>SUMIFS('1추일입'!N$6:N$100,'1추일입'!$B$6:$B$100,'1추총괄표(실국)'!$A23)</f>
        <v>0</v>
      </c>
      <c r="L23" s="70">
        <f>SUMIFS('1추일출'!M$6:M$14,'1추일출'!$B$6:$B$14,'1추총괄표(실국)'!$A23)</f>
        <v>0</v>
      </c>
      <c r="M23" s="70">
        <f>SUMIFS('1추일출'!N$6:N$14,'1추일출'!$B$6:$B$14,'1추총괄표(실국)'!$A23)</f>
        <v>0</v>
      </c>
      <c r="N23" s="70">
        <f t="shared" si="19"/>
        <v>5011554</v>
      </c>
      <c r="O23" s="118"/>
      <c r="P23" s="70">
        <f t="shared" si="20"/>
        <v>0</v>
      </c>
      <c r="Q23" s="70">
        <f>SUMIFS('1추특입'!M$6:M$50,'1추특입'!$B$6:$B$50,'1추총괄표(실국)'!$A23)</f>
        <v>0</v>
      </c>
      <c r="R23" s="70">
        <f>SUMIFS('1추특입'!N$6:N$50,'1추특입'!$B$6:$B$50,'1추총괄표(실국)'!$A23)</f>
        <v>0</v>
      </c>
      <c r="S23" s="70">
        <f>SUMIFS('1추특출'!M$6:M$40,'1추특출'!$B$6:$B$40,'1추총괄표(실국)'!$A23)</f>
        <v>0</v>
      </c>
      <c r="T23" s="70">
        <f>SUMIFS('1추특출'!N$6:N$40,'1추특출'!$B$6:$B$40,'1추총괄표(실국)'!$A23)</f>
        <v>0</v>
      </c>
      <c r="U23" s="70">
        <f t="shared" si="21"/>
        <v>0</v>
      </c>
    </row>
    <row r="24" spans="1:21" ht="20.100000000000001" customHeight="1" x14ac:dyDescent="0.3">
      <c r="A24" s="112" t="s">
        <v>10</v>
      </c>
      <c r="B24" s="114">
        <f t="shared" si="12"/>
        <v>0</v>
      </c>
      <c r="C24" s="114">
        <f t="shared" si="13"/>
        <v>0</v>
      </c>
      <c r="D24" s="114">
        <f t="shared" si="14"/>
        <v>0</v>
      </c>
      <c r="E24" s="114">
        <f t="shared" si="15"/>
        <v>0</v>
      </c>
      <c r="F24" s="114">
        <f t="shared" si="16"/>
        <v>0</v>
      </c>
      <c r="G24" s="115">
        <f t="shared" si="17"/>
        <v>0</v>
      </c>
      <c r="I24" s="70">
        <f t="shared" si="18"/>
        <v>0</v>
      </c>
      <c r="J24" s="70">
        <f>SUMIFS('1추일입'!M$6:M$100,'1추일입'!$B$6:$B$100,'1추총괄표(실국)'!$A24)</f>
        <v>0</v>
      </c>
      <c r="K24" s="70">
        <f>SUMIFS('1추일입'!N$6:N$100,'1추일입'!$B$6:$B$100,'1추총괄표(실국)'!$A24)</f>
        <v>0</v>
      </c>
      <c r="L24" s="70">
        <f>SUMIFS('1추일출'!M$6:M$14,'1추일출'!$B$6:$B$14,'1추총괄표(실국)'!$A24)</f>
        <v>0</v>
      </c>
      <c r="M24" s="70">
        <f>SUMIFS('1추일출'!N$6:N$14,'1추일출'!$B$6:$B$14,'1추총괄표(실국)'!$A24)</f>
        <v>0</v>
      </c>
      <c r="N24" s="70">
        <f t="shared" si="19"/>
        <v>0</v>
      </c>
      <c r="O24" s="118"/>
      <c r="P24" s="70">
        <f t="shared" si="20"/>
        <v>0</v>
      </c>
      <c r="Q24" s="70">
        <f>SUMIFS('1추특입'!M$6:M$50,'1추특입'!$B$6:$B$50,'1추총괄표(실국)'!$A24)</f>
        <v>0</v>
      </c>
      <c r="R24" s="70">
        <f>SUMIFS('1추특입'!N$6:N$50,'1추특입'!$B$6:$B$50,'1추총괄표(실국)'!$A24)</f>
        <v>0</v>
      </c>
      <c r="S24" s="70">
        <f>SUMIFS('1추특출'!M$6:M$40,'1추특출'!$B$6:$B$40,'1추총괄표(실국)'!$A24)</f>
        <v>0</v>
      </c>
      <c r="T24" s="70">
        <f>SUMIFS('1추특출'!N$6:N$40,'1추특출'!$B$6:$B$40,'1추총괄표(실국)'!$A24)</f>
        <v>0</v>
      </c>
      <c r="U24" s="70">
        <f t="shared" si="21"/>
        <v>0</v>
      </c>
    </row>
    <row r="25" spans="1:21" ht="20.100000000000001" customHeight="1" x14ac:dyDescent="0.3">
      <c r="A25" s="112" t="s">
        <v>408</v>
      </c>
      <c r="B25" s="114">
        <f t="shared" si="12"/>
        <v>0</v>
      </c>
      <c r="C25" s="114">
        <f t="shared" si="13"/>
        <v>0</v>
      </c>
      <c r="D25" s="114">
        <f t="shared" si="14"/>
        <v>0</v>
      </c>
      <c r="E25" s="114">
        <f t="shared" si="15"/>
        <v>0</v>
      </c>
      <c r="F25" s="114">
        <f t="shared" si="16"/>
        <v>0</v>
      </c>
      <c r="G25" s="115">
        <f t="shared" si="17"/>
        <v>0</v>
      </c>
      <c r="I25" s="70">
        <f t="shared" si="18"/>
        <v>0</v>
      </c>
      <c r="J25" s="70">
        <f>SUMIFS('1추일입'!M$6:M$100,'1추일입'!$B$6:$B$100,'1추총괄표(실국)'!$A25)</f>
        <v>0</v>
      </c>
      <c r="K25" s="70">
        <f>SUMIFS('1추일입'!N$6:N$100,'1추일입'!$B$6:$B$100,'1추총괄표(실국)'!$A25)</f>
        <v>0</v>
      </c>
      <c r="L25" s="70">
        <f>SUMIFS('1추일출'!M$6:M$14,'1추일출'!$B$6:$B$14,'1추총괄표(실국)'!$A25)</f>
        <v>0</v>
      </c>
      <c r="M25" s="70">
        <f>SUMIFS('1추일출'!N$6:N$14,'1추일출'!$B$6:$B$14,'1추총괄표(실국)'!$A25)</f>
        <v>0</v>
      </c>
      <c r="N25" s="70">
        <f t="shared" si="19"/>
        <v>0</v>
      </c>
      <c r="O25" s="118"/>
      <c r="P25" s="70">
        <f t="shared" si="20"/>
        <v>0</v>
      </c>
      <c r="Q25" s="70">
        <f>SUMIFS('1추특입'!M$6:M$50,'1추특입'!$B$6:$B$50,'1추총괄표(실국)'!$A25)</f>
        <v>0</v>
      </c>
      <c r="R25" s="70">
        <f>SUMIFS('1추특입'!N$6:N$50,'1추특입'!$B$6:$B$50,'1추총괄표(실국)'!$A25)</f>
        <v>0</v>
      </c>
      <c r="S25" s="70">
        <f>SUMIFS('1추특출'!M$6:M$40,'1추특출'!$B$6:$B$40,'1추총괄표(실국)'!$A25)</f>
        <v>0</v>
      </c>
      <c r="T25" s="70">
        <f>SUMIFS('1추특출'!N$6:N$40,'1추특출'!$B$6:$B$40,'1추총괄표(실국)'!$A25)</f>
        <v>0</v>
      </c>
      <c r="U25" s="70">
        <f t="shared" si="21"/>
        <v>0</v>
      </c>
    </row>
    <row r="26" spans="1:21" ht="20.100000000000001" customHeight="1" x14ac:dyDescent="0.3">
      <c r="A26" s="112" t="s">
        <v>339</v>
      </c>
      <c r="B26" s="114">
        <f t="shared" si="12"/>
        <v>0</v>
      </c>
      <c r="C26" s="114">
        <f t="shared" si="13"/>
        <v>0</v>
      </c>
      <c r="D26" s="114">
        <f t="shared" si="14"/>
        <v>0</v>
      </c>
      <c r="E26" s="114">
        <f t="shared" si="15"/>
        <v>0</v>
      </c>
      <c r="F26" s="114">
        <f t="shared" si="16"/>
        <v>0</v>
      </c>
      <c r="G26" s="115">
        <f t="shared" si="17"/>
        <v>0</v>
      </c>
      <c r="I26" s="70">
        <f t="shared" si="18"/>
        <v>0</v>
      </c>
      <c r="J26" s="70">
        <f>SUMIFS('1추일입'!M$6:M$100,'1추일입'!$B$6:$B$100,'1추총괄표(실국)'!$A26)</f>
        <v>0</v>
      </c>
      <c r="K26" s="70">
        <f>SUMIFS('1추일입'!N$6:N$100,'1추일입'!$B$6:$B$100,'1추총괄표(실국)'!$A26)</f>
        <v>0</v>
      </c>
      <c r="L26" s="70">
        <f>SUMIFS('1추일출'!M$6:M$14,'1추일출'!$B$6:$B$14,'1추총괄표(실국)'!$A26)</f>
        <v>0</v>
      </c>
      <c r="M26" s="70">
        <f>SUMIFS('1추일출'!N$6:N$14,'1추일출'!$B$6:$B$14,'1추총괄표(실국)'!$A26)</f>
        <v>0</v>
      </c>
      <c r="N26" s="70">
        <f t="shared" si="19"/>
        <v>0</v>
      </c>
      <c r="O26" s="118"/>
      <c r="P26" s="70">
        <f t="shared" si="20"/>
        <v>0</v>
      </c>
      <c r="Q26" s="70">
        <f>SUMIFS('1추특입'!M$6:M$50,'1추특입'!$B$6:$B$50,'1추총괄표(실국)'!$A26)</f>
        <v>0</v>
      </c>
      <c r="R26" s="70">
        <f>SUMIFS('1추특입'!N$6:N$50,'1추특입'!$B$6:$B$50,'1추총괄표(실국)'!$A26)</f>
        <v>0</v>
      </c>
      <c r="S26" s="70">
        <f>SUMIFS('1추특출'!M$6:M$40,'1추특출'!$B$6:$B$40,'1추총괄표(실국)'!$A26)</f>
        <v>0</v>
      </c>
      <c r="T26" s="70">
        <f>SUMIFS('1추특출'!N$6:N$40,'1추특출'!$B$6:$B$40,'1추총괄표(실국)'!$A26)</f>
        <v>0</v>
      </c>
      <c r="U26" s="70">
        <f t="shared" si="21"/>
        <v>0</v>
      </c>
    </row>
    <row r="27" spans="1:21" ht="20.100000000000001" customHeight="1" x14ac:dyDescent="0.3">
      <c r="A27" s="112" t="s">
        <v>469</v>
      </c>
      <c r="B27" s="114">
        <f t="shared" si="12"/>
        <v>671000</v>
      </c>
      <c r="C27" s="114">
        <f t="shared" si="13"/>
        <v>0</v>
      </c>
      <c r="D27" s="114">
        <f t="shared" si="14"/>
        <v>0</v>
      </c>
      <c r="E27" s="114">
        <f t="shared" si="15"/>
        <v>0</v>
      </c>
      <c r="F27" s="114">
        <f t="shared" si="16"/>
        <v>0</v>
      </c>
      <c r="G27" s="115">
        <f t="shared" si="17"/>
        <v>671000</v>
      </c>
      <c r="I27" s="70">
        <f t="shared" si="18"/>
        <v>671000</v>
      </c>
      <c r="J27" s="70">
        <f>SUMIFS('1추일입'!M$6:M$100,'1추일입'!$B$6:$B$100,'1추총괄표(실국)'!$A27)</f>
        <v>0</v>
      </c>
      <c r="K27" s="70">
        <f>SUMIFS('1추일입'!N$6:N$100,'1추일입'!$B$6:$B$100,'1추총괄표(실국)'!$A27)</f>
        <v>0</v>
      </c>
      <c r="L27" s="70">
        <f>SUMIFS('1추일출'!M$6:M$14,'1추일출'!$B$6:$B$14,'1추총괄표(실국)'!$A27)</f>
        <v>0</v>
      </c>
      <c r="M27" s="70">
        <f>SUMIFS('1추일출'!N$6:N$14,'1추일출'!$B$6:$B$14,'1추총괄표(실국)'!$A27)</f>
        <v>0</v>
      </c>
      <c r="N27" s="70">
        <f t="shared" si="19"/>
        <v>671000</v>
      </c>
      <c r="O27" s="118"/>
      <c r="P27" s="70">
        <f t="shared" si="20"/>
        <v>0</v>
      </c>
      <c r="Q27" s="70">
        <f>SUMIFS('1추특입'!M$6:M$50,'1추특입'!$B$6:$B$50,'1추총괄표(실국)'!$A27)</f>
        <v>0</v>
      </c>
      <c r="R27" s="70">
        <f>SUMIFS('1추특입'!N$6:N$50,'1추특입'!$B$6:$B$50,'1추총괄표(실국)'!$A27)</f>
        <v>0</v>
      </c>
      <c r="S27" s="70">
        <f>SUMIFS('1추특출'!M$6:M$40,'1추특출'!$B$6:$B$40,'1추총괄표(실국)'!$A27)</f>
        <v>0</v>
      </c>
      <c r="T27" s="70">
        <f>SUMIFS('1추특출'!N$6:N$40,'1추특출'!$B$6:$B$40,'1추총괄표(실국)'!$A27)</f>
        <v>0</v>
      </c>
      <c r="U27" s="70">
        <f t="shared" si="21"/>
        <v>0</v>
      </c>
    </row>
    <row r="28" spans="1:21" ht="20.100000000000001" customHeight="1" x14ac:dyDescent="0.3">
      <c r="A28" s="112" t="s">
        <v>154</v>
      </c>
      <c r="B28" s="114">
        <f t="shared" si="12"/>
        <v>0</v>
      </c>
      <c r="C28" s="114">
        <f t="shared" si="13"/>
        <v>0</v>
      </c>
      <c r="D28" s="114">
        <f t="shared" si="14"/>
        <v>0</v>
      </c>
      <c r="E28" s="114">
        <f t="shared" si="15"/>
        <v>0</v>
      </c>
      <c r="F28" s="114">
        <f t="shared" si="16"/>
        <v>0</v>
      </c>
      <c r="G28" s="115">
        <f t="shared" si="17"/>
        <v>0</v>
      </c>
      <c r="I28" s="70">
        <f t="shared" si="18"/>
        <v>0</v>
      </c>
      <c r="J28" s="70">
        <f>SUMIFS('1추일입'!M$6:M$100,'1추일입'!$B$6:$B$100,'1추총괄표(실국)'!$A28)</f>
        <v>0</v>
      </c>
      <c r="K28" s="70">
        <f>SUMIFS('1추일입'!N$6:N$100,'1추일입'!$B$6:$B$100,'1추총괄표(실국)'!$A28)</f>
        <v>0</v>
      </c>
      <c r="L28" s="70">
        <f>SUMIFS('1추일출'!M$6:M$14,'1추일출'!$B$6:$B$14,'1추총괄표(실국)'!$A28)</f>
        <v>0</v>
      </c>
      <c r="M28" s="70">
        <f>SUMIFS('1추일출'!N$6:N$14,'1추일출'!$B$6:$B$14,'1추총괄표(실국)'!$A28)</f>
        <v>0</v>
      </c>
      <c r="N28" s="70">
        <f t="shared" si="19"/>
        <v>0</v>
      </c>
      <c r="O28" s="118"/>
      <c r="P28" s="70">
        <f t="shared" si="20"/>
        <v>0</v>
      </c>
      <c r="Q28" s="70">
        <f>SUMIFS('1추특입'!M$6:M$50,'1추특입'!$B$6:$B$50,'1추총괄표(실국)'!$A28)</f>
        <v>0</v>
      </c>
      <c r="R28" s="70">
        <f>SUMIFS('1추특입'!N$6:N$50,'1추특입'!$B$6:$B$50,'1추총괄표(실국)'!$A28)</f>
        <v>0</v>
      </c>
      <c r="S28" s="70">
        <f>SUMIFS('1추특출'!M$6:M$40,'1추특출'!$B$6:$B$40,'1추총괄표(실국)'!$A28)</f>
        <v>0</v>
      </c>
      <c r="T28" s="70">
        <f>SUMIFS('1추특출'!N$6:N$40,'1추특출'!$B$6:$B$40,'1추총괄표(실국)'!$A28)</f>
        <v>0</v>
      </c>
      <c r="U28" s="70">
        <f t="shared" si="21"/>
        <v>0</v>
      </c>
    </row>
    <row r="29" spans="1:21" ht="20.100000000000001" customHeight="1" x14ac:dyDescent="0.3">
      <c r="A29" s="112" t="s">
        <v>599</v>
      </c>
      <c r="B29" s="114">
        <f t="shared" si="12"/>
        <v>21458000</v>
      </c>
      <c r="C29" s="114">
        <f t="shared" si="13"/>
        <v>0</v>
      </c>
      <c r="D29" s="114">
        <f t="shared" si="14"/>
        <v>0</v>
      </c>
      <c r="E29" s="114">
        <f t="shared" si="15"/>
        <v>0</v>
      </c>
      <c r="F29" s="114">
        <f t="shared" si="16"/>
        <v>0</v>
      </c>
      <c r="G29" s="115">
        <f t="shared" si="17"/>
        <v>21458000</v>
      </c>
      <c r="I29" s="70">
        <f t="shared" si="18"/>
        <v>21458000</v>
      </c>
      <c r="J29" s="70">
        <f>SUMIFS('1추일입'!M$6:M$100,'1추일입'!$B$6:$B$100,'1추총괄표(실국)'!$A29)</f>
        <v>0</v>
      </c>
      <c r="K29" s="70">
        <f>SUMIFS('1추일입'!N$6:N$100,'1추일입'!$B$6:$B$100,'1추총괄표(실국)'!$A29)</f>
        <v>0</v>
      </c>
      <c r="L29" s="70">
        <f>SUMIFS('1추일출'!M$6:M$14,'1추일출'!$B$6:$B$14,'1추총괄표(실국)'!$A29)</f>
        <v>0</v>
      </c>
      <c r="M29" s="70">
        <f>SUMIFS('1추일출'!N$6:N$14,'1추일출'!$B$6:$B$14,'1추총괄표(실국)'!$A29)</f>
        <v>0</v>
      </c>
      <c r="N29" s="70">
        <f t="shared" si="19"/>
        <v>21458000</v>
      </c>
      <c r="O29" s="118"/>
      <c r="P29" s="70">
        <f t="shared" si="20"/>
        <v>0</v>
      </c>
      <c r="Q29" s="70">
        <f>SUMIFS('1추특입'!M$6:M$50,'1추특입'!$B$6:$B$50,'1추총괄표(실국)'!$A29)</f>
        <v>0</v>
      </c>
      <c r="R29" s="70">
        <f>SUMIFS('1추특입'!N$6:N$50,'1추특입'!$B$6:$B$50,'1추총괄표(실국)'!$A29)</f>
        <v>0</v>
      </c>
      <c r="S29" s="70">
        <f>SUMIFS('1추특출'!M$6:M$40,'1추특출'!$B$6:$B$40,'1추총괄표(실국)'!$A29)</f>
        <v>0</v>
      </c>
      <c r="T29" s="70">
        <f>SUMIFS('1추특출'!N$6:N$40,'1추특출'!$B$6:$B$40,'1추총괄표(실국)'!$A29)</f>
        <v>0</v>
      </c>
      <c r="U29" s="70">
        <f t="shared" si="21"/>
        <v>0</v>
      </c>
    </row>
    <row r="30" spans="1:21" ht="20.100000000000001" customHeight="1" x14ac:dyDescent="0.3">
      <c r="A30" s="112" t="s">
        <v>462</v>
      </c>
      <c r="B30" s="114">
        <f t="shared" si="12"/>
        <v>76861624</v>
      </c>
      <c r="C30" s="114">
        <f t="shared" si="13"/>
        <v>0</v>
      </c>
      <c r="D30" s="114">
        <f t="shared" si="14"/>
        <v>0</v>
      </c>
      <c r="E30" s="114">
        <f t="shared" si="15"/>
        <v>0</v>
      </c>
      <c r="F30" s="114">
        <f t="shared" si="16"/>
        <v>0</v>
      </c>
      <c r="G30" s="115">
        <f t="shared" si="17"/>
        <v>76861624</v>
      </c>
      <c r="I30" s="70">
        <f t="shared" si="18"/>
        <v>76861624</v>
      </c>
      <c r="J30" s="70">
        <f>SUMIFS('1추일입'!M$6:M$100,'1추일입'!$B$6:$B$100,'1추총괄표(실국)'!$A30)</f>
        <v>0</v>
      </c>
      <c r="K30" s="70">
        <f>SUMIFS('1추일입'!N$6:N$100,'1추일입'!$B$6:$B$100,'1추총괄표(실국)'!$A30)</f>
        <v>0</v>
      </c>
      <c r="L30" s="70">
        <f>SUMIFS('1추일출'!M$6:M$14,'1추일출'!$B$6:$B$14,'1추총괄표(실국)'!$A30)</f>
        <v>0</v>
      </c>
      <c r="M30" s="70">
        <f>SUMIFS('1추일출'!N$6:N$14,'1추일출'!$B$6:$B$14,'1추총괄표(실국)'!$A30)</f>
        <v>0</v>
      </c>
      <c r="N30" s="70">
        <f t="shared" si="19"/>
        <v>76861624</v>
      </c>
      <c r="O30" s="118"/>
      <c r="P30" s="70">
        <f t="shared" si="20"/>
        <v>0</v>
      </c>
      <c r="Q30" s="70">
        <f>SUMIFS('1추특입'!M$6:M$50,'1추특입'!$B$6:$B$50,'1추총괄표(실국)'!$A30)</f>
        <v>0</v>
      </c>
      <c r="R30" s="70">
        <f>SUMIFS('1추특입'!N$6:N$50,'1추특입'!$B$6:$B$50,'1추총괄표(실국)'!$A30)</f>
        <v>0</v>
      </c>
      <c r="S30" s="70">
        <f>SUMIFS('1추특출'!M$6:M$40,'1추특출'!$B$6:$B$40,'1추총괄표(실국)'!$A30)</f>
        <v>0</v>
      </c>
      <c r="T30" s="70">
        <f>SUMIFS('1추특출'!N$6:N$40,'1추특출'!$B$6:$B$40,'1추총괄표(실국)'!$A30)</f>
        <v>0</v>
      </c>
      <c r="U30" s="70">
        <f t="shared" si="21"/>
        <v>0</v>
      </c>
    </row>
    <row r="31" spans="1:21" ht="20.100000000000001" customHeight="1" x14ac:dyDescent="0.3">
      <c r="A31" s="112" t="s">
        <v>94</v>
      </c>
      <c r="B31" s="114">
        <f t="shared" si="12"/>
        <v>7238000</v>
      </c>
      <c r="C31" s="114">
        <f t="shared" si="13"/>
        <v>0</v>
      </c>
      <c r="D31" s="114">
        <f t="shared" si="14"/>
        <v>0</v>
      </c>
      <c r="E31" s="114">
        <f t="shared" si="15"/>
        <v>0</v>
      </c>
      <c r="F31" s="114">
        <f t="shared" si="16"/>
        <v>0</v>
      </c>
      <c r="G31" s="115">
        <f t="shared" si="17"/>
        <v>7238000</v>
      </c>
      <c r="I31" s="70">
        <f t="shared" si="18"/>
        <v>7238000</v>
      </c>
      <c r="J31" s="70">
        <f>SUMIFS('1추일입'!M$6:M$100,'1추일입'!$B$6:$B$100,'1추총괄표(실국)'!$A31)</f>
        <v>0</v>
      </c>
      <c r="K31" s="70">
        <f>SUMIFS('1추일입'!N$6:N$100,'1추일입'!$B$6:$B$100,'1추총괄표(실국)'!$A31)</f>
        <v>0</v>
      </c>
      <c r="L31" s="70">
        <f>SUMIFS('1추일출'!M$6:M$14,'1추일출'!$B$6:$B$14,'1추총괄표(실국)'!$A31)</f>
        <v>0</v>
      </c>
      <c r="M31" s="70">
        <f>SUMIFS('1추일출'!N$6:N$14,'1추일출'!$B$6:$B$14,'1추총괄표(실국)'!$A31)</f>
        <v>0</v>
      </c>
      <c r="N31" s="70">
        <f t="shared" si="19"/>
        <v>7238000</v>
      </c>
      <c r="O31" s="118"/>
      <c r="P31" s="70">
        <f t="shared" si="20"/>
        <v>0</v>
      </c>
      <c r="Q31" s="70">
        <f>SUMIFS('1추특입'!M$6:M$50,'1추특입'!$B$6:$B$50,'1추총괄표(실국)'!$A31)</f>
        <v>0</v>
      </c>
      <c r="R31" s="70">
        <f>SUMIFS('1추특입'!N$6:N$50,'1추특입'!$B$6:$B$50,'1추총괄표(실국)'!$A31)</f>
        <v>0</v>
      </c>
      <c r="S31" s="70">
        <f>SUMIFS('1추특출'!M$6:M$40,'1추특출'!$B$6:$B$40,'1추총괄표(실국)'!$A31)</f>
        <v>0</v>
      </c>
      <c r="T31" s="70">
        <f>SUMIFS('1추특출'!N$6:N$40,'1추특출'!$B$6:$B$40,'1추총괄표(실국)'!$A31)</f>
        <v>0</v>
      </c>
      <c r="U31" s="70">
        <f t="shared" si="21"/>
        <v>0</v>
      </c>
    </row>
    <row r="32" spans="1:21" ht="20.100000000000001" customHeight="1" x14ac:dyDescent="0.3">
      <c r="A32" s="112" t="s">
        <v>114</v>
      </c>
      <c r="B32" s="114">
        <f t="shared" si="12"/>
        <v>17940261</v>
      </c>
      <c r="C32" s="114">
        <f t="shared" si="13"/>
        <v>0</v>
      </c>
      <c r="D32" s="114">
        <f t="shared" si="14"/>
        <v>0</v>
      </c>
      <c r="E32" s="114">
        <f t="shared" si="15"/>
        <v>0</v>
      </c>
      <c r="F32" s="114">
        <f t="shared" si="16"/>
        <v>0</v>
      </c>
      <c r="G32" s="115">
        <f t="shared" si="17"/>
        <v>17940261</v>
      </c>
      <c r="I32" s="70">
        <f t="shared" si="18"/>
        <v>17940261</v>
      </c>
      <c r="J32" s="70">
        <f>SUMIFS('1추일입'!M$6:M$100,'1추일입'!$B$6:$B$100,'1추총괄표(실국)'!$A32)</f>
        <v>0</v>
      </c>
      <c r="K32" s="70">
        <f>SUMIFS('1추일입'!N$6:N$100,'1추일입'!$B$6:$B$100,'1추총괄표(실국)'!$A32)</f>
        <v>0</v>
      </c>
      <c r="L32" s="70">
        <f>SUMIFS('1추일출'!M$6:M$14,'1추일출'!$B$6:$B$14,'1추총괄표(실국)'!$A32)</f>
        <v>0</v>
      </c>
      <c r="M32" s="70">
        <f>SUMIFS('1추일출'!N$6:N$14,'1추일출'!$B$6:$B$14,'1추총괄표(실국)'!$A32)</f>
        <v>0</v>
      </c>
      <c r="N32" s="70">
        <f t="shared" si="19"/>
        <v>17940261</v>
      </c>
      <c r="O32" s="118"/>
      <c r="P32" s="70">
        <f t="shared" si="20"/>
        <v>0</v>
      </c>
      <c r="Q32" s="70">
        <f>SUMIFS('1추특입'!M$6:M$50,'1추특입'!$B$6:$B$50,'1추총괄표(실국)'!$A32)</f>
        <v>0</v>
      </c>
      <c r="R32" s="70">
        <f>SUMIFS('1추특입'!N$6:N$50,'1추특입'!$B$6:$B$50,'1추총괄표(실국)'!$A32)</f>
        <v>0</v>
      </c>
      <c r="S32" s="70">
        <f>SUMIFS('1추특출'!M$6:M$40,'1추특출'!$B$6:$B$40,'1추총괄표(실국)'!$A32)</f>
        <v>0</v>
      </c>
      <c r="T32" s="70">
        <f>SUMIFS('1추특출'!N$6:N$40,'1추특출'!$B$6:$B$40,'1추총괄표(실국)'!$A32)</f>
        <v>0</v>
      </c>
      <c r="U32" s="70">
        <f t="shared" si="21"/>
        <v>0</v>
      </c>
    </row>
    <row r="33" spans="1:21" ht="20.100000000000001" customHeight="1" x14ac:dyDescent="0.3">
      <c r="A33" s="112" t="s">
        <v>389</v>
      </c>
      <c r="B33" s="114">
        <f t="shared" si="12"/>
        <v>2683590</v>
      </c>
      <c r="C33" s="114">
        <f t="shared" si="13"/>
        <v>0</v>
      </c>
      <c r="D33" s="114">
        <f t="shared" si="14"/>
        <v>0</v>
      </c>
      <c r="E33" s="114">
        <f t="shared" si="15"/>
        <v>0</v>
      </c>
      <c r="F33" s="114">
        <f t="shared" si="16"/>
        <v>0</v>
      </c>
      <c r="G33" s="115">
        <f t="shared" si="17"/>
        <v>2683590</v>
      </c>
      <c r="I33" s="70">
        <f t="shared" si="18"/>
        <v>2683590</v>
      </c>
      <c r="J33" s="70">
        <f>SUMIFS('1추일입'!M$6:M$100,'1추일입'!$B$6:$B$100,'1추총괄표(실국)'!$A33)</f>
        <v>0</v>
      </c>
      <c r="K33" s="70">
        <f>SUMIFS('1추일입'!N$6:N$100,'1추일입'!$B$6:$B$100,'1추총괄표(실국)'!$A33)</f>
        <v>0</v>
      </c>
      <c r="L33" s="70">
        <f>SUMIFS('1추일출'!M$6:M$14,'1추일출'!$B$6:$B$14,'1추총괄표(실국)'!$A33)</f>
        <v>0</v>
      </c>
      <c r="M33" s="70">
        <f>SUMIFS('1추일출'!N$6:N$14,'1추일출'!$B$6:$B$14,'1추총괄표(실국)'!$A33)</f>
        <v>0</v>
      </c>
      <c r="N33" s="70">
        <f t="shared" si="19"/>
        <v>2683590</v>
      </c>
      <c r="O33" s="118"/>
      <c r="P33" s="70">
        <f t="shared" si="20"/>
        <v>0</v>
      </c>
      <c r="Q33" s="70">
        <f>SUMIFS('1추특입'!M$6:M$50,'1추특입'!$B$6:$B$50,'1추총괄표(실국)'!$A33)</f>
        <v>0</v>
      </c>
      <c r="R33" s="70">
        <f>SUMIFS('1추특입'!N$6:N$50,'1추특입'!$B$6:$B$50,'1추총괄표(실국)'!$A33)</f>
        <v>0</v>
      </c>
      <c r="S33" s="70">
        <f>SUMIFS('1추특출'!M$6:M$40,'1추특출'!$B$6:$B$40,'1추총괄표(실국)'!$A33)</f>
        <v>0</v>
      </c>
      <c r="T33" s="70">
        <f>SUMIFS('1추특출'!N$6:N$40,'1추특출'!$B$6:$B$40,'1추총괄표(실국)'!$A33)</f>
        <v>0</v>
      </c>
      <c r="U33" s="70">
        <f t="shared" si="21"/>
        <v>0</v>
      </c>
    </row>
    <row r="34" spans="1:21" ht="20.100000000000001" customHeight="1" x14ac:dyDescent="0.3">
      <c r="A34" s="112" t="s">
        <v>493</v>
      </c>
      <c r="B34" s="114">
        <f t="shared" si="12"/>
        <v>785000</v>
      </c>
      <c r="C34" s="114">
        <f t="shared" si="13"/>
        <v>0</v>
      </c>
      <c r="D34" s="114">
        <f t="shared" si="14"/>
        <v>0</v>
      </c>
      <c r="E34" s="114">
        <f t="shared" si="15"/>
        <v>0</v>
      </c>
      <c r="F34" s="114">
        <f t="shared" si="16"/>
        <v>0</v>
      </c>
      <c r="G34" s="115">
        <f t="shared" si="17"/>
        <v>785000</v>
      </c>
      <c r="I34" s="70">
        <f t="shared" si="18"/>
        <v>785000</v>
      </c>
      <c r="J34" s="70">
        <f>SUMIFS('1추일입'!M$6:M$100,'1추일입'!$B$6:$B$100,'1추총괄표(실국)'!$A34)</f>
        <v>0</v>
      </c>
      <c r="K34" s="70">
        <f>SUMIFS('1추일입'!N$6:N$100,'1추일입'!$B$6:$B$100,'1추총괄표(실국)'!$A34)</f>
        <v>0</v>
      </c>
      <c r="L34" s="70">
        <f>SUMIFS('1추일출'!M$6:M$14,'1추일출'!$B$6:$B$14,'1추총괄표(실국)'!$A34)</f>
        <v>0</v>
      </c>
      <c r="M34" s="70">
        <f>SUMIFS('1추일출'!N$6:N$14,'1추일출'!$B$6:$B$14,'1추총괄표(실국)'!$A34)</f>
        <v>0</v>
      </c>
      <c r="N34" s="70">
        <f t="shared" si="19"/>
        <v>785000</v>
      </c>
      <c r="O34" s="118"/>
      <c r="P34" s="70">
        <f t="shared" si="20"/>
        <v>0</v>
      </c>
      <c r="Q34" s="70">
        <f>SUMIFS('1추특입'!M$6:M$50,'1추특입'!$B$6:$B$50,'1추총괄표(실국)'!$A34)</f>
        <v>0</v>
      </c>
      <c r="R34" s="70">
        <f>SUMIFS('1추특입'!N$6:N$50,'1추특입'!$B$6:$B$50,'1추총괄표(실국)'!$A34)</f>
        <v>0</v>
      </c>
      <c r="S34" s="70">
        <f>SUMIFS('1추특출'!M$6:M$40,'1추특출'!$B$6:$B$40,'1추총괄표(실국)'!$A34)</f>
        <v>0</v>
      </c>
      <c r="T34" s="70">
        <f>SUMIFS('1추특출'!N$6:N$40,'1추특출'!$B$6:$B$40,'1추총괄표(실국)'!$A34)</f>
        <v>0</v>
      </c>
      <c r="U34" s="70">
        <f t="shared" si="21"/>
        <v>0</v>
      </c>
    </row>
    <row r="35" spans="1:21" ht="20.100000000000001" customHeight="1" x14ac:dyDescent="0.3">
      <c r="A35" s="112" t="s">
        <v>509</v>
      </c>
      <c r="B35" s="114">
        <f t="shared" si="12"/>
        <v>13500000</v>
      </c>
      <c r="C35" s="114">
        <f t="shared" si="13"/>
        <v>0</v>
      </c>
      <c r="D35" s="114">
        <f t="shared" si="14"/>
        <v>0</v>
      </c>
      <c r="E35" s="114">
        <f t="shared" si="15"/>
        <v>0</v>
      </c>
      <c r="F35" s="114">
        <f t="shared" si="16"/>
        <v>0</v>
      </c>
      <c r="G35" s="115">
        <f t="shared" si="17"/>
        <v>13500000</v>
      </c>
      <c r="I35" s="70">
        <f t="shared" si="18"/>
        <v>13500000</v>
      </c>
      <c r="J35" s="70">
        <f>SUMIFS('1추일입'!M$6:M$100,'1추일입'!$B$6:$B$100,'1추총괄표(실국)'!$A35)</f>
        <v>0</v>
      </c>
      <c r="K35" s="70">
        <f>SUMIFS('1추일입'!N$6:N$100,'1추일입'!$B$6:$B$100,'1추총괄표(실국)'!$A35)</f>
        <v>0</v>
      </c>
      <c r="L35" s="70">
        <f>SUMIFS('1추일출'!M$6:M$14,'1추일출'!$B$6:$B$14,'1추총괄표(실국)'!$A35)</f>
        <v>0</v>
      </c>
      <c r="M35" s="70">
        <f>SUMIFS('1추일출'!N$6:N$14,'1추일출'!$B$6:$B$14,'1추총괄표(실국)'!$A35)</f>
        <v>0</v>
      </c>
      <c r="N35" s="70">
        <f t="shared" si="19"/>
        <v>13500000</v>
      </c>
      <c r="O35" s="118"/>
      <c r="P35" s="70">
        <f t="shared" si="20"/>
        <v>0</v>
      </c>
      <c r="Q35" s="70">
        <f>SUMIFS('1추특입'!M$6:M$50,'1추특입'!$B$6:$B$50,'1추총괄표(실국)'!$A35)</f>
        <v>0</v>
      </c>
      <c r="R35" s="70">
        <f>SUMIFS('1추특입'!N$6:N$50,'1추특입'!$B$6:$B$50,'1추총괄표(실국)'!$A35)</f>
        <v>0</v>
      </c>
      <c r="S35" s="70">
        <f>SUMIFS('1추특출'!M$6:M$40,'1추특출'!$B$6:$B$40,'1추총괄표(실국)'!$A35)</f>
        <v>0</v>
      </c>
      <c r="T35" s="70">
        <f>SUMIFS('1추특출'!N$6:N$40,'1추특출'!$B$6:$B$40,'1추총괄표(실국)'!$A35)</f>
        <v>0</v>
      </c>
      <c r="U35" s="70">
        <f t="shared" si="21"/>
        <v>0</v>
      </c>
    </row>
    <row r="36" spans="1:21" ht="20.100000000000001" customHeight="1" thickBot="1" x14ac:dyDescent="0.35">
      <c r="A36" s="113" t="s">
        <v>522</v>
      </c>
      <c r="B36" s="116">
        <f t="shared" si="12"/>
        <v>0</v>
      </c>
      <c r="C36" s="116">
        <f t="shared" si="13"/>
        <v>0</v>
      </c>
      <c r="D36" s="116">
        <f t="shared" si="14"/>
        <v>0</v>
      </c>
      <c r="E36" s="116">
        <f t="shared" si="15"/>
        <v>0</v>
      </c>
      <c r="F36" s="116">
        <f t="shared" si="16"/>
        <v>0</v>
      </c>
      <c r="G36" s="117">
        <f t="shared" si="17"/>
        <v>0</v>
      </c>
      <c r="I36" s="70">
        <f t="shared" si="18"/>
        <v>0</v>
      </c>
      <c r="J36" s="70">
        <f>SUMIFS('1추일입'!M$6:M$100,'1추일입'!$B$6:$B$100,'1추총괄표(실국)'!$A36)</f>
        <v>0</v>
      </c>
      <c r="K36" s="70">
        <f>SUMIFS('1추일입'!N$6:N$100,'1추일입'!$B$6:$B$100,'1추총괄표(실국)'!$A36)</f>
        <v>0</v>
      </c>
      <c r="L36" s="70">
        <f>SUMIFS('1추일출'!M$6:M$14,'1추일출'!$B$6:$B$14,'1추총괄표(실국)'!$A36)</f>
        <v>0</v>
      </c>
      <c r="M36" s="70">
        <f>SUMIFS('1추일출'!N$6:N$14,'1추일출'!$B$6:$B$14,'1추총괄표(실국)'!$A36)</f>
        <v>0</v>
      </c>
      <c r="N36" s="70">
        <f t="shared" si="19"/>
        <v>0</v>
      </c>
      <c r="O36" s="118"/>
      <c r="P36" s="70">
        <f t="shared" si="20"/>
        <v>0</v>
      </c>
      <c r="Q36" s="70">
        <f>SUMIFS('1추특입'!M$6:M$50,'1추특입'!$B$6:$B$50,'1추총괄표(실국)'!$A36)</f>
        <v>0</v>
      </c>
      <c r="R36" s="70">
        <f>SUMIFS('1추특입'!N$6:N$50,'1추특입'!$B$6:$B$50,'1추총괄표(실국)'!$A36)</f>
        <v>0</v>
      </c>
      <c r="S36" s="70">
        <f>SUMIFS('1추특출'!M$6:M$40,'1추특출'!$B$6:$B$40,'1추총괄표(실국)'!$A36)</f>
        <v>0</v>
      </c>
      <c r="T36" s="70">
        <f>SUMIFS('1추특출'!N$6:N$40,'1추특출'!$B$6:$B$40,'1추총괄표(실국)'!$A36)</f>
        <v>0</v>
      </c>
      <c r="U36" s="70">
        <f t="shared" si="21"/>
        <v>0</v>
      </c>
    </row>
    <row r="39" spans="1:21" ht="20.100000000000001" customHeight="1" x14ac:dyDescent="0.3">
      <c r="A39" s="78" t="s">
        <v>729</v>
      </c>
      <c r="B39" s="90"/>
      <c r="C39" s="90"/>
      <c r="D39" s="90"/>
      <c r="E39" s="90"/>
    </row>
    <row r="40" spans="1:21" ht="20.100000000000001" customHeight="1" x14ac:dyDescent="0.3">
      <c r="A40" s="126" t="s">
        <v>695</v>
      </c>
      <c r="B40" s="126" t="s">
        <v>726</v>
      </c>
      <c r="C40" s="126" t="s">
        <v>727</v>
      </c>
      <c r="D40" s="126" t="s">
        <v>728</v>
      </c>
      <c r="E40" s="126" t="s">
        <v>733</v>
      </c>
    </row>
    <row r="41" spans="1:21" ht="20.100000000000001" customHeight="1" x14ac:dyDescent="0.3">
      <c r="A41" s="92" t="s">
        <v>700</v>
      </c>
      <c r="B41" s="124">
        <f>SUM(B42:B43)</f>
        <v>0</v>
      </c>
      <c r="C41" s="124">
        <f t="shared" ref="C41" si="22">SUM(C42:C43)</f>
        <v>0</v>
      </c>
      <c r="D41" s="124">
        <f>B41-C41</f>
        <v>0</v>
      </c>
      <c r="E41" s="80"/>
    </row>
    <row r="42" spans="1:21" ht="20.100000000000001" customHeight="1" x14ac:dyDescent="0.3">
      <c r="A42" s="69" t="s">
        <v>712</v>
      </c>
      <c r="B42" s="70">
        <f>SUM(J6:K6)</f>
        <v>0</v>
      </c>
      <c r="C42" s="70">
        <f>SUM(L6:M6)</f>
        <v>0</v>
      </c>
      <c r="D42" s="70">
        <f t="shared" ref="D42:D43" si="23">B42-C42</f>
        <v>0</v>
      </c>
      <c r="E42" s="196" t="s">
        <v>732</v>
      </c>
    </row>
    <row r="43" spans="1:21" ht="20.100000000000001" customHeight="1" x14ac:dyDescent="0.3">
      <c r="A43" s="69" t="s">
        <v>730</v>
      </c>
      <c r="B43" s="70">
        <f>SUM(Q6:R6)</f>
        <v>0</v>
      </c>
      <c r="C43" s="70">
        <f>SUM(S6:T6)</f>
        <v>0</v>
      </c>
      <c r="D43" s="70">
        <f t="shared" si="23"/>
        <v>0</v>
      </c>
      <c r="E43" s="197"/>
    </row>
    <row r="45" spans="1:21" ht="20.100000000000001" hidden="1" customHeight="1" x14ac:dyDescent="0.3">
      <c r="A45" s="78" t="s">
        <v>758</v>
      </c>
    </row>
    <row r="46" spans="1:21" ht="20.100000000000001" hidden="1" customHeight="1" x14ac:dyDescent="0.3">
      <c r="A46" s="126" t="s">
        <v>759</v>
      </c>
      <c r="B46" s="126" t="s">
        <v>718</v>
      </c>
      <c r="C46" s="126" t="s">
        <v>720</v>
      </c>
      <c r="D46" s="126" t="s">
        <v>712</v>
      </c>
      <c r="E46" s="126" t="s">
        <v>716</v>
      </c>
      <c r="F46" s="126" t="s">
        <v>717</v>
      </c>
    </row>
    <row r="47" spans="1:21" ht="20.100000000000001" hidden="1" customHeight="1" x14ac:dyDescent="0.3">
      <c r="A47" s="92" t="s">
        <v>757</v>
      </c>
      <c r="B47" s="125">
        <f>SUM(B48:B77)</f>
        <v>738556856</v>
      </c>
      <c r="C47" s="125">
        <f>SUM(C48:C77)</f>
        <v>738556856</v>
      </c>
      <c r="D47" s="125">
        <f t="shared" ref="D47:F47" si="24">SUM(D48:D77)</f>
        <v>738556856</v>
      </c>
      <c r="E47" s="125">
        <f t="shared" si="24"/>
        <v>0</v>
      </c>
      <c r="F47" s="125">
        <f t="shared" si="24"/>
        <v>0</v>
      </c>
      <c r="G47" s="185" t="str">
        <f>IF(D47='1추총괄표'!D30,"OK","@@")</f>
        <v>OK</v>
      </c>
    </row>
    <row r="48" spans="1:21" ht="20.100000000000001" hidden="1" customHeight="1" x14ac:dyDescent="0.3">
      <c r="A48" s="71" t="s">
        <v>50</v>
      </c>
      <c r="B48" s="107">
        <f>SUM(D48:F48)</f>
        <v>0</v>
      </c>
      <c r="C48" s="107">
        <f>D48+E48</f>
        <v>0</v>
      </c>
      <c r="D48" s="107">
        <v>0</v>
      </c>
      <c r="E48" s="107"/>
      <c r="F48" s="107"/>
    </row>
    <row r="49" spans="1:6" ht="20.100000000000001" hidden="1" customHeight="1" x14ac:dyDescent="0.3">
      <c r="A49" s="71" t="s">
        <v>63</v>
      </c>
      <c r="B49" s="107">
        <f t="shared" ref="B49:B77" si="25">SUM(D49:F49)</f>
        <v>185572667</v>
      </c>
      <c r="C49" s="107">
        <f t="shared" ref="C49:C77" si="26">D49+E49</f>
        <v>185572667</v>
      </c>
      <c r="D49" s="107">
        <v>185572667</v>
      </c>
      <c r="E49" s="107"/>
      <c r="F49" s="107"/>
    </row>
    <row r="50" spans="1:6" ht="20.100000000000001" hidden="1" customHeight="1" x14ac:dyDescent="0.3">
      <c r="A50" s="71" t="s">
        <v>539</v>
      </c>
      <c r="B50" s="107">
        <f>SUM(D50:F50)</f>
        <v>8532790</v>
      </c>
      <c r="C50" s="107">
        <f t="shared" si="26"/>
        <v>8532790</v>
      </c>
      <c r="D50" s="107">
        <v>8532790</v>
      </c>
      <c r="E50" s="107"/>
      <c r="F50" s="107"/>
    </row>
    <row r="51" spans="1:6" ht="20.100000000000001" hidden="1" customHeight="1" x14ac:dyDescent="0.3">
      <c r="A51" s="71" t="s">
        <v>167</v>
      </c>
      <c r="B51" s="107">
        <f t="shared" si="25"/>
        <v>9603506</v>
      </c>
      <c r="C51" s="107">
        <f t="shared" si="26"/>
        <v>9603506</v>
      </c>
      <c r="D51" s="107">
        <v>9603506</v>
      </c>
      <c r="E51" s="107"/>
      <c r="F51" s="107"/>
    </row>
    <row r="52" spans="1:6" ht="20.100000000000001" hidden="1" customHeight="1" x14ac:dyDescent="0.3">
      <c r="A52" s="71" t="s">
        <v>632</v>
      </c>
      <c r="B52" s="107">
        <f t="shared" si="25"/>
        <v>123758756</v>
      </c>
      <c r="C52" s="107">
        <f t="shared" si="26"/>
        <v>123758756</v>
      </c>
      <c r="D52" s="107">
        <v>123758756</v>
      </c>
      <c r="E52" s="107"/>
      <c r="F52" s="107"/>
    </row>
    <row r="53" spans="1:6" ht="20.100000000000001" hidden="1" customHeight="1" x14ac:dyDescent="0.3">
      <c r="A53" s="71" t="s">
        <v>344</v>
      </c>
      <c r="B53" s="107">
        <f t="shared" si="25"/>
        <v>21603000</v>
      </c>
      <c r="C53" s="107">
        <f t="shared" si="26"/>
        <v>21603000</v>
      </c>
      <c r="D53" s="107">
        <v>21603000</v>
      </c>
      <c r="E53" s="107"/>
      <c r="F53" s="107"/>
    </row>
    <row r="54" spans="1:6" ht="20.100000000000001" hidden="1" customHeight="1" x14ac:dyDescent="0.3">
      <c r="A54" s="71" t="s">
        <v>367</v>
      </c>
      <c r="B54" s="107">
        <f t="shared" si="25"/>
        <v>11470364</v>
      </c>
      <c r="C54" s="107">
        <f t="shared" si="26"/>
        <v>11470364</v>
      </c>
      <c r="D54" s="107">
        <v>11470364</v>
      </c>
      <c r="E54" s="107"/>
      <c r="F54" s="107"/>
    </row>
    <row r="55" spans="1:6" ht="20.100000000000001" hidden="1" customHeight="1" x14ac:dyDescent="0.3">
      <c r="A55" s="71" t="s">
        <v>483</v>
      </c>
      <c r="B55" s="107">
        <f t="shared" si="25"/>
        <v>0</v>
      </c>
      <c r="C55" s="107">
        <f t="shared" si="26"/>
        <v>0</v>
      </c>
      <c r="D55" s="107">
        <v>0</v>
      </c>
      <c r="E55" s="107"/>
      <c r="F55" s="107"/>
    </row>
    <row r="56" spans="1:6" ht="20.100000000000001" hidden="1" customHeight="1" x14ac:dyDescent="0.3">
      <c r="A56" s="71" t="s">
        <v>39</v>
      </c>
      <c r="B56" s="107">
        <f t="shared" si="25"/>
        <v>0</v>
      </c>
      <c r="C56" s="107">
        <f t="shared" si="26"/>
        <v>0</v>
      </c>
      <c r="D56" s="107">
        <v>0</v>
      </c>
      <c r="E56" s="107"/>
      <c r="F56" s="107"/>
    </row>
    <row r="57" spans="1:6" ht="20.100000000000001" hidden="1" customHeight="1" x14ac:dyDescent="0.3">
      <c r="A57" s="71" t="s">
        <v>42</v>
      </c>
      <c r="B57" s="107">
        <f t="shared" si="25"/>
        <v>0</v>
      </c>
      <c r="C57" s="107">
        <f t="shared" si="26"/>
        <v>0</v>
      </c>
      <c r="D57" s="107">
        <v>0</v>
      </c>
      <c r="E57" s="107"/>
      <c r="F57" s="107"/>
    </row>
    <row r="58" spans="1:6" ht="20.100000000000001" hidden="1" customHeight="1" x14ac:dyDescent="0.3">
      <c r="A58" s="71" t="s">
        <v>440</v>
      </c>
      <c r="B58" s="107">
        <f t="shared" si="25"/>
        <v>23662291</v>
      </c>
      <c r="C58" s="107">
        <f t="shared" si="26"/>
        <v>23662291</v>
      </c>
      <c r="D58" s="107">
        <v>23662291</v>
      </c>
      <c r="E58" s="107"/>
      <c r="F58" s="107"/>
    </row>
    <row r="59" spans="1:6" ht="20.100000000000001" hidden="1" customHeight="1" x14ac:dyDescent="0.3">
      <c r="A59" s="71" t="s">
        <v>570</v>
      </c>
      <c r="B59" s="107">
        <f t="shared" si="25"/>
        <v>87000</v>
      </c>
      <c r="C59" s="107">
        <f t="shared" si="26"/>
        <v>87000</v>
      </c>
      <c r="D59" s="107">
        <v>87000</v>
      </c>
      <c r="E59" s="107"/>
      <c r="F59" s="107"/>
    </row>
    <row r="60" spans="1:6" ht="20.100000000000001" hidden="1" customHeight="1" x14ac:dyDescent="0.3">
      <c r="A60" s="71" t="s">
        <v>604</v>
      </c>
      <c r="B60" s="107">
        <f t="shared" si="25"/>
        <v>207803153</v>
      </c>
      <c r="C60" s="107">
        <f t="shared" si="26"/>
        <v>207803153</v>
      </c>
      <c r="D60" s="107">
        <v>207803153</v>
      </c>
      <c r="E60" s="107"/>
      <c r="F60" s="107"/>
    </row>
    <row r="61" spans="1:6" ht="20.100000000000001" hidden="1" customHeight="1" x14ac:dyDescent="0.3">
      <c r="A61" s="71" t="s">
        <v>109</v>
      </c>
      <c r="B61" s="107">
        <f t="shared" si="25"/>
        <v>314300</v>
      </c>
      <c r="C61" s="107">
        <f t="shared" si="26"/>
        <v>314300</v>
      </c>
      <c r="D61" s="107">
        <v>314300</v>
      </c>
      <c r="E61" s="107"/>
      <c r="F61" s="107"/>
    </row>
    <row r="62" spans="1:6" ht="20.100000000000001" hidden="1" customHeight="1" x14ac:dyDescent="0.3">
      <c r="A62" s="71" t="s">
        <v>33</v>
      </c>
      <c r="B62" s="107">
        <f t="shared" si="25"/>
        <v>0</v>
      </c>
      <c r="C62" s="107">
        <f t="shared" si="26"/>
        <v>0</v>
      </c>
      <c r="D62" s="107">
        <v>0</v>
      </c>
      <c r="E62" s="107"/>
      <c r="F62" s="107"/>
    </row>
    <row r="63" spans="1:6" ht="20.100000000000001" hidden="1" customHeight="1" x14ac:dyDescent="0.3">
      <c r="A63" s="71" t="s">
        <v>26</v>
      </c>
      <c r="B63" s="107">
        <f t="shared" si="25"/>
        <v>0</v>
      </c>
      <c r="C63" s="107">
        <f t="shared" si="26"/>
        <v>0</v>
      </c>
      <c r="D63" s="107">
        <v>0</v>
      </c>
      <c r="E63" s="107"/>
      <c r="F63" s="107"/>
    </row>
    <row r="64" spans="1:6" ht="20.100000000000001" hidden="1" customHeight="1" x14ac:dyDescent="0.3">
      <c r="A64" s="71" t="s">
        <v>192</v>
      </c>
      <c r="B64" s="107">
        <f t="shared" si="25"/>
        <v>5011554</v>
      </c>
      <c r="C64" s="107">
        <f t="shared" si="26"/>
        <v>5011554</v>
      </c>
      <c r="D64" s="107">
        <v>5011554</v>
      </c>
      <c r="E64" s="107"/>
      <c r="F64" s="107"/>
    </row>
    <row r="65" spans="1:6" ht="20.100000000000001" hidden="1" customHeight="1" x14ac:dyDescent="0.3">
      <c r="A65" s="71" t="s">
        <v>10</v>
      </c>
      <c r="B65" s="107">
        <f t="shared" si="25"/>
        <v>0</v>
      </c>
      <c r="C65" s="107">
        <f t="shared" si="26"/>
        <v>0</v>
      </c>
      <c r="D65" s="107">
        <v>0</v>
      </c>
      <c r="E65" s="107"/>
      <c r="F65" s="107"/>
    </row>
    <row r="66" spans="1:6" ht="20.100000000000001" hidden="1" customHeight="1" x14ac:dyDescent="0.3">
      <c r="A66" s="71" t="s">
        <v>408</v>
      </c>
      <c r="B66" s="107">
        <f t="shared" si="25"/>
        <v>0</v>
      </c>
      <c r="C66" s="107">
        <f t="shared" si="26"/>
        <v>0</v>
      </c>
      <c r="D66" s="107">
        <v>0</v>
      </c>
      <c r="E66" s="107"/>
      <c r="F66" s="107"/>
    </row>
    <row r="67" spans="1:6" ht="20.100000000000001" hidden="1" customHeight="1" x14ac:dyDescent="0.3">
      <c r="A67" s="71" t="s">
        <v>339</v>
      </c>
      <c r="B67" s="107">
        <f t="shared" si="25"/>
        <v>0</v>
      </c>
      <c r="C67" s="107">
        <f t="shared" si="26"/>
        <v>0</v>
      </c>
      <c r="D67" s="107">
        <v>0</v>
      </c>
      <c r="E67" s="107"/>
      <c r="F67" s="107"/>
    </row>
    <row r="68" spans="1:6" ht="20.100000000000001" hidden="1" customHeight="1" x14ac:dyDescent="0.3">
      <c r="A68" s="71" t="s">
        <v>469</v>
      </c>
      <c r="B68" s="107">
        <f t="shared" si="25"/>
        <v>671000</v>
      </c>
      <c r="C68" s="107">
        <f t="shared" si="26"/>
        <v>671000</v>
      </c>
      <c r="D68" s="107">
        <v>671000</v>
      </c>
      <c r="E68" s="107"/>
      <c r="F68" s="107"/>
    </row>
    <row r="69" spans="1:6" ht="20.100000000000001" hidden="1" customHeight="1" x14ac:dyDescent="0.3">
      <c r="A69" s="71" t="s">
        <v>154</v>
      </c>
      <c r="B69" s="107">
        <f t="shared" si="25"/>
        <v>0</v>
      </c>
      <c r="C69" s="107">
        <f t="shared" si="26"/>
        <v>0</v>
      </c>
      <c r="D69" s="107">
        <v>0</v>
      </c>
      <c r="E69" s="107"/>
      <c r="F69" s="107"/>
    </row>
    <row r="70" spans="1:6" ht="20.100000000000001" hidden="1" customHeight="1" x14ac:dyDescent="0.3">
      <c r="A70" s="71" t="s">
        <v>599</v>
      </c>
      <c r="B70" s="107">
        <f t="shared" si="25"/>
        <v>21458000</v>
      </c>
      <c r="C70" s="107">
        <f t="shared" si="26"/>
        <v>21458000</v>
      </c>
      <c r="D70" s="107">
        <v>21458000</v>
      </c>
      <c r="E70" s="107"/>
      <c r="F70" s="107"/>
    </row>
    <row r="71" spans="1:6" ht="20.100000000000001" hidden="1" customHeight="1" x14ac:dyDescent="0.3">
      <c r="A71" s="71" t="s">
        <v>462</v>
      </c>
      <c r="B71" s="107">
        <f t="shared" si="25"/>
        <v>76861624</v>
      </c>
      <c r="C71" s="107">
        <f t="shared" si="26"/>
        <v>76861624</v>
      </c>
      <c r="D71" s="107">
        <v>76861624</v>
      </c>
      <c r="E71" s="107"/>
      <c r="F71" s="107"/>
    </row>
    <row r="72" spans="1:6" ht="20.100000000000001" hidden="1" customHeight="1" x14ac:dyDescent="0.3">
      <c r="A72" s="71" t="s">
        <v>94</v>
      </c>
      <c r="B72" s="107">
        <f t="shared" si="25"/>
        <v>7238000</v>
      </c>
      <c r="C72" s="107">
        <f t="shared" si="26"/>
        <v>7238000</v>
      </c>
      <c r="D72" s="107">
        <v>7238000</v>
      </c>
      <c r="E72" s="107"/>
      <c r="F72" s="107"/>
    </row>
    <row r="73" spans="1:6" ht="20.100000000000001" hidden="1" customHeight="1" x14ac:dyDescent="0.3">
      <c r="A73" s="71" t="s">
        <v>114</v>
      </c>
      <c r="B73" s="107">
        <f t="shared" si="25"/>
        <v>17940261</v>
      </c>
      <c r="C73" s="107">
        <f t="shared" si="26"/>
        <v>17940261</v>
      </c>
      <c r="D73" s="107">
        <v>17940261</v>
      </c>
      <c r="E73" s="107"/>
      <c r="F73" s="107"/>
    </row>
    <row r="74" spans="1:6" ht="20.100000000000001" hidden="1" customHeight="1" x14ac:dyDescent="0.3">
      <c r="A74" s="71" t="s">
        <v>389</v>
      </c>
      <c r="B74" s="107">
        <f t="shared" si="25"/>
        <v>2683590</v>
      </c>
      <c r="C74" s="107">
        <f t="shared" si="26"/>
        <v>2683590</v>
      </c>
      <c r="D74" s="107">
        <v>2683590</v>
      </c>
      <c r="E74" s="107"/>
      <c r="F74" s="107"/>
    </row>
    <row r="75" spans="1:6" ht="20.100000000000001" hidden="1" customHeight="1" x14ac:dyDescent="0.3">
      <c r="A75" s="71" t="s">
        <v>493</v>
      </c>
      <c r="B75" s="107">
        <f t="shared" si="25"/>
        <v>785000</v>
      </c>
      <c r="C75" s="107">
        <f t="shared" si="26"/>
        <v>785000</v>
      </c>
      <c r="D75" s="107">
        <v>785000</v>
      </c>
      <c r="E75" s="107"/>
      <c r="F75" s="107"/>
    </row>
    <row r="76" spans="1:6" ht="20.100000000000001" hidden="1" customHeight="1" x14ac:dyDescent="0.3">
      <c r="A76" s="71" t="s">
        <v>509</v>
      </c>
      <c r="B76" s="107">
        <f t="shared" si="25"/>
        <v>13500000</v>
      </c>
      <c r="C76" s="107">
        <f t="shared" si="26"/>
        <v>13500000</v>
      </c>
      <c r="D76" s="107">
        <v>13500000</v>
      </c>
      <c r="E76" s="107"/>
      <c r="F76" s="107"/>
    </row>
    <row r="77" spans="1:6" ht="20.100000000000001" hidden="1" customHeight="1" x14ac:dyDescent="0.3">
      <c r="A77" s="71" t="s">
        <v>522</v>
      </c>
      <c r="B77" s="107">
        <f t="shared" si="25"/>
        <v>0</v>
      </c>
      <c r="C77" s="107">
        <f t="shared" si="26"/>
        <v>0</v>
      </c>
      <c r="D77" s="107">
        <v>0</v>
      </c>
      <c r="E77" s="107"/>
      <c r="F77" s="107"/>
    </row>
  </sheetData>
  <mergeCells count="14">
    <mergeCell ref="U4:U5"/>
    <mergeCell ref="E42:E43"/>
    <mergeCell ref="J4:K4"/>
    <mergeCell ref="L4:M4"/>
    <mergeCell ref="N4:N5"/>
    <mergeCell ref="P4:P5"/>
    <mergeCell ref="Q4:R4"/>
    <mergeCell ref="S4:T4"/>
    <mergeCell ref="I4:I5"/>
    <mergeCell ref="A4:A5"/>
    <mergeCell ref="B4:B5"/>
    <mergeCell ref="C4:D4"/>
    <mergeCell ref="E4:F4"/>
    <mergeCell ref="G4:G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86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0" t="s">
        <v>762</v>
      </c>
      <c r="C1" s="130"/>
      <c r="D1" s="7"/>
      <c r="E1" s="7"/>
      <c r="F1" s="7"/>
      <c r="G1" s="7"/>
      <c r="H1" s="7"/>
      <c r="I1" s="7"/>
    </row>
    <row r="2" spans="1:35" ht="15" customHeight="1" x14ac:dyDescent="0.3">
      <c r="B2" s="65"/>
      <c r="C2" s="65"/>
    </row>
    <row r="3" spans="1:35" ht="20.100000000000001" customHeight="1" x14ac:dyDescent="0.3">
      <c r="E3" s="79"/>
      <c r="F3" s="79"/>
      <c r="G3" s="82"/>
      <c r="H3" s="79"/>
      <c r="I3" s="16"/>
      <c r="P3" s="16" t="s">
        <v>694</v>
      </c>
      <c r="AD3" s="16" t="s">
        <v>694</v>
      </c>
    </row>
    <row r="4" spans="1:35" ht="20.100000000000001" customHeight="1" x14ac:dyDescent="0.3">
      <c r="A4" s="79"/>
      <c r="B4" s="208" t="s">
        <v>763</v>
      </c>
      <c r="C4" s="208"/>
      <c r="D4" s="207" t="s">
        <v>766</v>
      </c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79"/>
      <c r="R4" s="207" t="s">
        <v>766</v>
      </c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79"/>
      <c r="AF4" s="217" t="s">
        <v>780</v>
      </c>
      <c r="AG4" s="219"/>
      <c r="AH4" s="219"/>
      <c r="AI4" s="218"/>
    </row>
    <row r="5" spans="1:35" ht="20.100000000000001" customHeight="1" x14ac:dyDescent="0.3">
      <c r="A5" s="79"/>
      <c r="B5" s="208"/>
      <c r="C5" s="208"/>
      <c r="D5" s="209" t="s">
        <v>767</v>
      </c>
      <c r="E5" s="211" t="s">
        <v>768</v>
      </c>
      <c r="F5" s="213" t="s">
        <v>769</v>
      </c>
      <c r="G5" s="200" t="s">
        <v>772</v>
      </c>
      <c r="H5" s="201"/>
      <c r="I5" s="215" t="s">
        <v>773</v>
      </c>
      <c r="J5" s="200" t="s">
        <v>776</v>
      </c>
      <c r="K5" s="201"/>
      <c r="L5" s="202" t="s">
        <v>777</v>
      </c>
      <c r="M5" s="203"/>
      <c r="N5" s="204" t="s">
        <v>778</v>
      </c>
      <c r="O5" s="202" t="s">
        <v>779</v>
      </c>
      <c r="P5" s="206"/>
      <c r="Q5" s="79"/>
      <c r="R5" s="211" t="s">
        <v>767</v>
      </c>
      <c r="S5" s="213" t="s">
        <v>768</v>
      </c>
      <c r="T5" s="211" t="s">
        <v>769</v>
      </c>
      <c r="U5" s="221" t="s">
        <v>772</v>
      </c>
      <c r="V5" s="222"/>
      <c r="W5" s="223" t="s">
        <v>773</v>
      </c>
      <c r="X5" s="221" t="s">
        <v>776</v>
      </c>
      <c r="Y5" s="222"/>
      <c r="Z5" s="225" t="s">
        <v>777</v>
      </c>
      <c r="AA5" s="206"/>
      <c r="AB5" s="226" t="s">
        <v>778</v>
      </c>
      <c r="AC5" s="225" t="s">
        <v>779</v>
      </c>
      <c r="AD5" s="206"/>
      <c r="AE5" s="79"/>
      <c r="AF5" s="217" t="s">
        <v>783</v>
      </c>
      <c r="AG5" s="218"/>
      <c r="AH5" s="217" t="s">
        <v>784</v>
      </c>
      <c r="AI5" s="218"/>
    </row>
    <row r="6" spans="1:35" ht="20.100000000000001" customHeight="1" x14ac:dyDescent="0.3">
      <c r="A6" s="79"/>
      <c r="B6" s="208"/>
      <c r="C6" s="208"/>
      <c r="D6" s="210"/>
      <c r="E6" s="212"/>
      <c r="F6" s="214"/>
      <c r="G6" s="178" t="s">
        <v>770</v>
      </c>
      <c r="H6" s="179" t="s">
        <v>771</v>
      </c>
      <c r="I6" s="216"/>
      <c r="J6" s="178" t="s">
        <v>774</v>
      </c>
      <c r="K6" s="179" t="s">
        <v>775</v>
      </c>
      <c r="L6" s="180" t="s">
        <v>770</v>
      </c>
      <c r="M6" s="181" t="s">
        <v>771</v>
      </c>
      <c r="N6" s="205"/>
      <c r="O6" s="180" t="s">
        <v>774</v>
      </c>
      <c r="P6" s="142" t="s">
        <v>775</v>
      </c>
      <c r="Q6" s="79"/>
      <c r="R6" s="220"/>
      <c r="S6" s="214"/>
      <c r="T6" s="212"/>
      <c r="U6" s="171" t="s">
        <v>770</v>
      </c>
      <c r="V6" s="172" t="s">
        <v>771</v>
      </c>
      <c r="W6" s="224"/>
      <c r="X6" s="171" t="s">
        <v>774</v>
      </c>
      <c r="Y6" s="172" t="s">
        <v>775</v>
      </c>
      <c r="Z6" s="152" t="s">
        <v>770</v>
      </c>
      <c r="AA6" s="142" t="s">
        <v>771</v>
      </c>
      <c r="AB6" s="227"/>
      <c r="AC6" s="152" t="s">
        <v>774</v>
      </c>
      <c r="AD6" s="142" t="s">
        <v>775</v>
      </c>
      <c r="AE6" s="79"/>
      <c r="AF6" s="135" t="s">
        <v>781</v>
      </c>
      <c r="AG6" s="136" t="s">
        <v>782</v>
      </c>
      <c r="AH6" s="135" t="s">
        <v>781</v>
      </c>
      <c r="AI6" s="136" t="s">
        <v>782</v>
      </c>
    </row>
    <row r="7" spans="1:35" ht="20.100000000000001" customHeight="1" x14ac:dyDescent="0.3">
      <c r="A7" s="132"/>
      <c r="B7" s="183" t="s">
        <v>792</v>
      </c>
      <c r="C7" s="182"/>
      <c r="D7" s="174">
        <f>SUM(D8:D52)/2</f>
        <v>0</v>
      </c>
      <c r="E7" s="165">
        <f t="shared" ref="E7:R7" si="0">SUM(E8:E52)/2</f>
        <v>0</v>
      </c>
      <c r="F7" s="167">
        <f t="shared" si="0"/>
        <v>0</v>
      </c>
      <c r="G7" s="147">
        <f t="shared" si="0"/>
        <v>0</v>
      </c>
      <c r="H7" s="148">
        <f t="shared" si="0"/>
        <v>0</v>
      </c>
      <c r="I7" s="167">
        <f t="shared" si="0"/>
        <v>0</v>
      </c>
      <c r="J7" s="147">
        <f t="shared" si="0"/>
        <v>0</v>
      </c>
      <c r="K7" s="148">
        <f t="shared" si="0"/>
        <v>0</v>
      </c>
      <c r="L7" s="143">
        <f t="shared" si="0"/>
        <v>0</v>
      </c>
      <c r="M7" s="144">
        <f t="shared" si="0"/>
        <v>0</v>
      </c>
      <c r="N7" s="165">
        <f t="shared" si="0"/>
        <v>0</v>
      </c>
      <c r="O7" s="143">
        <f t="shared" si="0"/>
        <v>0</v>
      </c>
      <c r="P7" s="148">
        <f t="shared" si="0"/>
        <v>0</v>
      </c>
      <c r="Q7" s="141"/>
      <c r="R7" s="165">
        <f t="shared" si="0"/>
        <v>8960000</v>
      </c>
      <c r="S7" s="167">
        <f t="shared" ref="S7" si="1">SUM(S8:S52)/2</f>
        <v>0</v>
      </c>
      <c r="T7" s="165">
        <f t="shared" ref="T7" si="2">SUM(T8:T52)/2</f>
        <v>8960000</v>
      </c>
      <c r="U7" s="143">
        <f t="shared" ref="U7" si="3">SUM(U8:U52)/2</f>
        <v>0</v>
      </c>
      <c r="V7" s="144">
        <f t="shared" ref="V7" si="4">SUM(V8:V52)/2</f>
        <v>5901000</v>
      </c>
      <c r="W7" s="165">
        <f t="shared" ref="W7" si="5">SUM(W8:W52)/2</f>
        <v>14861000</v>
      </c>
      <c r="X7" s="143">
        <f t="shared" ref="X7" si="6">SUM(X8:X52)/2</f>
        <v>5901000</v>
      </c>
      <c r="Y7" s="144">
        <f t="shared" ref="Y7" si="7">SUM(Y8:Y52)/2</f>
        <v>0</v>
      </c>
      <c r="Z7" s="147">
        <f t="shared" ref="Z7" si="8">SUM(Z8:Z52)/2</f>
        <v>0</v>
      </c>
      <c r="AA7" s="148">
        <f t="shared" ref="AA7" si="9">SUM(AA8:AA52)/2</f>
        <v>0</v>
      </c>
      <c r="AB7" s="167">
        <f t="shared" ref="AB7" si="10">SUM(AB8:AB52)/2</f>
        <v>8960000</v>
      </c>
      <c r="AC7" s="147">
        <f t="shared" ref="AC7" si="11">SUM(AC8:AC52)/2</f>
        <v>0</v>
      </c>
      <c r="AD7" s="148">
        <f t="shared" ref="AD7" si="12">SUM(AD8:AD52)/2</f>
        <v>0</v>
      </c>
      <c r="AE7" s="79"/>
      <c r="AF7" s="161" t="str">
        <f>IF(J7=X7,"OK","@@")</f>
        <v>@@</v>
      </c>
      <c r="AG7" s="162">
        <f>J7-X7</f>
        <v>-5901000</v>
      </c>
      <c r="AH7" s="161" t="str">
        <f>IF(O7=AC7,"OK","@@")</f>
        <v>OK</v>
      </c>
      <c r="AI7" s="162">
        <f>O7-AC7</f>
        <v>0</v>
      </c>
    </row>
    <row r="8" spans="1:35" ht="20.100000000000001" customHeight="1" x14ac:dyDescent="0.3">
      <c r="A8" s="132"/>
      <c r="B8" s="184" t="s">
        <v>791</v>
      </c>
      <c r="C8" s="157"/>
      <c r="D8" s="175">
        <f>SUM(D9:D13)</f>
        <v>0</v>
      </c>
      <c r="E8" s="166">
        <f t="shared" ref="E8:P8" si="13">SUM(E9:E13)</f>
        <v>0</v>
      </c>
      <c r="F8" s="168">
        <f t="shared" si="13"/>
        <v>0</v>
      </c>
      <c r="G8" s="158">
        <f t="shared" si="13"/>
        <v>0</v>
      </c>
      <c r="H8" s="160">
        <f t="shared" si="13"/>
        <v>0</v>
      </c>
      <c r="I8" s="168">
        <f t="shared" si="13"/>
        <v>0</v>
      </c>
      <c r="J8" s="158">
        <f t="shared" si="13"/>
        <v>0</v>
      </c>
      <c r="K8" s="160">
        <f t="shared" si="13"/>
        <v>0</v>
      </c>
      <c r="L8" s="163">
        <f t="shared" si="13"/>
        <v>0</v>
      </c>
      <c r="M8" s="173">
        <f t="shared" si="13"/>
        <v>0</v>
      </c>
      <c r="N8" s="166">
        <f t="shared" si="13"/>
        <v>0</v>
      </c>
      <c r="O8" s="163">
        <f t="shared" si="13"/>
        <v>0</v>
      </c>
      <c r="P8" s="160">
        <f t="shared" si="13"/>
        <v>0</v>
      </c>
      <c r="Q8" s="84"/>
      <c r="R8" s="166">
        <f>SUM(R9:R13)</f>
        <v>0</v>
      </c>
      <c r="S8" s="168">
        <f t="shared" ref="S8" si="14">SUM(S9:S13)</f>
        <v>0</v>
      </c>
      <c r="T8" s="166">
        <f t="shared" ref="T8" si="15">SUM(T9:T13)</f>
        <v>0</v>
      </c>
      <c r="U8" s="163">
        <f t="shared" ref="U8" si="16">SUM(U9:U13)</f>
        <v>0</v>
      </c>
      <c r="V8" s="173">
        <f t="shared" ref="V8" si="17">SUM(V9:V13)</f>
        <v>0</v>
      </c>
      <c r="W8" s="166">
        <f t="shared" ref="W8" si="18">SUM(W9:W13)</f>
        <v>0</v>
      </c>
      <c r="X8" s="163">
        <f t="shared" ref="X8" si="19">SUM(X9:X13)</f>
        <v>0</v>
      </c>
      <c r="Y8" s="173">
        <f t="shared" ref="Y8" si="20">SUM(Y9:Y13)</f>
        <v>0</v>
      </c>
      <c r="Z8" s="158">
        <f t="shared" ref="Z8" si="21">SUM(Z9:Z13)</f>
        <v>0</v>
      </c>
      <c r="AA8" s="160">
        <f t="shared" ref="AA8" si="22">SUM(AA9:AA13)</f>
        <v>0</v>
      </c>
      <c r="AB8" s="168">
        <f t="shared" ref="AB8" si="23">SUM(AB9:AB13)</f>
        <v>0</v>
      </c>
      <c r="AC8" s="158">
        <f t="shared" ref="AC8" si="24">SUM(AC9:AC13)</f>
        <v>0</v>
      </c>
      <c r="AD8" s="160">
        <f t="shared" ref="AD8" si="25">SUM(AD9:AD13)</f>
        <v>0</v>
      </c>
      <c r="AE8" s="79"/>
      <c r="AF8" s="159" t="str">
        <f t="shared" ref="AF8:AF50" si="26">IF(J8=X8,"OK","@@")</f>
        <v>OK</v>
      </c>
      <c r="AG8" s="160">
        <f t="shared" ref="AG8:AG50" si="27">J8-X8</f>
        <v>0</v>
      </c>
      <c r="AH8" s="159" t="str">
        <f t="shared" ref="AH8:AH50" si="28">IF(O8=AC8,"OK","@@")</f>
        <v>OK</v>
      </c>
      <c r="AI8" s="160">
        <f t="shared" ref="AI8:AI50" si="29">O8-AC8</f>
        <v>0</v>
      </c>
    </row>
    <row r="9" spans="1:35" ht="20.100000000000001" customHeight="1" x14ac:dyDescent="0.3">
      <c r="A9" s="132" t="s">
        <v>701</v>
      </c>
      <c r="B9" s="155"/>
      <c r="C9" s="153" t="s">
        <v>10</v>
      </c>
      <c r="D9" s="176">
        <f>SUMIFS('1추일입'!G$6:G$100,'1추일입'!$A$6:$A$100,'1추총괄표(위원회)'!$A9,'1추일입'!$B$6:$B$100,'1추총괄표(위원회)'!$C9)</f>
        <v>0</v>
      </c>
      <c r="E9" s="133">
        <f>SUMIFS('1추일입'!H$6:H$100,'1추일입'!$A$6:$A$100,'1추총괄표(위원회)'!$A9,'1추일입'!$B$6:$B$100,'1추총괄표(위원회)'!$C9)</f>
        <v>0</v>
      </c>
      <c r="F9" s="169">
        <f>D9-E9</f>
        <v>0</v>
      </c>
      <c r="G9" s="149">
        <f>SUMIFS('1추일입'!J$6:J$100,'1추일입'!$A$6:$A$100,'1추총괄표(위원회)'!$A9,'1추일입'!$B$6:$B$100,'1추총괄표(위원회)'!$C9)</f>
        <v>0</v>
      </c>
      <c r="H9" s="138">
        <f>SUMIFS('1추일입'!K$6:K$100,'1추일입'!$A$6:$A$100,'1추총괄표(위원회)'!$A9,'1추일입'!$B$6:$B$100,'1추총괄표(위원회)'!$C9)</f>
        <v>0</v>
      </c>
      <c r="I9" s="169">
        <f>SUMIFS('1추일입'!L$6:L$100,'1추일입'!$A$6:$A$100,'1추총괄표(위원회)'!$A9,'1추일입'!$B$6:$B$100,'1추총괄표(위원회)'!$C9)</f>
        <v>0</v>
      </c>
      <c r="J9" s="149">
        <f>SUMIFS('1추일입'!V$6:V$100,'1추일입'!$A$6:$A$100,'1추총괄표(위원회)'!$A9,'1추일입'!$B$6:$B$100,'1추총괄표(위원회)'!$C9)</f>
        <v>0</v>
      </c>
      <c r="K9" s="138">
        <f>SUMIFS('1추일입'!W$6:W$100,'1추일입'!$A$6:$A$100,'1추총괄표(위원회)'!$A9,'1추일입'!$B$6:$B$100,'1추총괄표(위원회)'!$C9)</f>
        <v>0</v>
      </c>
      <c r="L9" s="145">
        <f>SUMIFS('1추일입'!M$6:M$100,'1추일입'!$A$6:$A$100,'1추총괄표(위원회)'!$A9,'1추일입'!$B$6:$B$100,'1추총괄표(위원회)'!$C9)</f>
        <v>0</v>
      </c>
      <c r="M9" s="146">
        <f>SUMIFS('1추일입'!N$6:N$100,'1추일입'!$A$6:$A$100,'1추총괄표(위원회)'!$A9,'1추일입'!$B$6:$B$100,'1추총괄표(위원회)'!$C9)</f>
        <v>0</v>
      </c>
      <c r="N9" s="133">
        <f>SUMIFS('1추일입'!O$6:O$100,'1추일입'!$A$6:$A$100,'1추총괄표(위원회)'!$A9,'1추일입'!$B$6:$B$100,'1추총괄표(위원회)'!$C9)</f>
        <v>0</v>
      </c>
      <c r="O9" s="145">
        <f>SUMIFS('1추일입'!AA$6:AA$100,'1추일입'!$A$6:$A$100,'1추총괄표(위원회)'!$A9,'1추일입'!$B$6:$B$100,'1추총괄표(위원회)'!$C9)</f>
        <v>0</v>
      </c>
      <c r="P9" s="138">
        <f>SUMIFS('1추일입'!AB$6:AB$100,'1추일입'!$A$6:$A$100,'1추총괄표(위원회)'!$A9,'1추일입'!$B$6:$B$100,'1추총괄표(위원회)'!$C9)</f>
        <v>0</v>
      </c>
      <c r="Q9" s="84"/>
      <c r="R9" s="133">
        <f>SUMIFS('1추일출'!G$6:G$14,'1추일출'!$A$6:$A$14,'1추총괄표(위원회)'!$A9,'1추일출'!$B$6:$B$14,'1추총괄표(위원회)'!$C9)</f>
        <v>0</v>
      </c>
      <c r="S9" s="169">
        <f>SUMIFS('1추일출'!H$6:H$14,'1추일출'!$A$6:$A$14,'1추총괄표(위원회)'!$A9,'1추일출'!$B$6:$B$14,'1추총괄표(위원회)'!$C9)</f>
        <v>0</v>
      </c>
      <c r="T9" s="133">
        <f>R9-S9</f>
        <v>0</v>
      </c>
      <c r="U9" s="145">
        <f>SUMIFS('1추일출'!J$6:J$14,'1추일출'!$A$6:$A$14,'1추총괄표(위원회)'!$A9,'1추일출'!$B$6:$B$14,'1추총괄표(위원회)'!$C9)</f>
        <v>0</v>
      </c>
      <c r="V9" s="146">
        <f>SUMIFS('1추일출'!K$6:K$14,'1추일출'!$A$6:$A$14,'1추총괄표(위원회)'!$A9,'1추일출'!$B$6:$B$14,'1추총괄표(위원회)'!$C9)</f>
        <v>0</v>
      </c>
      <c r="W9" s="133">
        <f>SUMIFS('1추일출'!L$6:L$14,'1추일출'!$A$6:$A$14,'1추총괄표(위원회)'!$A9,'1추일출'!$B$6:$B$14,'1추총괄표(위원회)'!$C9)</f>
        <v>0</v>
      </c>
      <c r="X9" s="145">
        <f>SUMIFS('1추일출'!V$6:V$14,'1추일출'!$A$6:$A$14,'1추총괄표(위원회)'!$A9,'1추일출'!$B$6:$B$14,'1추총괄표(위원회)'!$C9)</f>
        <v>0</v>
      </c>
      <c r="Y9" s="146">
        <f>SUMIFS('1추일출'!W$6:W$14,'1추일출'!$A$6:$A$14,'1추총괄표(위원회)'!$A9,'1추일출'!$B$6:$B$14,'1추총괄표(위원회)'!$C9)</f>
        <v>0</v>
      </c>
      <c r="Z9" s="149">
        <f>SUMIFS('1추일출'!M$6:M$14,'1추일출'!$A$6:$A$14,'1추총괄표(위원회)'!$A9,'1추일출'!$B$6:$B$14,'1추총괄표(위원회)'!$C9)</f>
        <v>0</v>
      </c>
      <c r="AA9" s="138">
        <f>SUMIFS('1추일출'!N$6:N$14,'1추일출'!$A$6:$A$14,'1추총괄표(위원회)'!$A9,'1추일출'!$B$6:$B$14,'1추총괄표(위원회)'!$C9)</f>
        <v>0</v>
      </c>
      <c r="AB9" s="169">
        <f>SUMIFS('1추일출'!O$6:O$14,'1추일출'!$A$6:$A$14,'1추총괄표(위원회)'!$A9,'1추일출'!$B$6:$B$14,'1추총괄표(위원회)'!$C9)</f>
        <v>0</v>
      </c>
      <c r="AC9" s="149">
        <f>SUMIFS('1추일출'!AA$6:AA$14,'1추일출'!$A$6:$A$14,'1추총괄표(위원회)'!$A9,'1추일출'!$B$6:$B$14,'1추총괄표(위원회)'!C$9)</f>
        <v>0</v>
      </c>
      <c r="AD9" s="138">
        <f>SUMIFS('1추일출'!AB$6:AB$14,'1추일출'!$A$6:$A$14,'1추총괄표(위원회)'!$A9,'1추일출'!$B$6:$B$14,'1추총괄표(위원회)'!D$9)</f>
        <v>0</v>
      </c>
      <c r="AE9" s="79"/>
      <c r="AF9" s="137" t="str">
        <f t="shared" si="26"/>
        <v>OK</v>
      </c>
      <c r="AG9" s="138">
        <f t="shared" si="27"/>
        <v>0</v>
      </c>
      <c r="AH9" s="137" t="str">
        <f t="shared" si="28"/>
        <v>OK</v>
      </c>
      <c r="AI9" s="138">
        <f t="shared" si="29"/>
        <v>0</v>
      </c>
    </row>
    <row r="10" spans="1:35" ht="20.100000000000001" customHeight="1" x14ac:dyDescent="0.3">
      <c r="A10" s="132" t="s">
        <v>701</v>
      </c>
      <c r="B10" s="155"/>
      <c r="C10" s="153" t="s">
        <v>33</v>
      </c>
      <c r="D10" s="176">
        <f>SUMIFS('1추일입'!G$6:G$100,'1추일입'!$A$6:$A$100,'1추총괄표(위원회)'!$A10,'1추일입'!$B$6:$B$100,'1추총괄표(위원회)'!$C10)</f>
        <v>0</v>
      </c>
      <c r="E10" s="133">
        <f>SUMIFS('1추일입'!H$6:H$100,'1추일입'!$A$6:$A$100,'1추총괄표(위원회)'!$A10,'1추일입'!$B$6:$B$100,'1추총괄표(위원회)'!$C10)</f>
        <v>0</v>
      </c>
      <c r="F10" s="169">
        <f t="shared" ref="F10:F52" si="30">D10-E10</f>
        <v>0</v>
      </c>
      <c r="G10" s="149">
        <f>SUMIFS('1추일입'!J$6:J$100,'1추일입'!$A$6:$A$100,'1추총괄표(위원회)'!$A10,'1추일입'!$B$6:$B$100,'1추총괄표(위원회)'!$C10)</f>
        <v>0</v>
      </c>
      <c r="H10" s="138">
        <f>SUMIFS('1추일입'!K$6:K$100,'1추일입'!$A$6:$A$100,'1추총괄표(위원회)'!$A10,'1추일입'!$B$6:$B$100,'1추총괄표(위원회)'!$C10)</f>
        <v>0</v>
      </c>
      <c r="I10" s="169">
        <f>SUMIFS('1추일입'!L$6:L$100,'1추일입'!$A$6:$A$100,'1추총괄표(위원회)'!$A10,'1추일입'!$B$6:$B$100,'1추총괄표(위원회)'!$C10)</f>
        <v>0</v>
      </c>
      <c r="J10" s="149">
        <f>SUMIFS('1추일입'!V$6:V$100,'1추일입'!$A$6:$A$100,'1추총괄표(위원회)'!$A10,'1추일입'!$B$6:$B$100,'1추총괄표(위원회)'!$C10)</f>
        <v>0</v>
      </c>
      <c r="K10" s="138">
        <f>SUMIFS('1추일입'!W$6:W$100,'1추일입'!$A$6:$A$100,'1추총괄표(위원회)'!$A10,'1추일입'!$B$6:$B$100,'1추총괄표(위원회)'!$C10)</f>
        <v>0</v>
      </c>
      <c r="L10" s="145">
        <f>SUMIFS('1추일입'!M$6:M$100,'1추일입'!$A$6:$A$100,'1추총괄표(위원회)'!$A10,'1추일입'!$B$6:$B$100,'1추총괄표(위원회)'!$C10)</f>
        <v>0</v>
      </c>
      <c r="M10" s="146">
        <f>SUMIFS('1추일입'!N$6:N$100,'1추일입'!$A$6:$A$100,'1추총괄표(위원회)'!$A10,'1추일입'!$B$6:$B$100,'1추총괄표(위원회)'!$C10)</f>
        <v>0</v>
      </c>
      <c r="N10" s="133">
        <f>SUMIFS('1추일입'!O$6:O$100,'1추일입'!$A$6:$A$100,'1추총괄표(위원회)'!$A10,'1추일입'!$B$6:$B$100,'1추총괄표(위원회)'!$C10)</f>
        <v>0</v>
      </c>
      <c r="O10" s="145">
        <f>SUMIFS('1추일입'!AA$6:AA$100,'1추일입'!$A$6:$A$100,'1추총괄표(위원회)'!$A10,'1추일입'!$B$6:$B$100,'1추총괄표(위원회)'!$C10)</f>
        <v>0</v>
      </c>
      <c r="P10" s="138">
        <f>SUMIFS('1추일입'!AB$6:AB$100,'1추일입'!$A$6:$A$100,'1추총괄표(위원회)'!$A10,'1추일입'!$B$6:$B$100,'1추총괄표(위원회)'!$C10)</f>
        <v>0</v>
      </c>
      <c r="Q10" s="84"/>
      <c r="R10" s="133">
        <f>SUMIFS('1추일출'!G$6:G$14,'1추일출'!$A$6:$A$14,'1추총괄표(위원회)'!$A10,'1추일출'!$B$6:$B$14,'1추총괄표(위원회)'!$C10)</f>
        <v>0</v>
      </c>
      <c r="S10" s="169">
        <f>SUMIFS('1추일출'!H$6:H$14,'1추일출'!$A$6:$A$14,'1추총괄표(위원회)'!$A10,'1추일출'!$B$6:$B$14,'1추총괄표(위원회)'!$C10)</f>
        <v>0</v>
      </c>
      <c r="T10" s="133">
        <f t="shared" ref="T10:T52" si="31">R10-S10</f>
        <v>0</v>
      </c>
      <c r="U10" s="145">
        <f>SUMIFS('1추일출'!J$6:J$14,'1추일출'!$A$6:$A$14,'1추총괄표(위원회)'!$A10,'1추일출'!$B$6:$B$14,'1추총괄표(위원회)'!$C10)</f>
        <v>0</v>
      </c>
      <c r="V10" s="146">
        <f>SUMIFS('1추일출'!K$6:K$14,'1추일출'!$A$6:$A$14,'1추총괄표(위원회)'!$A10,'1추일출'!$B$6:$B$14,'1추총괄표(위원회)'!$C10)</f>
        <v>0</v>
      </c>
      <c r="W10" s="133">
        <f>SUMIFS('1추일출'!L$6:L$14,'1추일출'!$A$6:$A$14,'1추총괄표(위원회)'!$A10,'1추일출'!$B$6:$B$14,'1추총괄표(위원회)'!$C10)</f>
        <v>0</v>
      </c>
      <c r="X10" s="145">
        <f>SUMIFS('1추일출'!V$6:V$14,'1추일출'!$A$6:$A$14,'1추총괄표(위원회)'!$A10,'1추일출'!$B$6:$B$14,'1추총괄표(위원회)'!$C10)</f>
        <v>0</v>
      </c>
      <c r="Y10" s="146">
        <f>SUMIFS('1추일출'!W$6:W$14,'1추일출'!$A$6:$A$14,'1추총괄표(위원회)'!$A10,'1추일출'!$B$6:$B$14,'1추총괄표(위원회)'!$C10)</f>
        <v>0</v>
      </c>
      <c r="Z10" s="149">
        <f>SUMIFS('1추일출'!M$6:M$14,'1추일출'!$A$6:$A$14,'1추총괄표(위원회)'!$A10,'1추일출'!$B$6:$B$14,'1추총괄표(위원회)'!$C10)</f>
        <v>0</v>
      </c>
      <c r="AA10" s="138">
        <f>SUMIFS('1추일출'!N$6:N$14,'1추일출'!$A$6:$A$14,'1추총괄표(위원회)'!$A10,'1추일출'!$B$6:$B$14,'1추총괄표(위원회)'!$C10)</f>
        <v>0</v>
      </c>
      <c r="AB10" s="169">
        <f>SUMIFS('1추일출'!O$6:O$14,'1추일출'!$A$6:$A$14,'1추총괄표(위원회)'!$A10,'1추일출'!$B$6:$B$14,'1추총괄표(위원회)'!$C10)</f>
        <v>0</v>
      </c>
      <c r="AC10" s="149">
        <f>SUMIFS('1추일출'!AA$6:AA$14,'1추일출'!$A$6:$A$14,'1추총괄표(위원회)'!$A10,'1추일출'!$B$6:$B$14,'1추총괄표(위원회)'!C$9)</f>
        <v>0</v>
      </c>
      <c r="AD10" s="138">
        <f>SUMIFS('1추일출'!AB$6:AB$14,'1추일출'!$A$6:$A$14,'1추총괄표(위원회)'!$A10,'1추일출'!$B$6:$B$14,'1추총괄표(위원회)'!D$9)</f>
        <v>0</v>
      </c>
      <c r="AE10" s="79"/>
      <c r="AF10" s="137" t="str">
        <f t="shared" si="26"/>
        <v>OK</v>
      </c>
      <c r="AG10" s="138">
        <f t="shared" si="27"/>
        <v>0</v>
      </c>
      <c r="AH10" s="137" t="str">
        <f t="shared" si="28"/>
        <v>OK</v>
      </c>
      <c r="AI10" s="138">
        <f t="shared" si="29"/>
        <v>0</v>
      </c>
    </row>
    <row r="11" spans="1:35" ht="20.100000000000001" customHeight="1" x14ac:dyDescent="0.3">
      <c r="A11" s="132" t="s">
        <v>701</v>
      </c>
      <c r="B11" s="155"/>
      <c r="C11" s="153" t="s">
        <v>26</v>
      </c>
      <c r="D11" s="176">
        <f>SUMIFS('1추일입'!G$6:G$100,'1추일입'!$A$6:$A$100,'1추총괄표(위원회)'!$A11,'1추일입'!$B$6:$B$100,'1추총괄표(위원회)'!$C11)</f>
        <v>0</v>
      </c>
      <c r="E11" s="133">
        <f>SUMIFS('1추일입'!H$6:H$100,'1추일입'!$A$6:$A$100,'1추총괄표(위원회)'!$A11,'1추일입'!$B$6:$B$100,'1추총괄표(위원회)'!$C11)</f>
        <v>0</v>
      </c>
      <c r="F11" s="169">
        <f t="shared" si="30"/>
        <v>0</v>
      </c>
      <c r="G11" s="149">
        <f>SUMIFS('1추일입'!J$6:J$100,'1추일입'!$A$6:$A$100,'1추총괄표(위원회)'!$A11,'1추일입'!$B$6:$B$100,'1추총괄표(위원회)'!$C11)</f>
        <v>0</v>
      </c>
      <c r="H11" s="138">
        <f>SUMIFS('1추일입'!K$6:K$100,'1추일입'!$A$6:$A$100,'1추총괄표(위원회)'!$A11,'1추일입'!$B$6:$B$100,'1추총괄표(위원회)'!$C11)</f>
        <v>0</v>
      </c>
      <c r="I11" s="169">
        <f>SUMIFS('1추일입'!L$6:L$100,'1추일입'!$A$6:$A$100,'1추총괄표(위원회)'!$A11,'1추일입'!$B$6:$B$100,'1추총괄표(위원회)'!$C11)</f>
        <v>0</v>
      </c>
      <c r="J11" s="149">
        <f>SUMIFS('1추일입'!V$6:V$100,'1추일입'!$A$6:$A$100,'1추총괄표(위원회)'!$A11,'1추일입'!$B$6:$B$100,'1추총괄표(위원회)'!$C11)</f>
        <v>0</v>
      </c>
      <c r="K11" s="138">
        <f>SUMIFS('1추일입'!W$6:W$100,'1추일입'!$A$6:$A$100,'1추총괄표(위원회)'!$A11,'1추일입'!$B$6:$B$100,'1추총괄표(위원회)'!$C11)</f>
        <v>0</v>
      </c>
      <c r="L11" s="145">
        <f>SUMIFS('1추일입'!M$6:M$100,'1추일입'!$A$6:$A$100,'1추총괄표(위원회)'!$A11,'1추일입'!$B$6:$B$100,'1추총괄표(위원회)'!$C11)</f>
        <v>0</v>
      </c>
      <c r="M11" s="146">
        <f>SUMIFS('1추일입'!N$6:N$100,'1추일입'!$A$6:$A$100,'1추총괄표(위원회)'!$A11,'1추일입'!$B$6:$B$100,'1추총괄표(위원회)'!$C11)</f>
        <v>0</v>
      </c>
      <c r="N11" s="133">
        <f>SUMIFS('1추일입'!O$6:O$100,'1추일입'!$A$6:$A$100,'1추총괄표(위원회)'!$A11,'1추일입'!$B$6:$B$100,'1추총괄표(위원회)'!$C11)</f>
        <v>0</v>
      </c>
      <c r="O11" s="145">
        <f>SUMIFS('1추일입'!AA$6:AA$100,'1추일입'!$A$6:$A$100,'1추총괄표(위원회)'!$A11,'1추일입'!$B$6:$B$100,'1추총괄표(위원회)'!$C11)</f>
        <v>0</v>
      </c>
      <c r="P11" s="138">
        <f>SUMIFS('1추일입'!AB$6:AB$100,'1추일입'!$A$6:$A$100,'1추총괄표(위원회)'!$A11,'1추일입'!$B$6:$B$100,'1추총괄표(위원회)'!$C11)</f>
        <v>0</v>
      </c>
      <c r="Q11" s="84"/>
      <c r="R11" s="133">
        <f>SUMIFS('1추일출'!G$6:G$14,'1추일출'!$A$6:$A$14,'1추총괄표(위원회)'!$A11,'1추일출'!$B$6:$B$14,'1추총괄표(위원회)'!$C11)</f>
        <v>0</v>
      </c>
      <c r="S11" s="169">
        <f>SUMIFS('1추일출'!H$6:H$14,'1추일출'!$A$6:$A$14,'1추총괄표(위원회)'!$A11,'1추일출'!$B$6:$B$14,'1추총괄표(위원회)'!$C11)</f>
        <v>0</v>
      </c>
      <c r="T11" s="133">
        <f t="shared" si="31"/>
        <v>0</v>
      </c>
      <c r="U11" s="145">
        <f>SUMIFS('1추일출'!J$6:J$14,'1추일출'!$A$6:$A$14,'1추총괄표(위원회)'!$A11,'1추일출'!$B$6:$B$14,'1추총괄표(위원회)'!$C11)</f>
        <v>0</v>
      </c>
      <c r="V11" s="146">
        <f>SUMIFS('1추일출'!K$6:K$14,'1추일출'!$A$6:$A$14,'1추총괄표(위원회)'!$A11,'1추일출'!$B$6:$B$14,'1추총괄표(위원회)'!$C11)</f>
        <v>0</v>
      </c>
      <c r="W11" s="133">
        <f>SUMIFS('1추일출'!L$6:L$14,'1추일출'!$A$6:$A$14,'1추총괄표(위원회)'!$A11,'1추일출'!$B$6:$B$14,'1추총괄표(위원회)'!$C11)</f>
        <v>0</v>
      </c>
      <c r="X11" s="145">
        <f>SUMIFS('1추일출'!V$6:V$14,'1추일출'!$A$6:$A$14,'1추총괄표(위원회)'!$A11,'1추일출'!$B$6:$B$14,'1추총괄표(위원회)'!$C11)</f>
        <v>0</v>
      </c>
      <c r="Y11" s="146">
        <f>SUMIFS('1추일출'!W$6:W$14,'1추일출'!$A$6:$A$14,'1추총괄표(위원회)'!$A11,'1추일출'!$B$6:$B$14,'1추총괄표(위원회)'!$C11)</f>
        <v>0</v>
      </c>
      <c r="Z11" s="149">
        <f>SUMIFS('1추일출'!M$6:M$14,'1추일출'!$A$6:$A$14,'1추총괄표(위원회)'!$A11,'1추일출'!$B$6:$B$14,'1추총괄표(위원회)'!$C11)</f>
        <v>0</v>
      </c>
      <c r="AA11" s="138">
        <f>SUMIFS('1추일출'!N$6:N$14,'1추일출'!$A$6:$A$14,'1추총괄표(위원회)'!$A11,'1추일출'!$B$6:$B$14,'1추총괄표(위원회)'!$C11)</f>
        <v>0</v>
      </c>
      <c r="AB11" s="169">
        <f>SUMIFS('1추일출'!O$6:O$14,'1추일출'!$A$6:$A$14,'1추총괄표(위원회)'!$A11,'1추일출'!$B$6:$B$14,'1추총괄표(위원회)'!$C11)</f>
        <v>0</v>
      </c>
      <c r="AC11" s="149">
        <f>SUMIFS('1추일출'!AA$6:AA$14,'1추일출'!$A$6:$A$14,'1추총괄표(위원회)'!$A11,'1추일출'!$B$6:$B$14,'1추총괄표(위원회)'!C$9)</f>
        <v>0</v>
      </c>
      <c r="AD11" s="138">
        <f>SUMIFS('1추일출'!AB$6:AB$14,'1추일출'!$A$6:$A$14,'1추총괄표(위원회)'!$A11,'1추일출'!$B$6:$B$14,'1추총괄표(위원회)'!D$9)</f>
        <v>0</v>
      </c>
      <c r="AE11" s="79"/>
      <c r="AF11" s="137" t="str">
        <f t="shared" si="26"/>
        <v>OK</v>
      </c>
      <c r="AG11" s="138">
        <f t="shared" si="27"/>
        <v>0</v>
      </c>
      <c r="AH11" s="137" t="str">
        <f t="shared" si="28"/>
        <v>OK</v>
      </c>
      <c r="AI11" s="138">
        <f t="shared" si="29"/>
        <v>0</v>
      </c>
    </row>
    <row r="12" spans="1:35" ht="20.100000000000001" customHeight="1" x14ac:dyDescent="0.3">
      <c r="A12" s="132" t="s">
        <v>701</v>
      </c>
      <c r="B12" s="155"/>
      <c r="C12" s="153" t="s">
        <v>39</v>
      </c>
      <c r="D12" s="176">
        <f>SUMIFS('1추일입'!G$6:G$100,'1추일입'!$A$6:$A$100,'1추총괄표(위원회)'!$A12,'1추일입'!$B$6:$B$100,'1추총괄표(위원회)'!$C12)</f>
        <v>0</v>
      </c>
      <c r="E12" s="133">
        <f>SUMIFS('1추일입'!H$6:H$100,'1추일입'!$A$6:$A$100,'1추총괄표(위원회)'!$A12,'1추일입'!$B$6:$B$100,'1추총괄표(위원회)'!$C12)</f>
        <v>0</v>
      </c>
      <c r="F12" s="169">
        <f t="shared" si="30"/>
        <v>0</v>
      </c>
      <c r="G12" s="149">
        <f>SUMIFS('1추일입'!J$6:J$100,'1추일입'!$A$6:$A$100,'1추총괄표(위원회)'!$A12,'1추일입'!$B$6:$B$100,'1추총괄표(위원회)'!$C12)</f>
        <v>0</v>
      </c>
      <c r="H12" s="138">
        <f>SUMIFS('1추일입'!K$6:K$100,'1추일입'!$A$6:$A$100,'1추총괄표(위원회)'!$A12,'1추일입'!$B$6:$B$100,'1추총괄표(위원회)'!$C12)</f>
        <v>0</v>
      </c>
      <c r="I12" s="169">
        <f>SUMIFS('1추일입'!L$6:L$100,'1추일입'!$A$6:$A$100,'1추총괄표(위원회)'!$A12,'1추일입'!$B$6:$B$100,'1추총괄표(위원회)'!$C12)</f>
        <v>0</v>
      </c>
      <c r="J12" s="149">
        <f>SUMIFS('1추일입'!V$6:V$100,'1추일입'!$A$6:$A$100,'1추총괄표(위원회)'!$A12,'1추일입'!$B$6:$B$100,'1추총괄표(위원회)'!$C12)</f>
        <v>0</v>
      </c>
      <c r="K12" s="138">
        <f>SUMIFS('1추일입'!W$6:W$100,'1추일입'!$A$6:$A$100,'1추총괄표(위원회)'!$A12,'1추일입'!$B$6:$B$100,'1추총괄표(위원회)'!$C12)</f>
        <v>0</v>
      </c>
      <c r="L12" s="145">
        <f>SUMIFS('1추일입'!M$6:M$100,'1추일입'!$A$6:$A$100,'1추총괄표(위원회)'!$A12,'1추일입'!$B$6:$B$100,'1추총괄표(위원회)'!$C12)</f>
        <v>0</v>
      </c>
      <c r="M12" s="146">
        <f>SUMIFS('1추일입'!N$6:N$100,'1추일입'!$A$6:$A$100,'1추총괄표(위원회)'!$A12,'1추일입'!$B$6:$B$100,'1추총괄표(위원회)'!$C12)</f>
        <v>0</v>
      </c>
      <c r="N12" s="133">
        <f>SUMIFS('1추일입'!O$6:O$100,'1추일입'!$A$6:$A$100,'1추총괄표(위원회)'!$A12,'1추일입'!$B$6:$B$100,'1추총괄표(위원회)'!$C12)</f>
        <v>0</v>
      </c>
      <c r="O12" s="145">
        <f>SUMIFS('1추일입'!AA$6:AA$100,'1추일입'!$A$6:$A$100,'1추총괄표(위원회)'!$A12,'1추일입'!$B$6:$B$100,'1추총괄표(위원회)'!$C12)</f>
        <v>0</v>
      </c>
      <c r="P12" s="138">
        <f>SUMIFS('1추일입'!AB$6:AB$100,'1추일입'!$A$6:$A$100,'1추총괄표(위원회)'!$A12,'1추일입'!$B$6:$B$100,'1추총괄표(위원회)'!$C12)</f>
        <v>0</v>
      </c>
      <c r="Q12" s="84"/>
      <c r="R12" s="133">
        <f>SUMIFS('1추일출'!G$6:G$14,'1추일출'!$A$6:$A$14,'1추총괄표(위원회)'!$A12,'1추일출'!$B$6:$B$14,'1추총괄표(위원회)'!$C12)</f>
        <v>0</v>
      </c>
      <c r="S12" s="169">
        <f>SUMIFS('1추일출'!H$6:H$14,'1추일출'!$A$6:$A$14,'1추총괄표(위원회)'!$A12,'1추일출'!$B$6:$B$14,'1추총괄표(위원회)'!$C12)</f>
        <v>0</v>
      </c>
      <c r="T12" s="133">
        <f t="shared" si="31"/>
        <v>0</v>
      </c>
      <c r="U12" s="145">
        <f>SUMIFS('1추일출'!J$6:J$14,'1추일출'!$A$6:$A$14,'1추총괄표(위원회)'!$A12,'1추일출'!$B$6:$B$14,'1추총괄표(위원회)'!$C12)</f>
        <v>0</v>
      </c>
      <c r="V12" s="146">
        <f>SUMIFS('1추일출'!K$6:K$14,'1추일출'!$A$6:$A$14,'1추총괄표(위원회)'!$A12,'1추일출'!$B$6:$B$14,'1추총괄표(위원회)'!$C12)</f>
        <v>0</v>
      </c>
      <c r="W12" s="133">
        <f>SUMIFS('1추일출'!L$6:L$14,'1추일출'!$A$6:$A$14,'1추총괄표(위원회)'!$A12,'1추일출'!$B$6:$B$14,'1추총괄표(위원회)'!$C12)</f>
        <v>0</v>
      </c>
      <c r="X12" s="145">
        <f>SUMIFS('1추일출'!V$6:V$14,'1추일출'!$A$6:$A$14,'1추총괄표(위원회)'!$A12,'1추일출'!$B$6:$B$14,'1추총괄표(위원회)'!$C12)</f>
        <v>0</v>
      </c>
      <c r="Y12" s="146">
        <f>SUMIFS('1추일출'!W$6:W$14,'1추일출'!$A$6:$A$14,'1추총괄표(위원회)'!$A12,'1추일출'!$B$6:$B$14,'1추총괄표(위원회)'!$C12)</f>
        <v>0</v>
      </c>
      <c r="Z12" s="149">
        <f>SUMIFS('1추일출'!M$6:M$14,'1추일출'!$A$6:$A$14,'1추총괄표(위원회)'!$A12,'1추일출'!$B$6:$B$14,'1추총괄표(위원회)'!$C12)</f>
        <v>0</v>
      </c>
      <c r="AA12" s="138">
        <f>SUMIFS('1추일출'!N$6:N$14,'1추일출'!$A$6:$A$14,'1추총괄표(위원회)'!$A12,'1추일출'!$B$6:$B$14,'1추총괄표(위원회)'!$C12)</f>
        <v>0</v>
      </c>
      <c r="AB12" s="169">
        <f>SUMIFS('1추일출'!O$6:O$14,'1추일출'!$A$6:$A$14,'1추총괄표(위원회)'!$A12,'1추일출'!$B$6:$B$14,'1추총괄표(위원회)'!$C12)</f>
        <v>0</v>
      </c>
      <c r="AC12" s="149">
        <f>SUMIFS('1추일출'!AA$6:AA$14,'1추일출'!$A$6:$A$14,'1추총괄표(위원회)'!$A12,'1추일출'!$B$6:$B$14,'1추총괄표(위원회)'!C$9)</f>
        <v>0</v>
      </c>
      <c r="AD12" s="138">
        <f>SUMIFS('1추일출'!AB$6:AB$14,'1추일출'!$A$6:$A$14,'1추총괄표(위원회)'!$A12,'1추일출'!$B$6:$B$14,'1추총괄표(위원회)'!D$9)</f>
        <v>0</v>
      </c>
      <c r="AE12" s="79"/>
      <c r="AF12" s="137" t="str">
        <f t="shared" si="26"/>
        <v>OK</v>
      </c>
      <c r="AG12" s="138">
        <f t="shared" si="27"/>
        <v>0</v>
      </c>
      <c r="AH12" s="137" t="str">
        <f t="shared" si="28"/>
        <v>OK</v>
      </c>
      <c r="AI12" s="138">
        <f t="shared" si="29"/>
        <v>0</v>
      </c>
    </row>
    <row r="13" spans="1:35" ht="20.100000000000001" customHeight="1" x14ac:dyDescent="0.3">
      <c r="A13" s="132" t="s">
        <v>701</v>
      </c>
      <c r="B13" s="155"/>
      <c r="C13" s="153" t="s">
        <v>42</v>
      </c>
      <c r="D13" s="176">
        <f>SUMIFS('1추일입'!G$6:G$100,'1추일입'!$A$6:$A$100,'1추총괄표(위원회)'!$A13,'1추일입'!$B$6:$B$100,'1추총괄표(위원회)'!$C13)</f>
        <v>0</v>
      </c>
      <c r="E13" s="133">
        <f>SUMIFS('1추일입'!H$6:H$100,'1추일입'!$A$6:$A$100,'1추총괄표(위원회)'!$A13,'1추일입'!$B$6:$B$100,'1추총괄표(위원회)'!$C13)</f>
        <v>0</v>
      </c>
      <c r="F13" s="169">
        <f t="shared" si="30"/>
        <v>0</v>
      </c>
      <c r="G13" s="149">
        <f>SUMIFS('1추일입'!J$6:J$100,'1추일입'!$A$6:$A$100,'1추총괄표(위원회)'!$A13,'1추일입'!$B$6:$B$100,'1추총괄표(위원회)'!$C13)</f>
        <v>0</v>
      </c>
      <c r="H13" s="138">
        <f>SUMIFS('1추일입'!K$6:K$100,'1추일입'!$A$6:$A$100,'1추총괄표(위원회)'!$A13,'1추일입'!$B$6:$B$100,'1추총괄표(위원회)'!$C13)</f>
        <v>0</v>
      </c>
      <c r="I13" s="169">
        <f>SUMIFS('1추일입'!L$6:L$100,'1추일입'!$A$6:$A$100,'1추총괄표(위원회)'!$A13,'1추일입'!$B$6:$B$100,'1추총괄표(위원회)'!$C13)</f>
        <v>0</v>
      </c>
      <c r="J13" s="149">
        <f>SUMIFS('1추일입'!V$6:V$100,'1추일입'!$A$6:$A$100,'1추총괄표(위원회)'!$A13,'1추일입'!$B$6:$B$100,'1추총괄표(위원회)'!$C13)</f>
        <v>0</v>
      </c>
      <c r="K13" s="138">
        <f>SUMIFS('1추일입'!W$6:W$100,'1추일입'!$A$6:$A$100,'1추총괄표(위원회)'!$A13,'1추일입'!$B$6:$B$100,'1추총괄표(위원회)'!$C13)</f>
        <v>0</v>
      </c>
      <c r="L13" s="145">
        <f>SUMIFS('1추일입'!M$6:M$100,'1추일입'!$A$6:$A$100,'1추총괄표(위원회)'!$A13,'1추일입'!$B$6:$B$100,'1추총괄표(위원회)'!$C13)</f>
        <v>0</v>
      </c>
      <c r="M13" s="146">
        <f>SUMIFS('1추일입'!N$6:N$100,'1추일입'!$A$6:$A$100,'1추총괄표(위원회)'!$A13,'1추일입'!$B$6:$B$100,'1추총괄표(위원회)'!$C13)</f>
        <v>0</v>
      </c>
      <c r="N13" s="133">
        <f>SUMIFS('1추일입'!O$6:O$100,'1추일입'!$A$6:$A$100,'1추총괄표(위원회)'!$A13,'1추일입'!$B$6:$B$100,'1추총괄표(위원회)'!$C13)</f>
        <v>0</v>
      </c>
      <c r="O13" s="145">
        <f>SUMIFS('1추일입'!AA$6:AA$100,'1추일입'!$A$6:$A$100,'1추총괄표(위원회)'!$A13,'1추일입'!$B$6:$B$100,'1추총괄표(위원회)'!$C13)</f>
        <v>0</v>
      </c>
      <c r="P13" s="138">
        <f>SUMIFS('1추일입'!AB$6:AB$100,'1추일입'!$A$6:$A$100,'1추총괄표(위원회)'!$A13,'1추일입'!$B$6:$B$100,'1추총괄표(위원회)'!$C13)</f>
        <v>0</v>
      </c>
      <c r="Q13" s="84"/>
      <c r="R13" s="133">
        <f>SUMIFS('1추일출'!G$6:G$14,'1추일출'!$A$6:$A$14,'1추총괄표(위원회)'!$A13,'1추일출'!$B$6:$B$14,'1추총괄표(위원회)'!$C13)</f>
        <v>0</v>
      </c>
      <c r="S13" s="169">
        <f>SUMIFS('1추일출'!H$6:H$14,'1추일출'!$A$6:$A$14,'1추총괄표(위원회)'!$A13,'1추일출'!$B$6:$B$14,'1추총괄표(위원회)'!$C13)</f>
        <v>0</v>
      </c>
      <c r="T13" s="133">
        <f t="shared" si="31"/>
        <v>0</v>
      </c>
      <c r="U13" s="145">
        <f>SUMIFS('1추일출'!J$6:J$14,'1추일출'!$A$6:$A$14,'1추총괄표(위원회)'!$A13,'1추일출'!$B$6:$B$14,'1추총괄표(위원회)'!$C13)</f>
        <v>0</v>
      </c>
      <c r="V13" s="146">
        <f>SUMIFS('1추일출'!K$6:K$14,'1추일출'!$A$6:$A$14,'1추총괄표(위원회)'!$A13,'1추일출'!$B$6:$B$14,'1추총괄표(위원회)'!$C13)</f>
        <v>0</v>
      </c>
      <c r="W13" s="133">
        <f>SUMIFS('1추일출'!L$6:L$14,'1추일출'!$A$6:$A$14,'1추총괄표(위원회)'!$A13,'1추일출'!$B$6:$B$14,'1추총괄표(위원회)'!$C13)</f>
        <v>0</v>
      </c>
      <c r="X13" s="145">
        <f>SUMIFS('1추일출'!V$6:V$14,'1추일출'!$A$6:$A$14,'1추총괄표(위원회)'!$A13,'1추일출'!$B$6:$B$14,'1추총괄표(위원회)'!$C13)</f>
        <v>0</v>
      </c>
      <c r="Y13" s="146">
        <f>SUMIFS('1추일출'!W$6:W$14,'1추일출'!$A$6:$A$14,'1추총괄표(위원회)'!$A13,'1추일출'!$B$6:$B$14,'1추총괄표(위원회)'!$C13)</f>
        <v>0</v>
      </c>
      <c r="Z13" s="149">
        <f>SUMIFS('1추일출'!M$6:M$14,'1추일출'!$A$6:$A$14,'1추총괄표(위원회)'!$A13,'1추일출'!$B$6:$B$14,'1추총괄표(위원회)'!$C13)</f>
        <v>0</v>
      </c>
      <c r="AA13" s="138">
        <f>SUMIFS('1추일출'!N$6:N$14,'1추일출'!$A$6:$A$14,'1추총괄표(위원회)'!$A13,'1추일출'!$B$6:$B$14,'1추총괄표(위원회)'!$C13)</f>
        <v>0</v>
      </c>
      <c r="AB13" s="169">
        <f>SUMIFS('1추일출'!O$6:O$14,'1추일출'!$A$6:$A$14,'1추총괄표(위원회)'!$A13,'1추일출'!$B$6:$B$14,'1추총괄표(위원회)'!$C13)</f>
        <v>0</v>
      </c>
      <c r="AC13" s="149">
        <f>SUMIFS('1추일출'!AA$6:AA$14,'1추일출'!$A$6:$A$14,'1추총괄표(위원회)'!$A13,'1추일출'!$B$6:$B$14,'1추총괄표(위원회)'!C$9)</f>
        <v>0</v>
      </c>
      <c r="AD13" s="138">
        <f>SUMIFS('1추일출'!AB$6:AB$14,'1추일출'!$A$6:$A$14,'1추총괄표(위원회)'!$A13,'1추일출'!$B$6:$B$14,'1추총괄표(위원회)'!D$9)</f>
        <v>0</v>
      </c>
      <c r="AE13" s="79"/>
      <c r="AF13" s="137" t="str">
        <f t="shared" si="26"/>
        <v>OK</v>
      </c>
      <c r="AG13" s="138">
        <f t="shared" si="27"/>
        <v>0</v>
      </c>
      <c r="AH13" s="137" t="str">
        <f t="shared" si="28"/>
        <v>OK</v>
      </c>
      <c r="AI13" s="138">
        <f t="shared" si="29"/>
        <v>0</v>
      </c>
    </row>
    <row r="14" spans="1:35" ht="20.100000000000001" customHeight="1" x14ac:dyDescent="0.3">
      <c r="A14" s="132"/>
      <c r="B14" s="184" t="s">
        <v>790</v>
      </c>
      <c r="C14" s="157"/>
      <c r="D14" s="175">
        <f>SUM(D15:D18)</f>
        <v>0</v>
      </c>
      <c r="E14" s="166">
        <f t="shared" ref="E14:P14" si="32">SUM(E15:E18)</f>
        <v>0</v>
      </c>
      <c r="F14" s="168">
        <f t="shared" si="32"/>
        <v>0</v>
      </c>
      <c r="G14" s="158">
        <f t="shared" si="32"/>
        <v>0</v>
      </c>
      <c r="H14" s="160">
        <f t="shared" si="32"/>
        <v>0</v>
      </c>
      <c r="I14" s="168">
        <f t="shared" si="32"/>
        <v>0</v>
      </c>
      <c r="J14" s="158">
        <f t="shared" si="32"/>
        <v>0</v>
      </c>
      <c r="K14" s="160">
        <f t="shared" si="32"/>
        <v>0</v>
      </c>
      <c r="L14" s="163">
        <f t="shared" si="32"/>
        <v>0</v>
      </c>
      <c r="M14" s="173">
        <f t="shared" si="32"/>
        <v>0</v>
      </c>
      <c r="N14" s="166">
        <f t="shared" si="32"/>
        <v>0</v>
      </c>
      <c r="O14" s="163">
        <f t="shared" si="32"/>
        <v>0</v>
      </c>
      <c r="P14" s="160">
        <f t="shared" si="32"/>
        <v>0</v>
      </c>
      <c r="Q14" s="84"/>
      <c r="R14" s="166">
        <f>SUM(R15:R18)</f>
        <v>0</v>
      </c>
      <c r="S14" s="168">
        <f t="shared" ref="S14" si="33">SUM(S15:S18)</f>
        <v>0</v>
      </c>
      <c r="T14" s="166">
        <f t="shared" ref="T14" si="34">SUM(T15:T18)</f>
        <v>0</v>
      </c>
      <c r="U14" s="163">
        <f t="shared" ref="U14" si="35">SUM(U15:U18)</f>
        <v>0</v>
      </c>
      <c r="V14" s="173">
        <f t="shared" ref="V14" si="36">SUM(V15:V18)</f>
        <v>0</v>
      </c>
      <c r="W14" s="166">
        <f t="shared" ref="W14" si="37">SUM(W15:W18)</f>
        <v>0</v>
      </c>
      <c r="X14" s="163">
        <f t="shared" ref="X14" si="38">SUM(X15:X18)</f>
        <v>0</v>
      </c>
      <c r="Y14" s="173">
        <f t="shared" ref="Y14" si="39">SUM(Y15:Y18)</f>
        <v>0</v>
      </c>
      <c r="Z14" s="158">
        <f t="shared" ref="Z14" si="40">SUM(Z15:Z18)</f>
        <v>0</v>
      </c>
      <c r="AA14" s="160">
        <f t="shared" ref="AA14" si="41">SUM(AA15:AA18)</f>
        <v>0</v>
      </c>
      <c r="AB14" s="168">
        <f t="shared" ref="AB14" si="42">SUM(AB15:AB18)</f>
        <v>0</v>
      </c>
      <c r="AC14" s="158">
        <f t="shared" ref="AC14" si="43">SUM(AC15:AC18)</f>
        <v>0</v>
      </c>
      <c r="AD14" s="160">
        <f t="shared" ref="AD14" si="44">SUM(AD15:AD18)</f>
        <v>0</v>
      </c>
      <c r="AE14" s="79"/>
      <c r="AF14" s="159" t="str">
        <f t="shared" si="26"/>
        <v>OK</v>
      </c>
      <c r="AG14" s="160">
        <f t="shared" si="27"/>
        <v>0</v>
      </c>
      <c r="AH14" s="159" t="str">
        <f t="shared" si="28"/>
        <v>OK</v>
      </c>
      <c r="AI14" s="160">
        <f t="shared" si="29"/>
        <v>0</v>
      </c>
    </row>
    <row r="15" spans="1:35" ht="20.100000000000001" customHeight="1" x14ac:dyDescent="0.3">
      <c r="A15" s="132" t="s">
        <v>702</v>
      </c>
      <c r="B15" s="155"/>
      <c r="C15" s="153" t="s">
        <v>50</v>
      </c>
      <c r="D15" s="176">
        <f>SUMIFS('1추일입'!G$6:G$100,'1추일입'!$A$6:$A$100,'1추총괄표(위원회)'!$A15,'1추일입'!$B$6:$B$100,'1추총괄표(위원회)'!$C15)</f>
        <v>0</v>
      </c>
      <c r="E15" s="133">
        <f>SUMIFS('1추일입'!H$6:H$100,'1추일입'!$A$6:$A$100,'1추총괄표(위원회)'!$A15,'1추일입'!$B$6:$B$100,'1추총괄표(위원회)'!$C15)</f>
        <v>0</v>
      </c>
      <c r="F15" s="169">
        <f t="shared" si="30"/>
        <v>0</v>
      </c>
      <c r="G15" s="149">
        <f>SUMIFS('1추일입'!J$6:J$100,'1추일입'!$A$6:$A$100,'1추총괄표(위원회)'!$A15,'1추일입'!$B$6:$B$100,'1추총괄표(위원회)'!$C15)</f>
        <v>0</v>
      </c>
      <c r="H15" s="138">
        <f>SUMIFS('1추일입'!K$6:K$100,'1추일입'!$A$6:$A$100,'1추총괄표(위원회)'!$A15,'1추일입'!$B$6:$B$100,'1추총괄표(위원회)'!$C15)</f>
        <v>0</v>
      </c>
      <c r="I15" s="169">
        <f>SUMIFS('1추일입'!L$6:L$100,'1추일입'!$A$6:$A$100,'1추총괄표(위원회)'!$A15,'1추일입'!$B$6:$B$100,'1추총괄표(위원회)'!$C15)</f>
        <v>0</v>
      </c>
      <c r="J15" s="149">
        <f>SUMIFS('1추일입'!V$6:V$100,'1추일입'!$A$6:$A$100,'1추총괄표(위원회)'!$A15,'1추일입'!$B$6:$B$100,'1추총괄표(위원회)'!$C15)</f>
        <v>0</v>
      </c>
      <c r="K15" s="138">
        <f>SUMIFS('1추일입'!W$6:W$100,'1추일입'!$A$6:$A$100,'1추총괄표(위원회)'!$A15,'1추일입'!$B$6:$B$100,'1추총괄표(위원회)'!$C15)</f>
        <v>0</v>
      </c>
      <c r="L15" s="145">
        <f>SUMIFS('1추일입'!M$6:M$100,'1추일입'!$A$6:$A$100,'1추총괄표(위원회)'!$A15,'1추일입'!$B$6:$B$100,'1추총괄표(위원회)'!$C15)</f>
        <v>0</v>
      </c>
      <c r="M15" s="146">
        <f>SUMIFS('1추일입'!N$6:N$100,'1추일입'!$A$6:$A$100,'1추총괄표(위원회)'!$A15,'1추일입'!$B$6:$B$100,'1추총괄표(위원회)'!$C15)</f>
        <v>0</v>
      </c>
      <c r="N15" s="133">
        <f>SUMIFS('1추일입'!O$6:O$100,'1추일입'!$A$6:$A$100,'1추총괄표(위원회)'!$A15,'1추일입'!$B$6:$B$100,'1추총괄표(위원회)'!$C15)</f>
        <v>0</v>
      </c>
      <c r="O15" s="145">
        <f>SUMIFS('1추일입'!AA$6:AA$100,'1추일입'!$A$6:$A$100,'1추총괄표(위원회)'!$A15,'1추일입'!$B$6:$B$100,'1추총괄표(위원회)'!$C15)</f>
        <v>0</v>
      </c>
      <c r="P15" s="138">
        <f>SUMIFS('1추일입'!AB$6:AB$100,'1추일입'!$A$6:$A$100,'1추총괄표(위원회)'!$A15,'1추일입'!$B$6:$B$100,'1추총괄표(위원회)'!$C15)</f>
        <v>0</v>
      </c>
      <c r="Q15" s="84"/>
      <c r="R15" s="133">
        <f>SUMIFS('1추일출'!G$6:G$14,'1추일출'!$A$6:$A$14,'1추총괄표(위원회)'!$A15,'1추일출'!$B$6:$B$14,'1추총괄표(위원회)'!$C15)</f>
        <v>0</v>
      </c>
      <c r="S15" s="169">
        <f>SUMIFS('1추일출'!H$6:H$14,'1추일출'!$A$6:$A$14,'1추총괄표(위원회)'!$A15,'1추일출'!$B$6:$B$14,'1추총괄표(위원회)'!$C15)</f>
        <v>0</v>
      </c>
      <c r="T15" s="133">
        <f t="shared" si="31"/>
        <v>0</v>
      </c>
      <c r="U15" s="145">
        <f>SUMIFS('1추일출'!J$6:J$14,'1추일출'!$A$6:$A$14,'1추총괄표(위원회)'!$A15,'1추일출'!$B$6:$B$14,'1추총괄표(위원회)'!$C15)</f>
        <v>0</v>
      </c>
      <c r="V15" s="146">
        <f>SUMIFS('1추일출'!K$6:K$14,'1추일출'!$A$6:$A$14,'1추총괄표(위원회)'!$A15,'1추일출'!$B$6:$B$14,'1추총괄표(위원회)'!$C15)</f>
        <v>0</v>
      </c>
      <c r="W15" s="133">
        <f>SUMIFS('1추일출'!L$6:L$14,'1추일출'!$A$6:$A$14,'1추총괄표(위원회)'!$A15,'1추일출'!$B$6:$B$14,'1추총괄표(위원회)'!$C15)</f>
        <v>0</v>
      </c>
      <c r="X15" s="145">
        <f>SUMIFS('1추일출'!V$6:V$14,'1추일출'!$A$6:$A$14,'1추총괄표(위원회)'!$A15,'1추일출'!$B$6:$B$14,'1추총괄표(위원회)'!$C15)</f>
        <v>0</v>
      </c>
      <c r="Y15" s="146">
        <f>SUMIFS('1추일출'!W$6:W$14,'1추일출'!$A$6:$A$14,'1추총괄표(위원회)'!$A15,'1추일출'!$B$6:$B$14,'1추총괄표(위원회)'!$C15)</f>
        <v>0</v>
      </c>
      <c r="Z15" s="149">
        <f>SUMIFS('1추일출'!M$6:M$14,'1추일출'!$A$6:$A$14,'1추총괄표(위원회)'!$A15,'1추일출'!$B$6:$B$14,'1추총괄표(위원회)'!$C15)</f>
        <v>0</v>
      </c>
      <c r="AA15" s="138">
        <f>SUMIFS('1추일출'!N$6:N$14,'1추일출'!$A$6:$A$14,'1추총괄표(위원회)'!$A15,'1추일출'!$B$6:$B$14,'1추총괄표(위원회)'!$C15)</f>
        <v>0</v>
      </c>
      <c r="AB15" s="169">
        <f>SUMIFS('1추일출'!O$6:O$14,'1추일출'!$A$6:$A$14,'1추총괄표(위원회)'!$A15,'1추일출'!$B$6:$B$14,'1추총괄표(위원회)'!$C15)</f>
        <v>0</v>
      </c>
      <c r="AC15" s="149">
        <f>SUMIFS('1추일출'!AA$6:AA$14,'1추일출'!$A$6:$A$14,'1추총괄표(위원회)'!$A15,'1추일출'!$B$6:$B$14,'1추총괄표(위원회)'!C$9)</f>
        <v>0</v>
      </c>
      <c r="AD15" s="138">
        <f>SUMIFS('1추일출'!AB$6:AB$14,'1추일출'!$A$6:$A$14,'1추총괄표(위원회)'!$A15,'1추일출'!$B$6:$B$14,'1추총괄표(위원회)'!D$9)</f>
        <v>0</v>
      </c>
      <c r="AE15" s="79"/>
      <c r="AF15" s="137" t="str">
        <f t="shared" si="26"/>
        <v>OK</v>
      </c>
      <c r="AG15" s="138">
        <f t="shared" si="27"/>
        <v>0</v>
      </c>
      <c r="AH15" s="137" t="str">
        <f t="shared" si="28"/>
        <v>OK</v>
      </c>
      <c r="AI15" s="138">
        <f t="shared" si="29"/>
        <v>0</v>
      </c>
    </row>
    <row r="16" spans="1:35" ht="20.100000000000001" customHeight="1" x14ac:dyDescent="0.3">
      <c r="A16" s="132" t="s">
        <v>702</v>
      </c>
      <c r="B16" s="155"/>
      <c r="C16" s="153" t="s">
        <v>63</v>
      </c>
      <c r="D16" s="176">
        <f>SUMIFS('1추일입'!G$6:G$100,'1추일입'!$A$6:$A$100,'1추총괄표(위원회)'!$A16,'1추일입'!$B$6:$B$100,'1추총괄표(위원회)'!$C16)</f>
        <v>0</v>
      </c>
      <c r="E16" s="133">
        <f>SUMIFS('1추일입'!H$6:H$100,'1추일입'!$A$6:$A$100,'1추총괄표(위원회)'!$A16,'1추일입'!$B$6:$B$100,'1추총괄표(위원회)'!$C16)</f>
        <v>0</v>
      </c>
      <c r="F16" s="169">
        <f t="shared" si="30"/>
        <v>0</v>
      </c>
      <c r="G16" s="149">
        <f>SUMIFS('1추일입'!J$6:J$100,'1추일입'!$A$6:$A$100,'1추총괄표(위원회)'!$A16,'1추일입'!$B$6:$B$100,'1추총괄표(위원회)'!$C16)</f>
        <v>0</v>
      </c>
      <c r="H16" s="138">
        <f>SUMIFS('1추일입'!K$6:K$100,'1추일입'!$A$6:$A$100,'1추총괄표(위원회)'!$A16,'1추일입'!$B$6:$B$100,'1추총괄표(위원회)'!$C16)</f>
        <v>0</v>
      </c>
      <c r="I16" s="169">
        <f>SUMIFS('1추일입'!L$6:L$100,'1추일입'!$A$6:$A$100,'1추총괄표(위원회)'!$A16,'1추일입'!$B$6:$B$100,'1추총괄표(위원회)'!$C16)</f>
        <v>0</v>
      </c>
      <c r="J16" s="149">
        <f>SUMIFS('1추일입'!V$6:V$100,'1추일입'!$A$6:$A$100,'1추총괄표(위원회)'!$A16,'1추일입'!$B$6:$B$100,'1추총괄표(위원회)'!$C16)</f>
        <v>0</v>
      </c>
      <c r="K16" s="138">
        <f>SUMIFS('1추일입'!W$6:W$100,'1추일입'!$A$6:$A$100,'1추총괄표(위원회)'!$A16,'1추일입'!$B$6:$B$100,'1추총괄표(위원회)'!$C16)</f>
        <v>0</v>
      </c>
      <c r="L16" s="145">
        <f>SUMIFS('1추일입'!M$6:M$100,'1추일입'!$A$6:$A$100,'1추총괄표(위원회)'!$A16,'1추일입'!$B$6:$B$100,'1추총괄표(위원회)'!$C16)</f>
        <v>0</v>
      </c>
      <c r="M16" s="146">
        <f>SUMIFS('1추일입'!N$6:N$100,'1추일입'!$A$6:$A$100,'1추총괄표(위원회)'!$A16,'1추일입'!$B$6:$B$100,'1추총괄표(위원회)'!$C16)</f>
        <v>0</v>
      </c>
      <c r="N16" s="133">
        <f>SUMIFS('1추일입'!O$6:O$100,'1추일입'!$A$6:$A$100,'1추총괄표(위원회)'!$A16,'1추일입'!$B$6:$B$100,'1추총괄표(위원회)'!$C16)</f>
        <v>0</v>
      </c>
      <c r="O16" s="145">
        <f>SUMIFS('1추일입'!AA$6:AA$100,'1추일입'!$A$6:$A$100,'1추총괄표(위원회)'!$A16,'1추일입'!$B$6:$B$100,'1추총괄표(위원회)'!$C16)</f>
        <v>0</v>
      </c>
      <c r="P16" s="138">
        <f>SUMIFS('1추일입'!AB$6:AB$100,'1추일입'!$A$6:$A$100,'1추총괄표(위원회)'!$A16,'1추일입'!$B$6:$B$100,'1추총괄표(위원회)'!$C16)</f>
        <v>0</v>
      </c>
      <c r="Q16" s="84"/>
      <c r="R16" s="133">
        <f>SUMIFS('1추일출'!G$6:G$14,'1추일출'!$A$6:$A$14,'1추총괄표(위원회)'!$A16,'1추일출'!$B$6:$B$14,'1추총괄표(위원회)'!$C16)</f>
        <v>0</v>
      </c>
      <c r="S16" s="169">
        <f>SUMIFS('1추일출'!H$6:H$14,'1추일출'!$A$6:$A$14,'1추총괄표(위원회)'!$A16,'1추일출'!$B$6:$B$14,'1추총괄표(위원회)'!$C16)</f>
        <v>0</v>
      </c>
      <c r="T16" s="133">
        <f t="shared" si="31"/>
        <v>0</v>
      </c>
      <c r="U16" s="145">
        <f>SUMIFS('1추일출'!J$6:J$14,'1추일출'!$A$6:$A$14,'1추총괄표(위원회)'!$A16,'1추일출'!$B$6:$B$14,'1추총괄표(위원회)'!$C16)</f>
        <v>0</v>
      </c>
      <c r="V16" s="146">
        <f>SUMIFS('1추일출'!K$6:K$14,'1추일출'!$A$6:$A$14,'1추총괄표(위원회)'!$A16,'1추일출'!$B$6:$B$14,'1추총괄표(위원회)'!$C16)</f>
        <v>0</v>
      </c>
      <c r="W16" s="133">
        <f>SUMIFS('1추일출'!L$6:L$14,'1추일출'!$A$6:$A$14,'1추총괄표(위원회)'!$A16,'1추일출'!$B$6:$B$14,'1추총괄표(위원회)'!$C16)</f>
        <v>0</v>
      </c>
      <c r="X16" s="145">
        <f>SUMIFS('1추일출'!V$6:V$14,'1추일출'!$A$6:$A$14,'1추총괄표(위원회)'!$A16,'1추일출'!$B$6:$B$14,'1추총괄표(위원회)'!$C16)</f>
        <v>0</v>
      </c>
      <c r="Y16" s="146">
        <f>SUMIFS('1추일출'!W$6:W$14,'1추일출'!$A$6:$A$14,'1추총괄표(위원회)'!$A16,'1추일출'!$B$6:$B$14,'1추총괄표(위원회)'!$C16)</f>
        <v>0</v>
      </c>
      <c r="Z16" s="149">
        <f>SUMIFS('1추일출'!M$6:M$14,'1추일출'!$A$6:$A$14,'1추총괄표(위원회)'!$A16,'1추일출'!$B$6:$B$14,'1추총괄표(위원회)'!$C16)</f>
        <v>0</v>
      </c>
      <c r="AA16" s="138">
        <f>SUMIFS('1추일출'!N$6:N$14,'1추일출'!$A$6:$A$14,'1추총괄표(위원회)'!$A16,'1추일출'!$B$6:$B$14,'1추총괄표(위원회)'!$C16)</f>
        <v>0</v>
      </c>
      <c r="AB16" s="169">
        <f>SUMIFS('1추일출'!O$6:O$14,'1추일출'!$A$6:$A$14,'1추총괄표(위원회)'!$A16,'1추일출'!$B$6:$B$14,'1추총괄표(위원회)'!$C16)</f>
        <v>0</v>
      </c>
      <c r="AC16" s="149">
        <f>SUMIFS('1추일출'!AA$6:AA$14,'1추일출'!$A$6:$A$14,'1추총괄표(위원회)'!$A16,'1추일출'!$B$6:$B$14,'1추총괄표(위원회)'!C$9)</f>
        <v>0</v>
      </c>
      <c r="AD16" s="138">
        <f>SUMIFS('1추일출'!AB$6:AB$14,'1추일출'!$A$6:$A$14,'1추총괄표(위원회)'!$A16,'1추일출'!$B$6:$B$14,'1추총괄표(위원회)'!D$9)</f>
        <v>0</v>
      </c>
      <c r="AE16" s="79"/>
      <c r="AF16" s="137" t="str">
        <f t="shared" si="26"/>
        <v>OK</v>
      </c>
      <c r="AG16" s="138">
        <f t="shared" si="27"/>
        <v>0</v>
      </c>
      <c r="AH16" s="137" t="str">
        <f t="shared" si="28"/>
        <v>OK</v>
      </c>
      <c r="AI16" s="138">
        <f t="shared" si="29"/>
        <v>0</v>
      </c>
    </row>
    <row r="17" spans="1:35" ht="20.100000000000001" customHeight="1" x14ac:dyDescent="0.3">
      <c r="A17" s="132" t="s">
        <v>702</v>
      </c>
      <c r="B17" s="155"/>
      <c r="C17" s="153" t="s">
        <v>94</v>
      </c>
      <c r="D17" s="176">
        <f>SUMIFS('1추일입'!G$6:G$100,'1추일입'!$A$6:$A$100,'1추총괄표(위원회)'!$A17,'1추일입'!$B$6:$B$100,'1추총괄표(위원회)'!$C17)</f>
        <v>0</v>
      </c>
      <c r="E17" s="133">
        <f>SUMIFS('1추일입'!H$6:H$100,'1추일입'!$A$6:$A$100,'1추총괄표(위원회)'!$A17,'1추일입'!$B$6:$B$100,'1추총괄표(위원회)'!$C17)</f>
        <v>0</v>
      </c>
      <c r="F17" s="169">
        <f t="shared" si="30"/>
        <v>0</v>
      </c>
      <c r="G17" s="149">
        <f>SUMIFS('1추일입'!J$6:J$100,'1추일입'!$A$6:$A$100,'1추총괄표(위원회)'!$A17,'1추일입'!$B$6:$B$100,'1추총괄표(위원회)'!$C17)</f>
        <v>0</v>
      </c>
      <c r="H17" s="138">
        <f>SUMIFS('1추일입'!K$6:K$100,'1추일입'!$A$6:$A$100,'1추총괄표(위원회)'!$A17,'1추일입'!$B$6:$B$100,'1추총괄표(위원회)'!$C17)</f>
        <v>0</v>
      </c>
      <c r="I17" s="169">
        <f>SUMIFS('1추일입'!L$6:L$100,'1추일입'!$A$6:$A$100,'1추총괄표(위원회)'!$A17,'1추일입'!$B$6:$B$100,'1추총괄표(위원회)'!$C17)</f>
        <v>0</v>
      </c>
      <c r="J17" s="149">
        <f>SUMIFS('1추일입'!V$6:V$100,'1추일입'!$A$6:$A$100,'1추총괄표(위원회)'!$A17,'1추일입'!$B$6:$B$100,'1추총괄표(위원회)'!$C17)</f>
        <v>0</v>
      </c>
      <c r="K17" s="138">
        <f>SUMIFS('1추일입'!W$6:W$100,'1추일입'!$A$6:$A$100,'1추총괄표(위원회)'!$A17,'1추일입'!$B$6:$B$100,'1추총괄표(위원회)'!$C17)</f>
        <v>0</v>
      </c>
      <c r="L17" s="145">
        <f>SUMIFS('1추일입'!M$6:M$100,'1추일입'!$A$6:$A$100,'1추총괄표(위원회)'!$A17,'1추일입'!$B$6:$B$100,'1추총괄표(위원회)'!$C17)</f>
        <v>0</v>
      </c>
      <c r="M17" s="146">
        <f>SUMIFS('1추일입'!N$6:N$100,'1추일입'!$A$6:$A$100,'1추총괄표(위원회)'!$A17,'1추일입'!$B$6:$B$100,'1추총괄표(위원회)'!$C17)</f>
        <v>0</v>
      </c>
      <c r="N17" s="133">
        <f>SUMIFS('1추일입'!O$6:O$100,'1추일입'!$A$6:$A$100,'1추총괄표(위원회)'!$A17,'1추일입'!$B$6:$B$100,'1추총괄표(위원회)'!$C17)</f>
        <v>0</v>
      </c>
      <c r="O17" s="145">
        <f>SUMIFS('1추일입'!AA$6:AA$100,'1추일입'!$A$6:$A$100,'1추총괄표(위원회)'!$A17,'1추일입'!$B$6:$B$100,'1추총괄표(위원회)'!$C17)</f>
        <v>0</v>
      </c>
      <c r="P17" s="138">
        <f>SUMIFS('1추일입'!AB$6:AB$100,'1추일입'!$A$6:$A$100,'1추총괄표(위원회)'!$A17,'1추일입'!$B$6:$B$100,'1추총괄표(위원회)'!$C17)</f>
        <v>0</v>
      </c>
      <c r="Q17" s="84"/>
      <c r="R17" s="133">
        <f>SUMIFS('1추일출'!G$6:G$14,'1추일출'!$A$6:$A$14,'1추총괄표(위원회)'!$A17,'1추일출'!$B$6:$B$14,'1추총괄표(위원회)'!$C17)</f>
        <v>0</v>
      </c>
      <c r="S17" s="169">
        <f>SUMIFS('1추일출'!H$6:H$14,'1추일출'!$A$6:$A$14,'1추총괄표(위원회)'!$A17,'1추일출'!$B$6:$B$14,'1추총괄표(위원회)'!$C17)</f>
        <v>0</v>
      </c>
      <c r="T17" s="133">
        <f t="shared" si="31"/>
        <v>0</v>
      </c>
      <c r="U17" s="145">
        <f>SUMIFS('1추일출'!J$6:J$14,'1추일출'!$A$6:$A$14,'1추총괄표(위원회)'!$A17,'1추일출'!$B$6:$B$14,'1추총괄표(위원회)'!$C17)</f>
        <v>0</v>
      </c>
      <c r="V17" s="146">
        <f>SUMIFS('1추일출'!K$6:K$14,'1추일출'!$A$6:$A$14,'1추총괄표(위원회)'!$A17,'1추일출'!$B$6:$B$14,'1추총괄표(위원회)'!$C17)</f>
        <v>0</v>
      </c>
      <c r="W17" s="133">
        <f>SUMIFS('1추일출'!L$6:L$14,'1추일출'!$A$6:$A$14,'1추총괄표(위원회)'!$A17,'1추일출'!$B$6:$B$14,'1추총괄표(위원회)'!$C17)</f>
        <v>0</v>
      </c>
      <c r="X17" s="145">
        <f>SUMIFS('1추일출'!V$6:V$14,'1추일출'!$A$6:$A$14,'1추총괄표(위원회)'!$A17,'1추일출'!$B$6:$B$14,'1추총괄표(위원회)'!$C17)</f>
        <v>0</v>
      </c>
      <c r="Y17" s="146">
        <f>SUMIFS('1추일출'!W$6:W$14,'1추일출'!$A$6:$A$14,'1추총괄표(위원회)'!$A17,'1추일출'!$B$6:$B$14,'1추총괄표(위원회)'!$C17)</f>
        <v>0</v>
      </c>
      <c r="Z17" s="149">
        <f>SUMIFS('1추일출'!M$6:M$14,'1추일출'!$A$6:$A$14,'1추총괄표(위원회)'!$A17,'1추일출'!$B$6:$B$14,'1추총괄표(위원회)'!$C17)</f>
        <v>0</v>
      </c>
      <c r="AA17" s="138">
        <f>SUMIFS('1추일출'!N$6:N$14,'1추일출'!$A$6:$A$14,'1추총괄표(위원회)'!$A17,'1추일출'!$B$6:$B$14,'1추총괄표(위원회)'!$C17)</f>
        <v>0</v>
      </c>
      <c r="AB17" s="169">
        <f>SUMIFS('1추일출'!O$6:O$14,'1추일출'!$A$6:$A$14,'1추총괄표(위원회)'!$A17,'1추일출'!$B$6:$B$14,'1추총괄표(위원회)'!$C17)</f>
        <v>0</v>
      </c>
      <c r="AC17" s="149">
        <f>SUMIFS('1추일출'!AA$6:AA$14,'1추일출'!$A$6:$A$14,'1추총괄표(위원회)'!$A17,'1추일출'!$B$6:$B$14,'1추총괄표(위원회)'!C$9)</f>
        <v>0</v>
      </c>
      <c r="AD17" s="138">
        <f>SUMIFS('1추일출'!AB$6:AB$14,'1추일출'!$A$6:$A$14,'1추총괄표(위원회)'!$A17,'1추일출'!$B$6:$B$14,'1추총괄표(위원회)'!D$9)</f>
        <v>0</v>
      </c>
      <c r="AE17" s="79"/>
      <c r="AF17" s="137" t="str">
        <f t="shared" si="26"/>
        <v>OK</v>
      </c>
      <c r="AG17" s="138">
        <f t="shared" si="27"/>
        <v>0</v>
      </c>
      <c r="AH17" s="137" t="str">
        <f t="shared" si="28"/>
        <v>OK</v>
      </c>
      <c r="AI17" s="138">
        <f t="shared" si="29"/>
        <v>0</v>
      </c>
    </row>
    <row r="18" spans="1:35" ht="20.100000000000001" customHeight="1" x14ac:dyDescent="0.3">
      <c r="A18" s="132" t="s">
        <v>702</v>
      </c>
      <c r="B18" s="155"/>
      <c r="C18" s="153" t="s">
        <v>109</v>
      </c>
      <c r="D18" s="176">
        <f>SUMIFS('1추일입'!G$6:G$100,'1추일입'!$A$6:$A$100,'1추총괄표(위원회)'!$A18,'1추일입'!$B$6:$B$100,'1추총괄표(위원회)'!$C18)</f>
        <v>0</v>
      </c>
      <c r="E18" s="133">
        <f>SUMIFS('1추일입'!H$6:H$100,'1추일입'!$A$6:$A$100,'1추총괄표(위원회)'!$A18,'1추일입'!$B$6:$B$100,'1추총괄표(위원회)'!$C18)</f>
        <v>0</v>
      </c>
      <c r="F18" s="169">
        <f t="shared" si="30"/>
        <v>0</v>
      </c>
      <c r="G18" s="149">
        <f>SUMIFS('1추일입'!J$6:J$100,'1추일입'!$A$6:$A$100,'1추총괄표(위원회)'!$A18,'1추일입'!$B$6:$B$100,'1추총괄표(위원회)'!$C18)</f>
        <v>0</v>
      </c>
      <c r="H18" s="138">
        <f>SUMIFS('1추일입'!K$6:K$100,'1추일입'!$A$6:$A$100,'1추총괄표(위원회)'!$A18,'1추일입'!$B$6:$B$100,'1추총괄표(위원회)'!$C18)</f>
        <v>0</v>
      </c>
      <c r="I18" s="169">
        <f>SUMIFS('1추일입'!L$6:L$100,'1추일입'!$A$6:$A$100,'1추총괄표(위원회)'!$A18,'1추일입'!$B$6:$B$100,'1추총괄표(위원회)'!$C18)</f>
        <v>0</v>
      </c>
      <c r="J18" s="149">
        <f>SUMIFS('1추일입'!V$6:V$100,'1추일입'!$A$6:$A$100,'1추총괄표(위원회)'!$A18,'1추일입'!$B$6:$B$100,'1추총괄표(위원회)'!$C18)</f>
        <v>0</v>
      </c>
      <c r="K18" s="138">
        <f>SUMIFS('1추일입'!W$6:W$100,'1추일입'!$A$6:$A$100,'1추총괄표(위원회)'!$A18,'1추일입'!$B$6:$B$100,'1추총괄표(위원회)'!$C18)</f>
        <v>0</v>
      </c>
      <c r="L18" s="145">
        <f>SUMIFS('1추일입'!M$6:M$100,'1추일입'!$A$6:$A$100,'1추총괄표(위원회)'!$A18,'1추일입'!$B$6:$B$100,'1추총괄표(위원회)'!$C18)</f>
        <v>0</v>
      </c>
      <c r="M18" s="146">
        <f>SUMIFS('1추일입'!N$6:N$100,'1추일입'!$A$6:$A$100,'1추총괄표(위원회)'!$A18,'1추일입'!$B$6:$B$100,'1추총괄표(위원회)'!$C18)</f>
        <v>0</v>
      </c>
      <c r="N18" s="133">
        <f>SUMIFS('1추일입'!O$6:O$100,'1추일입'!$A$6:$A$100,'1추총괄표(위원회)'!$A18,'1추일입'!$B$6:$B$100,'1추총괄표(위원회)'!$C18)</f>
        <v>0</v>
      </c>
      <c r="O18" s="145">
        <f>SUMIFS('1추일입'!AA$6:AA$100,'1추일입'!$A$6:$A$100,'1추총괄표(위원회)'!$A18,'1추일입'!$B$6:$B$100,'1추총괄표(위원회)'!$C18)</f>
        <v>0</v>
      </c>
      <c r="P18" s="138">
        <f>SUMIFS('1추일입'!AB$6:AB$100,'1추일입'!$A$6:$A$100,'1추총괄표(위원회)'!$A18,'1추일입'!$B$6:$B$100,'1추총괄표(위원회)'!$C18)</f>
        <v>0</v>
      </c>
      <c r="Q18" s="84"/>
      <c r="R18" s="133">
        <f>SUMIFS('1추일출'!G$6:G$14,'1추일출'!$A$6:$A$14,'1추총괄표(위원회)'!$A18,'1추일출'!$B$6:$B$14,'1추총괄표(위원회)'!$C18)</f>
        <v>0</v>
      </c>
      <c r="S18" s="169">
        <f>SUMIFS('1추일출'!H$6:H$14,'1추일출'!$A$6:$A$14,'1추총괄표(위원회)'!$A18,'1추일출'!$B$6:$B$14,'1추총괄표(위원회)'!$C18)</f>
        <v>0</v>
      </c>
      <c r="T18" s="133">
        <f t="shared" si="31"/>
        <v>0</v>
      </c>
      <c r="U18" s="145">
        <f>SUMIFS('1추일출'!J$6:J$14,'1추일출'!$A$6:$A$14,'1추총괄표(위원회)'!$A18,'1추일출'!$B$6:$B$14,'1추총괄표(위원회)'!$C18)</f>
        <v>0</v>
      </c>
      <c r="V18" s="146">
        <f>SUMIFS('1추일출'!K$6:K$14,'1추일출'!$A$6:$A$14,'1추총괄표(위원회)'!$A18,'1추일출'!$B$6:$B$14,'1추총괄표(위원회)'!$C18)</f>
        <v>0</v>
      </c>
      <c r="W18" s="133">
        <f>SUMIFS('1추일출'!L$6:L$14,'1추일출'!$A$6:$A$14,'1추총괄표(위원회)'!$A18,'1추일출'!$B$6:$B$14,'1추총괄표(위원회)'!$C18)</f>
        <v>0</v>
      </c>
      <c r="X18" s="145">
        <f>SUMIFS('1추일출'!V$6:V$14,'1추일출'!$A$6:$A$14,'1추총괄표(위원회)'!$A18,'1추일출'!$B$6:$B$14,'1추총괄표(위원회)'!$C18)</f>
        <v>0</v>
      </c>
      <c r="Y18" s="146">
        <f>SUMIFS('1추일출'!W$6:W$14,'1추일출'!$A$6:$A$14,'1추총괄표(위원회)'!$A18,'1추일출'!$B$6:$B$14,'1추총괄표(위원회)'!$C18)</f>
        <v>0</v>
      </c>
      <c r="Z18" s="149">
        <f>SUMIFS('1추일출'!M$6:M$14,'1추일출'!$A$6:$A$14,'1추총괄표(위원회)'!$A18,'1추일출'!$B$6:$B$14,'1추총괄표(위원회)'!$C18)</f>
        <v>0</v>
      </c>
      <c r="AA18" s="138">
        <f>SUMIFS('1추일출'!N$6:N$14,'1추일출'!$A$6:$A$14,'1추총괄표(위원회)'!$A18,'1추일출'!$B$6:$B$14,'1추총괄표(위원회)'!$C18)</f>
        <v>0</v>
      </c>
      <c r="AB18" s="169">
        <f>SUMIFS('1추일출'!O$6:O$14,'1추일출'!$A$6:$A$14,'1추총괄표(위원회)'!$A18,'1추일출'!$B$6:$B$14,'1추총괄표(위원회)'!$C18)</f>
        <v>0</v>
      </c>
      <c r="AC18" s="149">
        <f>SUMIFS('1추일출'!AA$6:AA$14,'1추일출'!$A$6:$A$14,'1추총괄표(위원회)'!$A18,'1추일출'!$B$6:$B$14,'1추총괄표(위원회)'!C$9)</f>
        <v>0</v>
      </c>
      <c r="AD18" s="138">
        <f>SUMIFS('1추일출'!AB$6:AB$14,'1추일출'!$A$6:$A$14,'1추총괄표(위원회)'!$A18,'1추일출'!$B$6:$B$14,'1추총괄표(위원회)'!D$9)</f>
        <v>0</v>
      </c>
      <c r="AE18" s="79"/>
      <c r="AF18" s="137" t="str">
        <f t="shared" si="26"/>
        <v>OK</v>
      </c>
      <c r="AG18" s="138">
        <f t="shared" si="27"/>
        <v>0</v>
      </c>
      <c r="AH18" s="137" t="str">
        <f t="shared" si="28"/>
        <v>OK</v>
      </c>
      <c r="AI18" s="138">
        <f t="shared" si="29"/>
        <v>0</v>
      </c>
    </row>
    <row r="19" spans="1:35" ht="20.100000000000001" customHeight="1" x14ac:dyDescent="0.3">
      <c r="A19" s="132"/>
      <c r="B19" s="184" t="s">
        <v>789</v>
      </c>
      <c r="C19" s="157"/>
      <c r="D19" s="175">
        <f>SUM(D20:D22)</f>
        <v>0</v>
      </c>
      <c r="E19" s="166">
        <f t="shared" ref="E19:P19" si="45">SUM(E20:E22)</f>
        <v>0</v>
      </c>
      <c r="F19" s="168">
        <f t="shared" si="45"/>
        <v>0</v>
      </c>
      <c r="G19" s="158">
        <f t="shared" si="45"/>
        <v>0</v>
      </c>
      <c r="H19" s="160">
        <f t="shared" si="45"/>
        <v>0</v>
      </c>
      <c r="I19" s="168">
        <f t="shared" si="45"/>
        <v>0</v>
      </c>
      <c r="J19" s="158">
        <f t="shared" si="45"/>
        <v>0</v>
      </c>
      <c r="K19" s="160">
        <f t="shared" si="45"/>
        <v>0</v>
      </c>
      <c r="L19" s="163">
        <f t="shared" si="45"/>
        <v>0</v>
      </c>
      <c r="M19" s="173">
        <f t="shared" si="45"/>
        <v>0</v>
      </c>
      <c r="N19" s="166">
        <f t="shared" si="45"/>
        <v>0</v>
      </c>
      <c r="O19" s="163">
        <f t="shared" si="45"/>
        <v>0</v>
      </c>
      <c r="P19" s="160">
        <f t="shared" si="45"/>
        <v>0</v>
      </c>
      <c r="Q19" s="84"/>
      <c r="R19" s="166">
        <f>SUM(R20:R22)</f>
        <v>0</v>
      </c>
      <c r="S19" s="168">
        <f t="shared" ref="S19" si="46">SUM(S20:S22)</f>
        <v>0</v>
      </c>
      <c r="T19" s="166">
        <f t="shared" ref="T19" si="47">SUM(T20:T22)</f>
        <v>0</v>
      </c>
      <c r="U19" s="163">
        <f t="shared" ref="U19" si="48">SUM(U20:U22)</f>
        <v>0</v>
      </c>
      <c r="V19" s="173">
        <f t="shared" ref="V19" si="49">SUM(V20:V22)</f>
        <v>0</v>
      </c>
      <c r="W19" s="166">
        <f t="shared" ref="W19" si="50">SUM(W20:W22)</f>
        <v>0</v>
      </c>
      <c r="X19" s="163">
        <f t="shared" ref="X19" si="51">SUM(X20:X22)</f>
        <v>0</v>
      </c>
      <c r="Y19" s="173">
        <f t="shared" ref="Y19" si="52">SUM(Y20:Y22)</f>
        <v>0</v>
      </c>
      <c r="Z19" s="158">
        <f t="shared" ref="Z19" si="53">SUM(Z20:Z22)</f>
        <v>0</v>
      </c>
      <c r="AA19" s="160">
        <f t="shared" ref="AA19" si="54">SUM(AA20:AA22)</f>
        <v>0</v>
      </c>
      <c r="AB19" s="168">
        <f t="shared" ref="AB19" si="55">SUM(AB20:AB22)</f>
        <v>0</v>
      </c>
      <c r="AC19" s="158">
        <f t="shared" ref="AC19" si="56">SUM(AC20:AC22)</f>
        <v>0</v>
      </c>
      <c r="AD19" s="160">
        <f t="shared" ref="AD19" si="57">SUM(AD20:AD22)</f>
        <v>0</v>
      </c>
      <c r="AE19" s="79"/>
      <c r="AF19" s="159" t="str">
        <f t="shared" si="26"/>
        <v>OK</v>
      </c>
      <c r="AG19" s="160">
        <f t="shared" si="27"/>
        <v>0</v>
      </c>
      <c r="AH19" s="159" t="str">
        <f t="shared" si="28"/>
        <v>OK</v>
      </c>
      <c r="AI19" s="160">
        <f t="shared" si="29"/>
        <v>0</v>
      </c>
    </row>
    <row r="20" spans="1:35" ht="20.100000000000001" customHeight="1" x14ac:dyDescent="0.3">
      <c r="A20" s="132" t="s">
        <v>703</v>
      </c>
      <c r="B20" s="155"/>
      <c r="C20" s="153" t="s">
        <v>114</v>
      </c>
      <c r="D20" s="176">
        <f>SUMIFS('1추일입'!G$6:G$100,'1추일입'!$A$6:$A$100,'1추총괄표(위원회)'!$A20,'1추일입'!$B$6:$B$100,'1추총괄표(위원회)'!$C20)</f>
        <v>0</v>
      </c>
      <c r="E20" s="133">
        <f>SUMIFS('1추일입'!H$6:H$100,'1추일입'!$A$6:$A$100,'1추총괄표(위원회)'!$A20,'1추일입'!$B$6:$B$100,'1추총괄표(위원회)'!$C20)</f>
        <v>0</v>
      </c>
      <c r="F20" s="169">
        <f t="shared" si="30"/>
        <v>0</v>
      </c>
      <c r="G20" s="149">
        <f>SUMIFS('1추일입'!J$6:J$100,'1추일입'!$A$6:$A$100,'1추총괄표(위원회)'!$A20,'1추일입'!$B$6:$B$100,'1추총괄표(위원회)'!$C20)</f>
        <v>0</v>
      </c>
      <c r="H20" s="138">
        <f>SUMIFS('1추일입'!K$6:K$100,'1추일입'!$A$6:$A$100,'1추총괄표(위원회)'!$A20,'1추일입'!$B$6:$B$100,'1추총괄표(위원회)'!$C20)</f>
        <v>0</v>
      </c>
      <c r="I20" s="169">
        <f>SUMIFS('1추일입'!L$6:L$100,'1추일입'!$A$6:$A$100,'1추총괄표(위원회)'!$A20,'1추일입'!$B$6:$B$100,'1추총괄표(위원회)'!$C20)</f>
        <v>0</v>
      </c>
      <c r="J20" s="149">
        <f>SUMIFS('1추일입'!V$6:V$100,'1추일입'!$A$6:$A$100,'1추총괄표(위원회)'!$A20,'1추일입'!$B$6:$B$100,'1추총괄표(위원회)'!$C20)</f>
        <v>0</v>
      </c>
      <c r="K20" s="138">
        <f>SUMIFS('1추일입'!W$6:W$100,'1추일입'!$A$6:$A$100,'1추총괄표(위원회)'!$A20,'1추일입'!$B$6:$B$100,'1추총괄표(위원회)'!$C20)</f>
        <v>0</v>
      </c>
      <c r="L20" s="145">
        <f>SUMIFS('1추일입'!M$6:M$100,'1추일입'!$A$6:$A$100,'1추총괄표(위원회)'!$A20,'1추일입'!$B$6:$B$100,'1추총괄표(위원회)'!$C20)</f>
        <v>0</v>
      </c>
      <c r="M20" s="146">
        <f>SUMIFS('1추일입'!N$6:N$100,'1추일입'!$A$6:$A$100,'1추총괄표(위원회)'!$A20,'1추일입'!$B$6:$B$100,'1추총괄표(위원회)'!$C20)</f>
        <v>0</v>
      </c>
      <c r="N20" s="133">
        <f>SUMIFS('1추일입'!O$6:O$100,'1추일입'!$A$6:$A$100,'1추총괄표(위원회)'!$A20,'1추일입'!$B$6:$B$100,'1추총괄표(위원회)'!$C20)</f>
        <v>0</v>
      </c>
      <c r="O20" s="145">
        <f>SUMIFS('1추일입'!AA$6:AA$100,'1추일입'!$A$6:$A$100,'1추총괄표(위원회)'!$A20,'1추일입'!$B$6:$B$100,'1추총괄표(위원회)'!$C20)</f>
        <v>0</v>
      </c>
      <c r="P20" s="138">
        <f>SUMIFS('1추일입'!AB$6:AB$100,'1추일입'!$A$6:$A$100,'1추총괄표(위원회)'!$A20,'1추일입'!$B$6:$B$100,'1추총괄표(위원회)'!$C20)</f>
        <v>0</v>
      </c>
      <c r="Q20" s="84"/>
      <c r="R20" s="133">
        <f>SUMIFS('1추일출'!G$6:G$14,'1추일출'!$A$6:$A$14,'1추총괄표(위원회)'!$A20,'1추일출'!$B$6:$B$14,'1추총괄표(위원회)'!$C20)</f>
        <v>0</v>
      </c>
      <c r="S20" s="169">
        <f>SUMIFS('1추일출'!H$6:H$14,'1추일출'!$A$6:$A$14,'1추총괄표(위원회)'!$A20,'1추일출'!$B$6:$B$14,'1추총괄표(위원회)'!$C20)</f>
        <v>0</v>
      </c>
      <c r="T20" s="133">
        <f t="shared" si="31"/>
        <v>0</v>
      </c>
      <c r="U20" s="145">
        <f>SUMIFS('1추일출'!J$6:J$14,'1추일출'!$A$6:$A$14,'1추총괄표(위원회)'!$A20,'1추일출'!$B$6:$B$14,'1추총괄표(위원회)'!$C20)</f>
        <v>0</v>
      </c>
      <c r="V20" s="146">
        <f>SUMIFS('1추일출'!K$6:K$14,'1추일출'!$A$6:$A$14,'1추총괄표(위원회)'!$A20,'1추일출'!$B$6:$B$14,'1추총괄표(위원회)'!$C20)</f>
        <v>0</v>
      </c>
      <c r="W20" s="133">
        <f>SUMIFS('1추일출'!L$6:L$14,'1추일출'!$A$6:$A$14,'1추총괄표(위원회)'!$A20,'1추일출'!$B$6:$B$14,'1추총괄표(위원회)'!$C20)</f>
        <v>0</v>
      </c>
      <c r="X20" s="145">
        <f>SUMIFS('1추일출'!V$6:V$14,'1추일출'!$A$6:$A$14,'1추총괄표(위원회)'!$A20,'1추일출'!$B$6:$B$14,'1추총괄표(위원회)'!$C20)</f>
        <v>0</v>
      </c>
      <c r="Y20" s="146">
        <f>SUMIFS('1추일출'!W$6:W$14,'1추일출'!$A$6:$A$14,'1추총괄표(위원회)'!$A20,'1추일출'!$B$6:$B$14,'1추총괄표(위원회)'!$C20)</f>
        <v>0</v>
      </c>
      <c r="Z20" s="149">
        <f>SUMIFS('1추일출'!M$6:M$14,'1추일출'!$A$6:$A$14,'1추총괄표(위원회)'!$A20,'1추일출'!$B$6:$B$14,'1추총괄표(위원회)'!$C20)</f>
        <v>0</v>
      </c>
      <c r="AA20" s="138">
        <f>SUMIFS('1추일출'!N$6:N$14,'1추일출'!$A$6:$A$14,'1추총괄표(위원회)'!$A20,'1추일출'!$B$6:$B$14,'1추총괄표(위원회)'!$C20)</f>
        <v>0</v>
      </c>
      <c r="AB20" s="169">
        <f>SUMIFS('1추일출'!O$6:O$14,'1추일출'!$A$6:$A$14,'1추총괄표(위원회)'!$A20,'1추일출'!$B$6:$B$14,'1추총괄표(위원회)'!$C20)</f>
        <v>0</v>
      </c>
      <c r="AC20" s="149">
        <f>SUMIFS('1추일출'!AA$6:AA$14,'1추일출'!$A$6:$A$14,'1추총괄표(위원회)'!$A20,'1추일출'!$B$6:$B$14,'1추총괄표(위원회)'!C$9)</f>
        <v>0</v>
      </c>
      <c r="AD20" s="138">
        <f>SUMIFS('1추일출'!AB$6:AB$14,'1추일출'!$A$6:$A$14,'1추총괄표(위원회)'!$A20,'1추일출'!$B$6:$B$14,'1추총괄표(위원회)'!D$9)</f>
        <v>0</v>
      </c>
      <c r="AE20" s="79"/>
      <c r="AF20" s="137" t="str">
        <f t="shared" si="26"/>
        <v>OK</v>
      </c>
      <c r="AG20" s="138">
        <f t="shared" si="27"/>
        <v>0</v>
      </c>
      <c r="AH20" s="137" t="str">
        <f t="shared" si="28"/>
        <v>OK</v>
      </c>
      <c r="AI20" s="138">
        <f t="shared" si="29"/>
        <v>0</v>
      </c>
    </row>
    <row r="21" spans="1:35" ht="20.100000000000001" customHeight="1" x14ac:dyDescent="0.3">
      <c r="A21" s="132" t="s">
        <v>703</v>
      </c>
      <c r="B21" s="155"/>
      <c r="C21" s="153" t="s">
        <v>154</v>
      </c>
      <c r="D21" s="176">
        <f>SUMIFS('1추일입'!G$6:G$100,'1추일입'!$A$6:$A$100,'1추총괄표(위원회)'!$A21,'1추일입'!$B$6:$B$100,'1추총괄표(위원회)'!$C21)</f>
        <v>0</v>
      </c>
      <c r="E21" s="133">
        <f>SUMIFS('1추일입'!H$6:H$100,'1추일입'!$A$6:$A$100,'1추총괄표(위원회)'!$A21,'1추일입'!$B$6:$B$100,'1추총괄표(위원회)'!$C21)</f>
        <v>0</v>
      </c>
      <c r="F21" s="169">
        <f t="shared" si="30"/>
        <v>0</v>
      </c>
      <c r="G21" s="149">
        <f>SUMIFS('1추일입'!J$6:J$100,'1추일입'!$A$6:$A$100,'1추총괄표(위원회)'!$A21,'1추일입'!$B$6:$B$100,'1추총괄표(위원회)'!$C21)</f>
        <v>0</v>
      </c>
      <c r="H21" s="138">
        <f>SUMIFS('1추일입'!K$6:K$100,'1추일입'!$A$6:$A$100,'1추총괄표(위원회)'!$A21,'1추일입'!$B$6:$B$100,'1추총괄표(위원회)'!$C21)</f>
        <v>0</v>
      </c>
      <c r="I21" s="169">
        <f>SUMIFS('1추일입'!L$6:L$100,'1추일입'!$A$6:$A$100,'1추총괄표(위원회)'!$A21,'1추일입'!$B$6:$B$100,'1추총괄표(위원회)'!$C21)</f>
        <v>0</v>
      </c>
      <c r="J21" s="149">
        <f>SUMIFS('1추일입'!V$6:V$100,'1추일입'!$A$6:$A$100,'1추총괄표(위원회)'!$A21,'1추일입'!$B$6:$B$100,'1추총괄표(위원회)'!$C21)</f>
        <v>0</v>
      </c>
      <c r="K21" s="138">
        <f>SUMIFS('1추일입'!W$6:W$100,'1추일입'!$A$6:$A$100,'1추총괄표(위원회)'!$A21,'1추일입'!$B$6:$B$100,'1추총괄표(위원회)'!$C21)</f>
        <v>0</v>
      </c>
      <c r="L21" s="145">
        <f>SUMIFS('1추일입'!M$6:M$100,'1추일입'!$A$6:$A$100,'1추총괄표(위원회)'!$A21,'1추일입'!$B$6:$B$100,'1추총괄표(위원회)'!$C21)</f>
        <v>0</v>
      </c>
      <c r="M21" s="146">
        <f>SUMIFS('1추일입'!N$6:N$100,'1추일입'!$A$6:$A$100,'1추총괄표(위원회)'!$A21,'1추일입'!$B$6:$B$100,'1추총괄표(위원회)'!$C21)</f>
        <v>0</v>
      </c>
      <c r="N21" s="133">
        <f>SUMIFS('1추일입'!O$6:O$100,'1추일입'!$A$6:$A$100,'1추총괄표(위원회)'!$A21,'1추일입'!$B$6:$B$100,'1추총괄표(위원회)'!$C21)</f>
        <v>0</v>
      </c>
      <c r="O21" s="145">
        <f>SUMIFS('1추일입'!AA$6:AA$100,'1추일입'!$A$6:$A$100,'1추총괄표(위원회)'!$A21,'1추일입'!$B$6:$B$100,'1추총괄표(위원회)'!$C21)</f>
        <v>0</v>
      </c>
      <c r="P21" s="138">
        <f>SUMIFS('1추일입'!AB$6:AB$100,'1추일입'!$A$6:$A$100,'1추총괄표(위원회)'!$A21,'1추일입'!$B$6:$B$100,'1추총괄표(위원회)'!$C21)</f>
        <v>0</v>
      </c>
      <c r="Q21" s="84"/>
      <c r="R21" s="133">
        <f>SUMIFS('1추일출'!G$6:G$14,'1추일출'!$A$6:$A$14,'1추총괄표(위원회)'!$A21,'1추일출'!$B$6:$B$14,'1추총괄표(위원회)'!$C21)</f>
        <v>0</v>
      </c>
      <c r="S21" s="169">
        <f>SUMIFS('1추일출'!H$6:H$14,'1추일출'!$A$6:$A$14,'1추총괄표(위원회)'!$A21,'1추일출'!$B$6:$B$14,'1추총괄표(위원회)'!$C21)</f>
        <v>0</v>
      </c>
      <c r="T21" s="133">
        <f t="shared" si="31"/>
        <v>0</v>
      </c>
      <c r="U21" s="145">
        <f>SUMIFS('1추일출'!J$6:J$14,'1추일출'!$A$6:$A$14,'1추총괄표(위원회)'!$A21,'1추일출'!$B$6:$B$14,'1추총괄표(위원회)'!$C21)</f>
        <v>0</v>
      </c>
      <c r="V21" s="146">
        <f>SUMIFS('1추일출'!K$6:K$14,'1추일출'!$A$6:$A$14,'1추총괄표(위원회)'!$A21,'1추일출'!$B$6:$B$14,'1추총괄표(위원회)'!$C21)</f>
        <v>0</v>
      </c>
      <c r="W21" s="133">
        <f>SUMIFS('1추일출'!L$6:L$14,'1추일출'!$A$6:$A$14,'1추총괄표(위원회)'!$A21,'1추일출'!$B$6:$B$14,'1추총괄표(위원회)'!$C21)</f>
        <v>0</v>
      </c>
      <c r="X21" s="145">
        <f>SUMIFS('1추일출'!V$6:V$14,'1추일출'!$A$6:$A$14,'1추총괄표(위원회)'!$A21,'1추일출'!$B$6:$B$14,'1추총괄표(위원회)'!$C21)</f>
        <v>0</v>
      </c>
      <c r="Y21" s="146">
        <f>SUMIFS('1추일출'!W$6:W$14,'1추일출'!$A$6:$A$14,'1추총괄표(위원회)'!$A21,'1추일출'!$B$6:$B$14,'1추총괄표(위원회)'!$C21)</f>
        <v>0</v>
      </c>
      <c r="Z21" s="149">
        <f>SUMIFS('1추일출'!M$6:M$14,'1추일출'!$A$6:$A$14,'1추총괄표(위원회)'!$A21,'1추일출'!$B$6:$B$14,'1추총괄표(위원회)'!$C21)</f>
        <v>0</v>
      </c>
      <c r="AA21" s="138">
        <f>SUMIFS('1추일출'!N$6:N$14,'1추일출'!$A$6:$A$14,'1추총괄표(위원회)'!$A21,'1추일출'!$B$6:$B$14,'1추총괄표(위원회)'!$C21)</f>
        <v>0</v>
      </c>
      <c r="AB21" s="169">
        <f>SUMIFS('1추일출'!O$6:O$14,'1추일출'!$A$6:$A$14,'1추총괄표(위원회)'!$A21,'1추일출'!$B$6:$B$14,'1추총괄표(위원회)'!$C21)</f>
        <v>0</v>
      </c>
      <c r="AC21" s="149">
        <f>SUMIFS('1추일출'!AA$6:AA$14,'1추일출'!$A$6:$A$14,'1추총괄표(위원회)'!$A21,'1추일출'!$B$6:$B$14,'1추총괄표(위원회)'!C$9)</f>
        <v>0</v>
      </c>
      <c r="AD21" s="138">
        <f>SUMIFS('1추일출'!AB$6:AB$14,'1추일출'!$A$6:$A$14,'1추총괄표(위원회)'!$A21,'1추일출'!$B$6:$B$14,'1추총괄표(위원회)'!D$9)</f>
        <v>0</v>
      </c>
      <c r="AE21" s="79"/>
      <c r="AF21" s="137" t="str">
        <f t="shared" si="26"/>
        <v>OK</v>
      </c>
      <c r="AG21" s="138">
        <f t="shared" si="27"/>
        <v>0</v>
      </c>
      <c r="AH21" s="137" t="str">
        <f t="shared" si="28"/>
        <v>OK</v>
      </c>
      <c r="AI21" s="138">
        <f t="shared" si="29"/>
        <v>0</v>
      </c>
    </row>
    <row r="22" spans="1:35" ht="20.100000000000001" customHeight="1" x14ac:dyDescent="0.3">
      <c r="A22" s="132" t="s">
        <v>703</v>
      </c>
      <c r="B22" s="155"/>
      <c r="C22" s="153" t="s">
        <v>109</v>
      </c>
      <c r="D22" s="176">
        <f>SUMIFS('1추일입'!G$6:G$100,'1추일입'!$A$6:$A$100,'1추총괄표(위원회)'!$A22,'1추일입'!$B$6:$B$100,'1추총괄표(위원회)'!$C22)</f>
        <v>0</v>
      </c>
      <c r="E22" s="133">
        <f>SUMIFS('1추일입'!H$6:H$100,'1추일입'!$A$6:$A$100,'1추총괄표(위원회)'!$A22,'1추일입'!$B$6:$B$100,'1추총괄표(위원회)'!$C22)</f>
        <v>0</v>
      </c>
      <c r="F22" s="169">
        <f t="shared" si="30"/>
        <v>0</v>
      </c>
      <c r="G22" s="149">
        <f>SUMIFS('1추일입'!J$6:J$100,'1추일입'!$A$6:$A$100,'1추총괄표(위원회)'!$A22,'1추일입'!$B$6:$B$100,'1추총괄표(위원회)'!$C22)</f>
        <v>0</v>
      </c>
      <c r="H22" s="138">
        <f>SUMIFS('1추일입'!K$6:K$100,'1추일입'!$A$6:$A$100,'1추총괄표(위원회)'!$A22,'1추일입'!$B$6:$B$100,'1추총괄표(위원회)'!$C22)</f>
        <v>0</v>
      </c>
      <c r="I22" s="169">
        <f>SUMIFS('1추일입'!L$6:L$100,'1추일입'!$A$6:$A$100,'1추총괄표(위원회)'!$A22,'1추일입'!$B$6:$B$100,'1추총괄표(위원회)'!$C22)</f>
        <v>0</v>
      </c>
      <c r="J22" s="149">
        <f>SUMIFS('1추일입'!V$6:V$100,'1추일입'!$A$6:$A$100,'1추총괄표(위원회)'!$A22,'1추일입'!$B$6:$B$100,'1추총괄표(위원회)'!$C22)</f>
        <v>0</v>
      </c>
      <c r="K22" s="138">
        <f>SUMIFS('1추일입'!W$6:W$100,'1추일입'!$A$6:$A$100,'1추총괄표(위원회)'!$A22,'1추일입'!$B$6:$B$100,'1추총괄표(위원회)'!$C22)</f>
        <v>0</v>
      </c>
      <c r="L22" s="145">
        <f>SUMIFS('1추일입'!M$6:M$100,'1추일입'!$A$6:$A$100,'1추총괄표(위원회)'!$A22,'1추일입'!$B$6:$B$100,'1추총괄표(위원회)'!$C22)</f>
        <v>0</v>
      </c>
      <c r="M22" s="146">
        <f>SUMIFS('1추일입'!N$6:N$100,'1추일입'!$A$6:$A$100,'1추총괄표(위원회)'!$A22,'1추일입'!$B$6:$B$100,'1추총괄표(위원회)'!$C22)</f>
        <v>0</v>
      </c>
      <c r="N22" s="133">
        <f>SUMIFS('1추일입'!O$6:O$100,'1추일입'!$A$6:$A$100,'1추총괄표(위원회)'!$A22,'1추일입'!$B$6:$B$100,'1추총괄표(위원회)'!$C22)</f>
        <v>0</v>
      </c>
      <c r="O22" s="145">
        <f>SUMIFS('1추일입'!AA$6:AA$100,'1추일입'!$A$6:$A$100,'1추총괄표(위원회)'!$A22,'1추일입'!$B$6:$B$100,'1추총괄표(위원회)'!$C22)</f>
        <v>0</v>
      </c>
      <c r="P22" s="138">
        <f>SUMIFS('1추일입'!AB$6:AB$100,'1추일입'!$A$6:$A$100,'1추총괄표(위원회)'!$A22,'1추일입'!$B$6:$B$100,'1추총괄표(위원회)'!$C22)</f>
        <v>0</v>
      </c>
      <c r="Q22" s="84"/>
      <c r="R22" s="133">
        <f>SUMIFS('1추일출'!G$6:G$14,'1추일출'!$A$6:$A$14,'1추총괄표(위원회)'!$A22,'1추일출'!$B$6:$B$14,'1추총괄표(위원회)'!$C22)</f>
        <v>0</v>
      </c>
      <c r="S22" s="169">
        <f>SUMIFS('1추일출'!H$6:H$14,'1추일출'!$A$6:$A$14,'1추총괄표(위원회)'!$A22,'1추일출'!$B$6:$B$14,'1추총괄표(위원회)'!$C22)</f>
        <v>0</v>
      </c>
      <c r="T22" s="133">
        <f t="shared" si="31"/>
        <v>0</v>
      </c>
      <c r="U22" s="145">
        <f>SUMIFS('1추일출'!J$6:J$14,'1추일출'!$A$6:$A$14,'1추총괄표(위원회)'!$A22,'1추일출'!$B$6:$B$14,'1추총괄표(위원회)'!$C22)</f>
        <v>0</v>
      </c>
      <c r="V22" s="146">
        <f>SUMIFS('1추일출'!K$6:K$14,'1추일출'!$A$6:$A$14,'1추총괄표(위원회)'!$A22,'1추일출'!$B$6:$B$14,'1추총괄표(위원회)'!$C22)</f>
        <v>0</v>
      </c>
      <c r="W22" s="133">
        <f>SUMIFS('1추일출'!L$6:L$14,'1추일출'!$A$6:$A$14,'1추총괄표(위원회)'!$A22,'1추일출'!$B$6:$B$14,'1추총괄표(위원회)'!$C22)</f>
        <v>0</v>
      </c>
      <c r="X22" s="145">
        <f>SUMIFS('1추일출'!V$6:V$14,'1추일출'!$A$6:$A$14,'1추총괄표(위원회)'!$A22,'1추일출'!$B$6:$B$14,'1추총괄표(위원회)'!$C22)</f>
        <v>0</v>
      </c>
      <c r="Y22" s="146">
        <f>SUMIFS('1추일출'!W$6:W$14,'1추일출'!$A$6:$A$14,'1추총괄표(위원회)'!$A22,'1추일출'!$B$6:$B$14,'1추총괄표(위원회)'!$C22)</f>
        <v>0</v>
      </c>
      <c r="Z22" s="149">
        <f>SUMIFS('1추일출'!M$6:M$14,'1추일출'!$A$6:$A$14,'1추총괄표(위원회)'!$A22,'1추일출'!$B$6:$B$14,'1추총괄표(위원회)'!$C22)</f>
        <v>0</v>
      </c>
      <c r="AA22" s="138">
        <f>SUMIFS('1추일출'!N$6:N$14,'1추일출'!$A$6:$A$14,'1추총괄표(위원회)'!$A22,'1추일출'!$B$6:$B$14,'1추총괄표(위원회)'!$C22)</f>
        <v>0</v>
      </c>
      <c r="AB22" s="169">
        <f>SUMIFS('1추일출'!O$6:O$14,'1추일출'!$A$6:$A$14,'1추총괄표(위원회)'!$A22,'1추일출'!$B$6:$B$14,'1추총괄표(위원회)'!$C22)</f>
        <v>0</v>
      </c>
      <c r="AC22" s="149">
        <f>SUMIFS('1추일출'!AA$6:AA$14,'1추일출'!$A$6:$A$14,'1추총괄표(위원회)'!$A22,'1추일출'!$B$6:$B$14,'1추총괄표(위원회)'!C$9)</f>
        <v>0</v>
      </c>
      <c r="AD22" s="138">
        <f>SUMIFS('1추일출'!AB$6:AB$14,'1추일출'!$A$6:$A$14,'1추총괄표(위원회)'!$A22,'1추일출'!$B$6:$B$14,'1추총괄표(위원회)'!D$9)</f>
        <v>0</v>
      </c>
      <c r="AE22" s="79"/>
      <c r="AF22" s="137" t="str">
        <f t="shared" si="26"/>
        <v>OK</v>
      </c>
      <c r="AG22" s="138">
        <f t="shared" si="27"/>
        <v>0</v>
      </c>
      <c r="AH22" s="137" t="str">
        <f t="shared" si="28"/>
        <v>OK</v>
      </c>
      <c r="AI22" s="138">
        <f t="shared" si="29"/>
        <v>0</v>
      </c>
    </row>
    <row r="23" spans="1:35" ht="20.100000000000001" customHeight="1" x14ac:dyDescent="0.3">
      <c r="A23" s="132"/>
      <c r="B23" s="184" t="s">
        <v>704</v>
      </c>
      <c r="C23" s="157"/>
      <c r="D23" s="175">
        <f>SUM(D24:D27)</f>
        <v>0</v>
      </c>
      <c r="E23" s="166">
        <f t="shared" ref="E23:P23" si="58">SUM(E24:E27)</f>
        <v>0</v>
      </c>
      <c r="F23" s="168">
        <f t="shared" si="58"/>
        <v>0</v>
      </c>
      <c r="G23" s="158">
        <f t="shared" si="58"/>
        <v>0</v>
      </c>
      <c r="H23" s="160">
        <f t="shared" si="58"/>
        <v>0</v>
      </c>
      <c r="I23" s="168">
        <f t="shared" si="58"/>
        <v>0</v>
      </c>
      <c r="J23" s="158">
        <f t="shared" si="58"/>
        <v>0</v>
      </c>
      <c r="K23" s="160">
        <f t="shared" si="58"/>
        <v>0</v>
      </c>
      <c r="L23" s="163">
        <f t="shared" si="58"/>
        <v>0</v>
      </c>
      <c r="M23" s="173">
        <f t="shared" si="58"/>
        <v>0</v>
      </c>
      <c r="N23" s="166">
        <f t="shared" si="58"/>
        <v>0</v>
      </c>
      <c r="O23" s="163">
        <f t="shared" si="58"/>
        <v>0</v>
      </c>
      <c r="P23" s="160">
        <f t="shared" si="58"/>
        <v>0</v>
      </c>
      <c r="Q23" s="84"/>
      <c r="R23" s="166">
        <f>SUM(R24:R27)</f>
        <v>0</v>
      </c>
      <c r="S23" s="168">
        <f t="shared" ref="S23" si="59">SUM(S24:S27)</f>
        <v>0</v>
      </c>
      <c r="T23" s="166">
        <f t="shared" ref="T23" si="60">SUM(T24:T27)</f>
        <v>0</v>
      </c>
      <c r="U23" s="163">
        <f t="shared" ref="U23" si="61">SUM(U24:U27)</f>
        <v>0</v>
      </c>
      <c r="V23" s="173">
        <f t="shared" ref="V23" si="62">SUM(V24:V27)</f>
        <v>0</v>
      </c>
      <c r="W23" s="166">
        <f t="shared" ref="W23" si="63">SUM(W24:W27)</f>
        <v>0</v>
      </c>
      <c r="X23" s="163">
        <f t="shared" ref="X23" si="64">SUM(X24:X27)</f>
        <v>0</v>
      </c>
      <c r="Y23" s="173">
        <f t="shared" ref="Y23" si="65">SUM(Y24:Y27)</f>
        <v>0</v>
      </c>
      <c r="Z23" s="158">
        <f t="shared" ref="Z23" si="66">SUM(Z24:Z27)</f>
        <v>0</v>
      </c>
      <c r="AA23" s="160">
        <f t="shared" ref="AA23" si="67">SUM(AA24:AA27)</f>
        <v>0</v>
      </c>
      <c r="AB23" s="168">
        <f t="shared" ref="AB23" si="68">SUM(AB24:AB27)</f>
        <v>0</v>
      </c>
      <c r="AC23" s="158">
        <f t="shared" ref="AC23" si="69">SUM(AC24:AC27)</f>
        <v>0</v>
      </c>
      <c r="AD23" s="160">
        <f t="shared" ref="AD23" si="70">SUM(AD24:AD27)</f>
        <v>0</v>
      </c>
      <c r="AE23" s="79"/>
      <c r="AF23" s="159" t="str">
        <f t="shared" si="26"/>
        <v>OK</v>
      </c>
      <c r="AG23" s="160">
        <f t="shared" si="27"/>
        <v>0</v>
      </c>
      <c r="AH23" s="159" t="str">
        <f t="shared" si="28"/>
        <v>OK</v>
      </c>
      <c r="AI23" s="160">
        <f t="shared" si="29"/>
        <v>0</v>
      </c>
    </row>
    <row r="24" spans="1:35" ht="20.100000000000001" customHeight="1" x14ac:dyDescent="0.3">
      <c r="A24" s="132" t="s">
        <v>704</v>
      </c>
      <c r="B24" s="155"/>
      <c r="C24" s="153" t="s">
        <v>167</v>
      </c>
      <c r="D24" s="176">
        <f>SUMIFS('1추일입'!G$6:G$100,'1추일입'!$A$6:$A$100,'1추총괄표(위원회)'!$A24,'1추일입'!$B$6:$B$100,'1추총괄표(위원회)'!$C24)</f>
        <v>0</v>
      </c>
      <c r="E24" s="133">
        <f>SUMIFS('1추일입'!H$6:H$100,'1추일입'!$A$6:$A$100,'1추총괄표(위원회)'!$A24,'1추일입'!$B$6:$B$100,'1추총괄표(위원회)'!$C24)</f>
        <v>0</v>
      </c>
      <c r="F24" s="169">
        <f t="shared" si="30"/>
        <v>0</v>
      </c>
      <c r="G24" s="149">
        <f>SUMIFS('1추일입'!J$6:J$100,'1추일입'!$A$6:$A$100,'1추총괄표(위원회)'!$A24,'1추일입'!$B$6:$B$100,'1추총괄표(위원회)'!$C24)</f>
        <v>0</v>
      </c>
      <c r="H24" s="138">
        <f>SUMIFS('1추일입'!K$6:K$100,'1추일입'!$A$6:$A$100,'1추총괄표(위원회)'!$A24,'1추일입'!$B$6:$B$100,'1추총괄표(위원회)'!$C24)</f>
        <v>0</v>
      </c>
      <c r="I24" s="169">
        <f>SUMIFS('1추일입'!L$6:L$100,'1추일입'!$A$6:$A$100,'1추총괄표(위원회)'!$A24,'1추일입'!$B$6:$B$100,'1추총괄표(위원회)'!$C24)</f>
        <v>0</v>
      </c>
      <c r="J24" s="149">
        <f>SUMIFS('1추일입'!V$6:V$100,'1추일입'!$A$6:$A$100,'1추총괄표(위원회)'!$A24,'1추일입'!$B$6:$B$100,'1추총괄표(위원회)'!$C24)</f>
        <v>0</v>
      </c>
      <c r="K24" s="138">
        <f>SUMIFS('1추일입'!W$6:W$100,'1추일입'!$A$6:$A$100,'1추총괄표(위원회)'!$A24,'1추일입'!$B$6:$B$100,'1추총괄표(위원회)'!$C24)</f>
        <v>0</v>
      </c>
      <c r="L24" s="145">
        <f>SUMIFS('1추일입'!M$6:M$100,'1추일입'!$A$6:$A$100,'1추총괄표(위원회)'!$A24,'1추일입'!$B$6:$B$100,'1추총괄표(위원회)'!$C24)</f>
        <v>0</v>
      </c>
      <c r="M24" s="146">
        <f>SUMIFS('1추일입'!N$6:N$100,'1추일입'!$A$6:$A$100,'1추총괄표(위원회)'!$A24,'1추일입'!$B$6:$B$100,'1추총괄표(위원회)'!$C24)</f>
        <v>0</v>
      </c>
      <c r="N24" s="133">
        <f>SUMIFS('1추일입'!O$6:O$100,'1추일입'!$A$6:$A$100,'1추총괄표(위원회)'!$A24,'1추일입'!$B$6:$B$100,'1추총괄표(위원회)'!$C24)</f>
        <v>0</v>
      </c>
      <c r="O24" s="145">
        <f>SUMIFS('1추일입'!AA$6:AA$100,'1추일입'!$A$6:$A$100,'1추총괄표(위원회)'!$A24,'1추일입'!$B$6:$B$100,'1추총괄표(위원회)'!$C24)</f>
        <v>0</v>
      </c>
      <c r="P24" s="138">
        <f>SUMIFS('1추일입'!AB$6:AB$100,'1추일입'!$A$6:$A$100,'1추총괄표(위원회)'!$A24,'1추일입'!$B$6:$B$100,'1추총괄표(위원회)'!$C24)</f>
        <v>0</v>
      </c>
      <c r="Q24" s="84"/>
      <c r="R24" s="133">
        <f>SUMIFS('1추일출'!G$6:G$14,'1추일출'!$A$6:$A$14,'1추총괄표(위원회)'!$A24,'1추일출'!$B$6:$B$14,'1추총괄표(위원회)'!$C24)</f>
        <v>0</v>
      </c>
      <c r="S24" s="169">
        <f>SUMIFS('1추일출'!H$6:H$14,'1추일출'!$A$6:$A$14,'1추총괄표(위원회)'!$A24,'1추일출'!$B$6:$B$14,'1추총괄표(위원회)'!$C24)</f>
        <v>0</v>
      </c>
      <c r="T24" s="133">
        <f t="shared" si="31"/>
        <v>0</v>
      </c>
      <c r="U24" s="145">
        <f>SUMIFS('1추일출'!J$6:J$14,'1추일출'!$A$6:$A$14,'1추총괄표(위원회)'!$A24,'1추일출'!$B$6:$B$14,'1추총괄표(위원회)'!$C24)</f>
        <v>0</v>
      </c>
      <c r="V24" s="146">
        <f>SUMIFS('1추일출'!K$6:K$14,'1추일출'!$A$6:$A$14,'1추총괄표(위원회)'!$A24,'1추일출'!$B$6:$B$14,'1추총괄표(위원회)'!$C24)</f>
        <v>0</v>
      </c>
      <c r="W24" s="133">
        <f>SUMIFS('1추일출'!L$6:L$14,'1추일출'!$A$6:$A$14,'1추총괄표(위원회)'!$A24,'1추일출'!$B$6:$B$14,'1추총괄표(위원회)'!$C24)</f>
        <v>0</v>
      </c>
      <c r="X24" s="145">
        <f>SUMIFS('1추일출'!V$6:V$14,'1추일출'!$A$6:$A$14,'1추총괄표(위원회)'!$A24,'1추일출'!$B$6:$B$14,'1추총괄표(위원회)'!$C24)</f>
        <v>0</v>
      </c>
      <c r="Y24" s="146">
        <f>SUMIFS('1추일출'!W$6:W$14,'1추일출'!$A$6:$A$14,'1추총괄표(위원회)'!$A24,'1추일출'!$B$6:$B$14,'1추총괄표(위원회)'!$C24)</f>
        <v>0</v>
      </c>
      <c r="Z24" s="149">
        <f>SUMIFS('1추일출'!M$6:M$14,'1추일출'!$A$6:$A$14,'1추총괄표(위원회)'!$A24,'1추일출'!$B$6:$B$14,'1추총괄표(위원회)'!$C24)</f>
        <v>0</v>
      </c>
      <c r="AA24" s="138">
        <f>SUMIFS('1추일출'!N$6:N$14,'1추일출'!$A$6:$A$14,'1추총괄표(위원회)'!$A24,'1추일출'!$B$6:$B$14,'1추총괄표(위원회)'!$C24)</f>
        <v>0</v>
      </c>
      <c r="AB24" s="169">
        <f>SUMIFS('1추일출'!O$6:O$14,'1추일출'!$A$6:$A$14,'1추총괄표(위원회)'!$A24,'1추일출'!$B$6:$B$14,'1추총괄표(위원회)'!$C24)</f>
        <v>0</v>
      </c>
      <c r="AC24" s="149">
        <f>SUMIFS('1추일출'!AA$6:AA$14,'1추일출'!$A$6:$A$14,'1추총괄표(위원회)'!$A24,'1추일출'!$B$6:$B$14,'1추총괄표(위원회)'!C$9)</f>
        <v>0</v>
      </c>
      <c r="AD24" s="138">
        <f>SUMIFS('1추일출'!AB$6:AB$14,'1추일출'!$A$6:$A$14,'1추총괄표(위원회)'!$A24,'1추일출'!$B$6:$B$14,'1추총괄표(위원회)'!D$9)</f>
        <v>0</v>
      </c>
      <c r="AE24" s="79"/>
      <c r="AF24" s="137" t="str">
        <f t="shared" si="26"/>
        <v>OK</v>
      </c>
      <c r="AG24" s="138">
        <f t="shared" si="27"/>
        <v>0</v>
      </c>
      <c r="AH24" s="137" t="str">
        <f t="shared" si="28"/>
        <v>OK</v>
      </c>
      <c r="AI24" s="138">
        <f t="shared" si="29"/>
        <v>0</v>
      </c>
    </row>
    <row r="25" spans="1:35" ht="20.100000000000001" customHeight="1" x14ac:dyDescent="0.3">
      <c r="A25" s="132" t="s">
        <v>704</v>
      </c>
      <c r="B25" s="155"/>
      <c r="C25" s="153" t="s">
        <v>192</v>
      </c>
      <c r="D25" s="176">
        <f>SUMIFS('1추일입'!G$6:G$100,'1추일입'!$A$6:$A$100,'1추총괄표(위원회)'!$A25,'1추일입'!$B$6:$B$100,'1추총괄표(위원회)'!$C25)</f>
        <v>0</v>
      </c>
      <c r="E25" s="133">
        <f>SUMIFS('1추일입'!H$6:H$100,'1추일입'!$A$6:$A$100,'1추총괄표(위원회)'!$A25,'1추일입'!$B$6:$B$100,'1추총괄표(위원회)'!$C25)</f>
        <v>0</v>
      </c>
      <c r="F25" s="169">
        <f t="shared" si="30"/>
        <v>0</v>
      </c>
      <c r="G25" s="149">
        <f>SUMIFS('1추일입'!J$6:J$100,'1추일입'!$A$6:$A$100,'1추총괄표(위원회)'!$A25,'1추일입'!$B$6:$B$100,'1추총괄표(위원회)'!$C25)</f>
        <v>0</v>
      </c>
      <c r="H25" s="138">
        <f>SUMIFS('1추일입'!K$6:K$100,'1추일입'!$A$6:$A$100,'1추총괄표(위원회)'!$A25,'1추일입'!$B$6:$B$100,'1추총괄표(위원회)'!$C25)</f>
        <v>0</v>
      </c>
      <c r="I25" s="169">
        <f>SUMIFS('1추일입'!L$6:L$100,'1추일입'!$A$6:$A$100,'1추총괄표(위원회)'!$A25,'1추일입'!$B$6:$B$100,'1추총괄표(위원회)'!$C25)</f>
        <v>0</v>
      </c>
      <c r="J25" s="149">
        <f>SUMIFS('1추일입'!V$6:V$100,'1추일입'!$A$6:$A$100,'1추총괄표(위원회)'!$A25,'1추일입'!$B$6:$B$100,'1추총괄표(위원회)'!$C25)</f>
        <v>0</v>
      </c>
      <c r="K25" s="138">
        <f>SUMIFS('1추일입'!W$6:W$100,'1추일입'!$A$6:$A$100,'1추총괄표(위원회)'!$A25,'1추일입'!$B$6:$B$100,'1추총괄표(위원회)'!$C25)</f>
        <v>0</v>
      </c>
      <c r="L25" s="145">
        <f>SUMIFS('1추일입'!M$6:M$100,'1추일입'!$A$6:$A$100,'1추총괄표(위원회)'!$A25,'1추일입'!$B$6:$B$100,'1추총괄표(위원회)'!$C25)</f>
        <v>0</v>
      </c>
      <c r="M25" s="146">
        <f>SUMIFS('1추일입'!N$6:N$100,'1추일입'!$A$6:$A$100,'1추총괄표(위원회)'!$A25,'1추일입'!$B$6:$B$100,'1추총괄표(위원회)'!$C25)</f>
        <v>0</v>
      </c>
      <c r="N25" s="133">
        <f>SUMIFS('1추일입'!O$6:O$100,'1추일입'!$A$6:$A$100,'1추총괄표(위원회)'!$A25,'1추일입'!$B$6:$B$100,'1추총괄표(위원회)'!$C25)</f>
        <v>0</v>
      </c>
      <c r="O25" s="145">
        <f>SUMIFS('1추일입'!AA$6:AA$100,'1추일입'!$A$6:$A$100,'1추총괄표(위원회)'!$A25,'1추일입'!$B$6:$B$100,'1추총괄표(위원회)'!$C25)</f>
        <v>0</v>
      </c>
      <c r="P25" s="138">
        <f>SUMIFS('1추일입'!AB$6:AB$100,'1추일입'!$A$6:$A$100,'1추총괄표(위원회)'!$A25,'1추일입'!$B$6:$B$100,'1추총괄표(위원회)'!$C25)</f>
        <v>0</v>
      </c>
      <c r="Q25" s="84"/>
      <c r="R25" s="133">
        <f>SUMIFS('1추일출'!G$6:G$14,'1추일출'!$A$6:$A$14,'1추총괄표(위원회)'!$A25,'1추일출'!$B$6:$B$14,'1추총괄표(위원회)'!$C25)</f>
        <v>0</v>
      </c>
      <c r="S25" s="169">
        <f>SUMIFS('1추일출'!H$6:H$14,'1추일출'!$A$6:$A$14,'1추총괄표(위원회)'!$A25,'1추일출'!$B$6:$B$14,'1추총괄표(위원회)'!$C25)</f>
        <v>0</v>
      </c>
      <c r="T25" s="133">
        <f t="shared" si="31"/>
        <v>0</v>
      </c>
      <c r="U25" s="145">
        <f>SUMIFS('1추일출'!J$6:J$14,'1추일출'!$A$6:$A$14,'1추총괄표(위원회)'!$A25,'1추일출'!$B$6:$B$14,'1추총괄표(위원회)'!$C25)</f>
        <v>0</v>
      </c>
      <c r="V25" s="146">
        <f>SUMIFS('1추일출'!K$6:K$14,'1추일출'!$A$6:$A$14,'1추총괄표(위원회)'!$A25,'1추일출'!$B$6:$B$14,'1추총괄표(위원회)'!$C25)</f>
        <v>0</v>
      </c>
      <c r="W25" s="133">
        <f>SUMIFS('1추일출'!L$6:L$14,'1추일출'!$A$6:$A$14,'1추총괄표(위원회)'!$A25,'1추일출'!$B$6:$B$14,'1추총괄표(위원회)'!$C25)</f>
        <v>0</v>
      </c>
      <c r="X25" s="145">
        <f>SUMIFS('1추일출'!V$6:V$14,'1추일출'!$A$6:$A$14,'1추총괄표(위원회)'!$A25,'1추일출'!$B$6:$B$14,'1추총괄표(위원회)'!$C25)</f>
        <v>0</v>
      </c>
      <c r="Y25" s="146">
        <f>SUMIFS('1추일출'!W$6:W$14,'1추일출'!$A$6:$A$14,'1추총괄표(위원회)'!$A25,'1추일출'!$B$6:$B$14,'1추총괄표(위원회)'!$C25)</f>
        <v>0</v>
      </c>
      <c r="Z25" s="149">
        <f>SUMIFS('1추일출'!M$6:M$14,'1추일출'!$A$6:$A$14,'1추총괄표(위원회)'!$A25,'1추일출'!$B$6:$B$14,'1추총괄표(위원회)'!$C25)</f>
        <v>0</v>
      </c>
      <c r="AA25" s="138">
        <f>SUMIFS('1추일출'!N$6:N$14,'1추일출'!$A$6:$A$14,'1추총괄표(위원회)'!$A25,'1추일출'!$B$6:$B$14,'1추총괄표(위원회)'!$C25)</f>
        <v>0</v>
      </c>
      <c r="AB25" s="169">
        <f>SUMIFS('1추일출'!O$6:O$14,'1추일출'!$A$6:$A$14,'1추총괄표(위원회)'!$A25,'1추일출'!$B$6:$B$14,'1추총괄표(위원회)'!$C25)</f>
        <v>0</v>
      </c>
      <c r="AC25" s="149">
        <f>SUMIFS('1추일출'!AA$6:AA$14,'1추일출'!$A$6:$A$14,'1추총괄표(위원회)'!$A25,'1추일출'!$B$6:$B$14,'1추총괄표(위원회)'!C$9)</f>
        <v>0</v>
      </c>
      <c r="AD25" s="138">
        <f>SUMIFS('1추일출'!AB$6:AB$14,'1추일출'!$A$6:$A$14,'1추총괄표(위원회)'!$A25,'1추일출'!$B$6:$B$14,'1추총괄표(위원회)'!D$9)</f>
        <v>0</v>
      </c>
      <c r="AE25" s="79"/>
      <c r="AF25" s="137" t="str">
        <f t="shared" si="26"/>
        <v>OK</v>
      </c>
      <c r="AG25" s="138">
        <f t="shared" si="27"/>
        <v>0</v>
      </c>
      <c r="AH25" s="137" t="str">
        <f t="shared" si="28"/>
        <v>OK</v>
      </c>
      <c r="AI25" s="138">
        <f t="shared" si="29"/>
        <v>0</v>
      </c>
    </row>
    <row r="26" spans="1:35" ht="20.100000000000001" customHeight="1" x14ac:dyDescent="0.3">
      <c r="A26" s="132" t="s">
        <v>704</v>
      </c>
      <c r="B26" s="155"/>
      <c r="C26" s="153" t="s">
        <v>94</v>
      </c>
      <c r="D26" s="176">
        <f>SUMIFS('1추일입'!G$6:G$100,'1추일입'!$A$6:$A$100,'1추총괄표(위원회)'!$A26,'1추일입'!$B$6:$B$100,'1추총괄표(위원회)'!$C26)</f>
        <v>0</v>
      </c>
      <c r="E26" s="133">
        <f>SUMIFS('1추일입'!H$6:H$100,'1추일입'!$A$6:$A$100,'1추총괄표(위원회)'!$A26,'1추일입'!$B$6:$B$100,'1추총괄표(위원회)'!$C26)</f>
        <v>0</v>
      </c>
      <c r="F26" s="169">
        <f t="shared" si="30"/>
        <v>0</v>
      </c>
      <c r="G26" s="149">
        <f>SUMIFS('1추일입'!J$6:J$100,'1추일입'!$A$6:$A$100,'1추총괄표(위원회)'!$A26,'1추일입'!$B$6:$B$100,'1추총괄표(위원회)'!$C26)</f>
        <v>0</v>
      </c>
      <c r="H26" s="138">
        <f>SUMIFS('1추일입'!K$6:K$100,'1추일입'!$A$6:$A$100,'1추총괄표(위원회)'!$A26,'1추일입'!$B$6:$B$100,'1추총괄표(위원회)'!$C26)</f>
        <v>0</v>
      </c>
      <c r="I26" s="169">
        <f>SUMIFS('1추일입'!L$6:L$100,'1추일입'!$A$6:$A$100,'1추총괄표(위원회)'!$A26,'1추일입'!$B$6:$B$100,'1추총괄표(위원회)'!$C26)</f>
        <v>0</v>
      </c>
      <c r="J26" s="149">
        <f>SUMIFS('1추일입'!V$6:V$100,'1추일입'!$A$6:$A$100,'1추총괄표(위원회)'!$A26,'1추일입'!$B$6:$B$100,'1추총괄표(위원회)'!$C26)</f>
        <v>0</v>
      </c>
      <c r="K26" s="138">
        <f>SUMIFS('1추일입'!W$6:W$100,'1추일입'!$A$6:$A$100,'1추총괄표(위원회)'!$A26,'1추일입'!$B$6:$B$100,'1추총괄표(위원회)'!$C26)</f>
        <v>0</v>
      </c>
      <c r="L26" s="145">
        <f>SUMIFS('1추일입'!M$6:M$100,'1추일입'!$A$6:$A$100,'1추총괄표(위원회)'!$A26,'1추일입'!$B$6:$B$100,'1추총괄표(위원회)'!$C26)</f>
        <v>0</v>
      </c>
      <c r="M26" s="146">
        <f>SUMIFS('1추일입'!N$6:N$100,'1추일입'!$A$6:$A$100,'1추총괄표(위원회)'!$A26,'1추일입'!$B$6:$B$100,'1추총괄표(위원회)'!$C26)</f>
        <v>0</v>
      </c>
      <c r="N26" s="133">
        <f>SUMIFS('1추일입'!O$6:O$100,'1추일입'!$A$6:$A$100,'1추총괄표(위원회)'!$A26,'1추일입'!$B$6:$B$100,'1추총괄표(위원회)'!$C26)</f>
        <v>0</v>
      </c>
      <c r="O26" s="145">
        <f>SUMIFS('1추일입'!AA$6:AA$100,'1추일입'!$A$6:$A$100,'1추총괄표(위원회)'!$A26,'1추일입'!$B$6:$B$100,'1추총괄표(위원회)'!$C26)</f>
        <v>0</v>
      </c>
      <c r="P26" s="138">
        <f>SUMIFS('1추일입'!AB$6:AB$100,'1추일입'!$A$6:$A$100,'1추총괄표(위원회)'!$A26,'1추일입'!$B$6:$B$100,'1추총괄표(위원회)'!$C26)</f>
        <v>0</v>
      </c>
      <c r="Q26" s="84"/>
      <c r="R26" s="133">
        <f>SUMIFS('1추일출'!G$6:G$14,'1추일출'!$A$6:$A$14,'1추총괄표(위원회)'!$A26,'1추일출'!$B$6:$B$14,'1추총괄표(위원회)'!$C26)</f>
        <v>0</v>
      </c>
      <c r="S26" s="169">
        <f>SUMIFS('1추일출'!H$6:H$14,'1추일출'!$A$6:$A$14,'1추총괄표(위원회)'!$A26,'1추일출'!$B$6:$B$14,'1추총괄표(위원회)'!$C26)</f>
        <v>0</v>
      </c>
      <c r="T26" s="133">
        <f t="shared" si="31"/>
        <v>0</v>
      </c>
      <c r="U26" s="145">
        <f>SUMIFS('1추일출'!J$6:J$14,'1추일출'!$A$6:$A$14,'1추총괄표(위원회)'!$A26,'1추일출'!$B$6:$B$14,'1추총괄표(위원회)'!$C26)</f>
        <v>0</v>
      </c>
      <c r="V26" s="146">
        <f>SUMIFS('1추일출'!K$6:K$14,'1추일출'!$A$6:$A$14,'1추총괄표(위원회)'!$A26,'1추일출'!$B$6:$B$14,'1추총괄표(위원회)'!$C26)</f>
        <v>0</v>
      </c>
      <c r="W26" s="133">
        <f>SUMIFS('1추일출'!L$6:L$14,'1추일출'!$A$6:$A$14,'1추총괄표(위원회)'!$A26,'1추일출'!$B$6:$B$14,'1추총괄표(위원회)'!$C26)</f>
        <v>0</v>
      </c>
      <c r="X26" s="145">
        <f>SUMIFS('1추일출'!V$6:V$14,'1추일출'!$A$6:$A$14,'1추총괄표(위원회)'!$A26,'1추일출'!$B$6:$B$14,'1추총괄표(위원회)'!$C26)</f>
        <v>0</v>
      </c>
      <c r="Y26" s="146">
        <f>SUMIFS('1추일출'!W$6:W$14,'1추일출'!$A$6:$A$14,'1추총괄표(위원회)'!$A26,'1추일출'!$B$6:$B$14,'1추총괄표(위원회)'!$C26)</f>
        <v>0</v>
      </c>
      <c r="Z26" s="149">
        <f>SUMIFS('1추일출'!M$6:M$14,'1추일출'!$A$6:$A$14,'1추총괄표(위원회)'!$A26,'1추일출'!$B$6:$B$14,'1추총괄표(위원회)'!$C26)</f>
        <v>0</v>
      </c>
      <c r="AA26" s="138">
        <f>SUMIFS('1추일출'!N$6:N$14,'1추일출'!$A$6:$A$14,'1추총괄표(위원회)'!$A26,'1추일출'!$B$6:$B$14,'1추총괄표(위원회)'!$C26)</f>
        <v>0</v>
      </c>
      <c r="AB26" s="169">
        <f>SUMIFS('1추일출'!O$6:O$14,'1추일출'!$A$6:$A$14,'1추총괄표(위원회)'!$A26,'1추일출'!$B$6:$B$14,'1추총괄표(위원회)'!$C26)</f>
        <v>0</v>
      </c>
      <c r="AC26" s="149">
        <f>SUMIFS('1추일출'!AA$6:AA$14,'1추일출'!$A$6:$A$14,'1추총괄표(위원회)'!$A26,'1추일출'!$B$6:$B$14,'1추총괄표(위원회)'!C$9)</f>
        <v>0</v>
      </c>
      <c r="AD26" s="138">
        <f>SUMIFS('1추일출'!AB$6:AB$14,'1추일출'!$A$6:$A$14,'1추총괄표(위원회)'!$A26,'1추일출'!$B$6:$B$14,'1추총괄표(위원회)'!D$9)</f>
        <v>0</v>
      </c>
      <c r="AE26" s="79"/>
      <c r="AF26" s="137" t="str">
        <f t="shared" si="26"/>
        <v>OK</v>
      </c>
      <c r="AG26" s="138">
        <f t="shared" si="27"/>
        <v>0</v>
      </c>
      <c r="AH26" s="137" t="str">
        <f t="shared" si="28"/>
        <v>OK</v>
      </c>
      <c r="AI26" s="138">
        <f t="shared" si="29"/>
        <v>0</v>
      </c>
    </row>
    <row r="27" spans="1:35" ht="20.100000000000001" customHeight="1" x14ac:dyDescent="0.3">
      <c r="A27" s="132" t="s">
        <v>704</v>
      </c>
      <c r="B27" s="155"/>
      <c r="C27" s="153" t="s">
        <v>339</v>
      </c>
      <c r="D27" s="176">
        <f>SUMIFS('1추일입'!G$6:G$100,'1추일입'!$A$6:$A$100,'1추총괄표(위원회)'!$A27,'1추일입'!$B$6:$B$100,'1추총괄표(위원회)'!$C27)</f>
        <v>0</v>
      </c>
      <c r="E27" s="133">
        <f>SUMIFS('1추일입'!H$6:H$100,'1추일입'!$A$6:$A$100,'1추총괄표(위원회)'!$A27,'1추일입'!$B$6:$B$100,'1추총괄표(위원회)'!$C27)</f>
        <v>0</v>
      </c>
      <c r="F27" s="169">
        <f t="shared" si="30"/>
        <v>0</v>
      </c>
      <c r="G27" s="149">
        <f>SUMIFS('1추일입'!J$6:J$100,'1추일입'!$A$6:$A$100,'1추총괄표(위원회)'!$A27,'1추일입'!$B$6:$B$100,'1추총괄표(위원회)'!$C27)</f>
        <v>0</v>
      </c>
      <c r="H27" s="138">
        <f>SUMIFS('1추일입'!K$6:K$100,'1추일입'!$A$6:$A$100,'1추총괄표(위원회)'!$A27,'1추일입'!$B$6:$B$100,'1추총괄표(위원회)'!$C27)</f>
        <v>0</v>
      </c>
      <c r="I27" s="169">
        <f>SUMIFS('1추일입'!L$6:L$100,'1추일입'!$A$6:$A$100,'1추총괄표(위원회)'!$A27,'1추일입'!$B$6:$B$100,'1추총괄표(위원회)'!$C27)</f>
        <v>0</v>
      </c>
      <c r="J27" s="149">
        <f>SUMIFS('1추일입'!V$6:V$100,'1추일입'!$A$6:$A$100,'1추총괄표(위원회)'!$A27,'1추일입'!$B$6:$B$100,'1추총괄표(위원회)'!$C27)</f>
        <v>0</v>
      </c>
      <c r="K27" s="138">
        <f>SUMIFS('1추일입'!W$6:W$100,'1추일입'!$A$6:$A$100,'1추총괄표(위원회)'!$A27,'1추일입'!$B$6:$B$100,'1추총괄표(위원회)'!$C27)</f>
        <v>0</v>
      </c>
      <c r="L27" s="145">
        <f>SUMIFS('1추일입'!M$6:M$100,'1추일입'!$A$6:$A$100,'1추총괄표(위원회)'!$A27,'1추일입'!$B$6:$B$100,'1추총괄표(위원회)'!$C27)</f>
        <v>0</v>
      </c>
      <c r="M27" s="146">
        <f>SUMIFS('1추일입'!N$6:N$100,'1추일입'!$A$6:$A$100,'1추총괄표(위원회)'!$A27,'1추일입'!$B$6:$B$100,'1추총괄표(위원회)'!$C27)</f>
        <v>0</v>
      </c>
      <c r="N27" s="133">
        <f>SUMIFS('1추일입'!O$6:O$100,'1추일입'!$A$6:$A$100,'1추총괄표(위원회)'!$A27,'1추일입'!$B$6:$B$100,'1추총괄표(위원회)'!$C27)</f>
        <v>0</v>
      </c>
      <c r="O27" s="145">
        <f>SUMIFS('1추일입'!AA$6:AA$100,'1추일입'!$A$6:$A$100,'1추총괄표(위원회)'!$A27,'1추일입'!$B$6:$B$100,'1추총괄표(위원회)'!$C27)</f>
        <v>0</v>
      </c>
      <c r="P27" s="138">
        <f>SUMIFS('1추일입'!AB$6:AB$100,'1추일입'!$A$6:$A$100,'1추총괄표(위원회)'!$A27,'1추일입'!$B$6:$B$100,'1추총괄표(위원회)'!$C27)</f>
        <v>0</v>
      </c>
      <c r="Q27" s="84"/>
      <c r="R27" s="133">
        <f>SUMIFS('1추일출'!G$6:G$14,'1추일출'!$A$6:$A$14,'1추총괄표(위원회)'!$A27,'1추일출'!$B$6:$B$14,'1추총괄표(위원회)'!$C27)</f>
        <v>0</v>
      </c>
      <c r="S27" s="169">
        <f>SUMIFS('1추일출'!H$6:H$14,'1추일출'!$A$6:$A$14,'1추총괄표(위원회)'!$A27,'1추일출'!$B$6:$B$14,'1추총괄표(위원회)'!$C27)</f>
        <v>0</v>
      </c>
      <c r="T27" s="133">
        <f t="shared" si="31"/>
        <v>0</v>
      </c>
      <c r="U27" s="145">
        <f>SUMIFS('1추일출'!J$6:J$14,'1추일출'!$A$6:$A$14,'1추총괄표(위원회)'!$A27,'1추일출'!$B$6:$B$14,'1추총괄표(위원회)'!$C27)</f>
        <v>0</v>
      </c>
      <c r="V27" s="146">
        <f>SUMIFS('1추일출'!K$6:K$14,'1추일출'!$A$6:$A$14,'1추총괄표(위원회)'!$A27,'1추일출'!$B$6:$B$14,'1추총괄표(위원회)'!$C27)</f>
        <v>0</v>
      </c>
      <c r="W27" s="133">
        <f>SUMIFS('1추일출'!L$6:L$14,'1추일출'!$A$6:$A$14,'1추총괄표(위원회)'!$A27,'1추일출'!$B$6:$B$14,'1추총괄표(위원회)'!$C27)</f>
        <v>0</v>
      </c>
      <c r="X27" s="145">
        <f>SUMIFS('1추일출'!V$6:V$14,'1추일출'!$A$6:$A$14,'1추총괄표(위원회)'!$A27,'1추일출'!$B$6:$B$14,'1추총괄표(위원회)'!$C27)</f>
        <v>0</v>
      </c>
      <c r="Y27" s="146">
        <f>SUMIFS('1추일출'!W$6:W$14,'1추일출'!$A$6:$A$14,'1추총괄표(위원회)'!$A27,'1추일출'!$B$6:$B$14,'1추총괄표(위원회)'!$C27)</f>
        <v>0</v>
      </c>
      <c r="Z27" s="149">
        <f>SUMIFS('1추일출'!M$6:M$14,'1추일출'!$A$6:$A$14,'1추총괄표(위원회)'!$A27,'1추일출'!$B$6:$B$14,'1추총괄표(위원회)'!$C27)</f>
        <v>0</v>
      </c>
      <c r="AA27" s="138">
        <f>SUMIFS('1추일출'!N$6:N$14,'1추일출'!$A$6:$A$14,'1추총괄표(위원회)'!$A27,'1추일출'!$B$6:$B$14,'1추총괄표(위원회)'!$C27)</f>
        <v>0</v>
      </c>
      <c r="AB27" s="169">
        <f>SUMIFS('1추일출'!O$6:O$14,'1추일출'!$A$6:$A$14,'1추총괄표(위원회)'!$A27,'1추일출'!$B$6:$B$14,'1추총괄표(위원회)'!$C27)</f>
        <v>0</v>
      </c>
      <c r="AC27" s="149">
        <f>SUMIFS('1추일출'!AA$6:AA$14,'1추일출'!$A$6:$A$14,'1추총괄표(위원회)'!$A27,'1추일출'!$B$6:$B$14,'1추총괄표(위원회)'!C$9)</f>
        <v>0</v>
      </c>
      <c r="AD27" s="138">
        <f>SUMIFS('1추일출'!AB$6:AB$14,'1추일출'!$A$6:$A$14,'1추총괄표(위원회)'!$A27,'1추일출'!$B$6:$B$14,'1추총괄표(위원회)'!D$9)</f>
        <v>0</v>
      </c>
      <c r="AE27" s="79"/>
      <c r="AF27" s="137" t="str">
        <f t="shared" si="26"/>
        <v>OK</v>
      </c>
      <c r="AG27" s="138">
        <f t="shared" si="27"/>
        <v>0</v>
      </c>
      <c r="AH27" s="137" t="str">
        <f t="shared" si="28"/>
        <v>OK</v>
      </c>
      <c r="AI27" s="138">
        <f t="shared" si="29"/>
        <v>0</v>
      </c>
    </row>
    <row r="28" spans="1:35" ht="20.100000000000001" customHeight="1" x14ac:dyDescent="0.3">
      <c r="A28" s="132"/>
      <c r="B28" s="184" t="s">
        <v>788</v>
      </c>
      <c r="C28" s="157"/>
      <c r="D28" s="175">
        <f>SUM(D29)</f>
        <v>0</v>
      </c>
      <c r="E28" s="166">
        <f t="shared" ref="E28:P28" si="71">SUM(E29)</f>
        <v>0</v>
      </c>
      <c r="F28" s="168">
        <f t="shared" si="71"/>
        <v>0</v>
      </c>
      <c r="G28" s="158">
        <f t="shared" si="71"/>
        <v>0</v>
      </c>
      <c r="H28" s="160">
        <f t="shared" si="71"/>
        <v>0</v>
      </c>
      <c r="I28" s="168">
        <f t="shared" si="71"/>
        <v>0</v>
      </c>
      <c r="J28" s="158">
        <f t="shared" si="71"/>
        <v>0</v>
      </c>
      <c r="K28" s="160">
        <f t="shared" si="71"/>
        <v>0</v>
      </c>
      <c r="L28" s="163">
        <f t="shared" si="71"/>
        <v>0</v>
      </c>
      <c r="M28" s="173">
        <f t="shared" si="71"/>
        <v>0</v>
      </c>
      <c r="N28" s="166">
        <f t="shared" si="71"/>
        <v>0</v>
      </c>
      <c r="O28" s="163">
        <f t="shared" si="71"/>
        <v>0</v>
      </c>
      <c r="P28" s="160">
        <f t="shared" si="71"/>
        <v>0</v>
      </c>
      <c r="Q28" s="84"/>
      <c r="R28" s="166">
        <f>SUM(R29)</f>
        <v>0</v>
      </c>
      <c r="S28" s="168">
        <f t="shared" ref="S28" si="72">SUM(S29)</f>
        <v>0</v>
      </c>
      <c r="T28" s="166">
        <f t="shared" ref="T28" si="73">SUM(T29)</f>
        <v>0</v>
      </c>
      <c r="U28" s="163">
        <f t="shared" ref="U28" si="74">SUM(U29)</f>
        <v>0</v>
      </c>
      <c r="V28" s="173">
        <f t="shared" ref="V28" si="75">SUM(V29)</f>
        <v>0</v>
      </c>
      <c r="W28" s="166">
        <f t="shared" ref="W28" si="76">SUM(W29)</f>
        <v>0</v>
      </c>
      <c r="X28" s="163">
        <f t="shared" ref="X28" si="77">SUM(X29)</f>
        <v>0</v>
      </c>
      <c r="Y28" s="173">
        <f t="shared" ref="Y28" si="78">SUM(Y29)</f>
        <v>0</v>
      </c>
      <c r="Z28" s="158">
        <f t="shared" ref="Z28" si="79">SUM(Z29)</f>
        <v>0</v>
      </c>
      <c r="AA28" s="160">
        <f t="shared" ref="AA28" si="80">SUM(AA29)</f>
        <v>0</v>
      </c>
      <c r="AB28" s="168">
        <f t="shared" ref="AB28" si="81">SUM(AB29)</f>
        <v>0</v>
      </c>
      <c r="AC28" s="158">
        <f t="shared" ref="AC28" si="82">SUM(AC29)</f>
        <v>0</v>
      </c>
      <c r="AD28" s="160">
        <f t="shared" ref="AD28" si="83">SUM(AD29)</f>
        <v>0</v>
      </c>
      <c r="AE28" s="79"/>
      <c r="AF28" s="159" t="str">
        <f t="shared" si="26"/>
        <v>OK</v>
      </c>
      <c r="AG28" s="160">
        <f t="shared" si="27"/>
        <v>0</v>
      </c>
      <c r="AH28" s="159" t="str">
        <f t="shared" si="28"/>
        <v>OK</v>
      </c>
      <c r="AI28" s="160">
        <f t="shared" si="29"/>
        <v>0</v>
      </c>
    </row>
    <row r="29" spans="1:35" ht="20.100000000000001" customHeight="1" x14ac:dyDescent="0.3">
      <c r="A29" s="132" t="s">
        <v>705</v>
      </c>
      <c r="B29" s="155"/>
      <c r="C29" s="153" t="s">
        <v>344</v>
      </c>
      <c r="D29" s="176">
        <f>SUMIFS('1추일입'!G$6:G$100,'1추일입'!$A$6:$A$100,'1추총괄표(위원회)'!$A29,'1추일입'!$B$6:$B$100,'1추총괄표(위원회)'!$C29)</f>
        <v>0</v>
      </c>
      <c r="E29" s="133">
        <f>SUMIFS('1추일입'!H$6:H$100,'1추일입'!$A$6:$A$100,'1추총괄표(위원회)'!$A29,'1추일입'!$B$6:$B$100,'1추총괄표(위원회)'!$C29)</f>
        <v>0</v>
      </c>
      <c r="F29" s="169">
        <f t="shared" si="30"/>
        <v>0</v>
      </c>
      <c r="G29" s="149">
        <f>SUMIFS('1추일입'!J$6:J$100,'1추일입'!$A$6:$A$100,'1추총괄표(위원회)'!$A29,'1추일입'!$B$6:$B$100,'1추총괄표(위원회)'!$C29)</f>
        <v>0</v>
      </c>
      <c r="H29" s="138">
        <f>SUMIFS('1추일입'!K$6:K$100,'1추일입'!$A$6:$A$100,'1추총괄표(위원회)'!$A29,'1추일입'!$B$6:$B$100,'1추총괄표(위원회)'!$C29)</f>
        <v>0</v>
      </c>
      <c r="I29" s="169">
        <f>SUMIFS('1추일입'!L$6:L$100,'1추일입'!$A$6:$A$100,'1추총괄표(위원회)'!$A29,'1추일입'!$B$6:$B$100,'1추총괄표(위원회)'!$C29)</f>
        <v>0</v>
      </c>
      <c r="J29" s="149">
        <f>SUMIFS('1추일입'!V$6:V$100,'1추일입'!$A$6:$A$100,'1추총괄표(위원회)'!$A29,'1추일입'!$B$6:$B$100,'1추총괄표(위원회)'!$C29)</f>
        <v>0</v>
      </c>
      <c r="K29" s="138">
        <f>SUMIFS('1추일입'!W$6:W$100,'1추일입'!$A$6:$A$100,'1추총괄표(위원회)'!$A29,'1추일입'!$B$6:$B$100,'1추총괄표(위원회)'!$C29)</f>
        <v>0</v>
      </c>
      <c r="L29" s="145">
        <f>SUMIFS('1추일입'!M$6:M$100,'1추일입'!$A$6:$A$100,'1추총괄표(위원회)'!$A29,'1추일입'!$B$6:$B$100,'1추총괄표(위원회)'!$C29)</f>
        <v>0</v>
      </c>
      <c r="M29" s="146">
        <f>SUMIFS('1추일입'!N$6:N$100,'1추일입'!$A$6:$A$100,'1추총괄표(위원회)'!$A29,'1추일입'!$B$6:$B$100,'1추총괄표(위원회)'!$C29)</f>
        <v>0</v>
      </c>
      <c r="N29" s="133">
        <f>SUMIFS('1추일입'!O$6:O$100,'1추일입'!$A$6:$A$100,'1추총괄표(위원회)'!$A29,'1추일입'!$B$6:$B$100,'1추총괄표(위원회)'!$C29)</f>
        <v>0</v>
      </c>
      <c r="O29" s="145">
        <f>SUMIFS('1추일입'!AA$6:AA$100,'1추일입'!$A$6:$A$100,'1추총괄표(위원회)'!$A29,'1추일입'!$B$6:$B$100,'1추총괄표(위원회)'!$C29)</f>
        <v>0</v>
      </c>
      <c r="P29" s="138">
        <f>SUMIFS('1추일입'!AB$6:AB$100,'1추일입'!$A$6:$A$100,'1추총괄표(위원회)'!$A29,'1추일입'!$B$6:$B$100,'1추총괄표(위원회)'!$C29)</f>
        <v>0</v>
      </c>
      <c r="Q29" s="84"/>
      <c r="R29" s="133">
        <f>SUMIFS('1추일출'!G$6:G$14,'1추일출'!$A$6:$A$14,'1추총괄표(위원회)'!$A29,'1추일출'!$B$6:$B$14,'1추총괄표(위원회)'!$C29)</f>
        <v>0</v>
      </c>
      <c r="S29" s="169">
        <f>SUMIFS('1추일출'!H$6:H$14,'1추일출'!$A$6:$A$14,'1추총괄표(위원회)'!$A29,'1추일출'!$B$6:$B$14,'1추총괄표(위원회)'!$C29)</f>
        <v>0</v>
      </c>
      <c r="T29" s="133">
        <f t="shared" si="31"/>
        <v>0</v>
      </c>
      <c r="U29" s="145">
        <f>SUMIFS('1추일출'!J$6:J$14,'1추일출'!$A$6:$A$14,'1추총괄표(위원회)'!$A29,'1추일출'!$B$6:$B$14,'1추총괄표(위원회)'!$C29)</f>
        <v>0</v>
      </c>
      <c r="V29" s="146">
        <f>SUMIFS('1추일출'!K$6:K$14,'1추일출'!$A$6:$A$14,'1추총괄표(위원회)'!$A29,'1추일출'!$B$6:$B$14,'1추총괄표(위원회)'!$C29)</f>
        <v>0</v>
      </c>
      <c r="W29" s="133">
        <f>SUMIFS('1추일출'!L$6:L$14,'1추일출'!$A$6:$A$14,'1추총괄표(위원회)'!$A29,'1추일출'!$B$6:$B$14,'1추총괄표(위원회)'!$C29)</f>
        <v>0</v>
      </c>
      <c r="X29" s="145">
        <f>SUMIFS('1추일출'!V$6:V$14,'1추일출'!$A$6:$A$14,'1추총괄표(위원회)'!$A29,'1추일출'!$B$6:$B$14,'1추총괄표(위원회)'!$C29)</f>
        <v>0</v>
      </c>
      <c r="Y29" s="146">
        <f>SUMIFS('1추일출'!W$6:W$14,'1추일출'!$A$6:$A$14,'1추총괄표(위원회)'!$A29,'1추일출'!$B$6:$B$14,'1추총괄표(위원회)'!$C29)</f>
        <v>0</v>
      </c>
      <c r="Z29" s="149">
        <f>SUMIFS('1추일출'!M$6:M$14,'1추일출'!$A$6:$A$14,'1추총괄표(위원회)'!$A29,'1추일출'!$B$6:$B$14,'1추총괄표(위원회)'!$C29)</f>
        <v>0</v>
      </c>
      <c r="AA29" s="138">
        <f>SUMIFS('1추일출'!N$6:N$14,'1추일출'!$A$6:$A$14,'1추총괄표(위원회)'!$A29,'1추일출'!$B$6:$B$14,'1추총괄표(위원회)'!$C29)</f>
        <v>0</v>
      </c>
      <c r="AB29" s="169">
        <f>SUMIFS('1추일출'!O$6:O$14,'1추일출'!$A$6:$A$14,'1추총괄표(위원회)'!$A29,'1추일출'!$B$6:$B$14,'1추총괄표(위원회)'!$C29)</f>
        <v>0</v>
      </c>
      <c r="AC29" s="149">
        <f>SUMIFS('1추일출'!AA$6:AA$14,'1추일출'!$A$6:$A$14,'1추총괄표(위원회)'!$A29,'1추일출'!$B$6:$B$14,'1추총괄표(위원회)'!C$9)</f>
        <v>0</v>
      </c>
      <c r="AD29" s="138">
        <f>SUMIFS('1추일출'!AB$6:AB$14,'1추일출'!$A$6:$A$14,'1추총괄표(위원회)'!$A29,'1추일출'!$B$6:$B$14,'1추총괄표(위원회)'!D$9)</f>
        <v>0</v>
      </c>
      <c r="AE29" s="79"/>
      <c r="AF29" s="137" t="str">
        <f t="shared" si="26"/>
        <v>OK</v>
      </c>
      <c r="AG29" s="138">
        <f t="shared" si="27"/>
        <v>0</v>
      </c>
      <c r="AH29" s="137" t="str">
        <f t="shared" si="28"/>
        <v>OK</v>
      </c>
      <c r="AI29" s="138">
        <f t="shared" si="29"/>
        <v>0</v>
      </c>
    </row>
    <row r="30" spans="1:35" ht="20.100000000000001" customHeight="1" x14ac:dyDescent="0.3">
      <c r="A30" s="132"/>
      <c r="B30" s="184" t="s">
        <v>706</v>
      </c>
      <c r="C30" s="157"/>
      <c r="D30" s="175">
        <f>SUM(D31:D33)</f>
        <v>0</v>
      </c>
      <c r="E30" s="166">
        <f t="shared" ref="E30:P30" si="84">SUM(E31:E33)</f>
        <v>0</v>
      </c>
      <c r="F30" s="168">
        <f t="shared" si="84"/>
        <v>0</v>
      </c>
      <c r="G30" s="158">
        <f t="shared" si="84"/>
        <v>0</v>
      </c>
      <c r="H30" s="160">
        <f t="shared" si="84"/>
        <v>0</v>
      </c>
      <c r="I30" s="168">
        <f t="shared" si="84"/>
        <v>0</v>
      </c>
      <c r="J30" s="158">
        <f t="shared" si="84"/>
        <v>0</v>
      </c>
      <c r="K30" s="160">
        <f t="shared" si="84"/>
        <v>0</v>
      </c>
      <c r="L30" s="163">
        <f t="shared" si="84"/>
        <v>0</v>
      </c>
      <c r="M30" s="173">
        <f t="shared" si="84"/>
        <v>0</v>
      </c>
      <c r="N30" s="166">
        <f t="shared" si="84"/>
        <v>0</v>
      </c>
      <c r="O30" s="163">
        <f t="shared" si="84"/>
        <v>0</v>
      </c>
      <c r="P30" s="160">
        <f t="shared" si="84"/>
        <v>0</v>
      </c>
      <c r="Q30" s="84"/>
      <c r="R30" s="166">
        <f>SUM(R31:R33)</f>
        <v>8960000</v>
      </c>
      <c r="S30" s="168">
        <f t="shared" ref="S30" si="85">SUM(S31:S33)</f>
        <v>0</v>
      </c>
      <c r="T30" s="166">
        <f t="shared" ref="T30" si="86">SUM(T31:T33)</f>
        <v>8960000</v>
      </c>
      <c r="U30" s="163">
        <f t="shared" ref="U30" si="87">SUM(U31:U33)</f>
        <v>0</v>
      </c>
      <c r="V30" s="173">
        <f t="shared" ref="V30" si="88">SUM(V31:V33)</f>
        <v>5901000</v>
      </c>
      <c r="W30" s="166">
        <f t="shared" ref="W30" si="89">SUM(W31:W33)</f>
        <v>14861000</v>
      </c>
      <c r="X30" s="163">
        <f t="shared" ref="X30" si="90">SUM(X31:X33)</f>
        <v>5901000</v>
      </c>
      <c r="Y30" s="173">
        <f t="shared" ref="Y30" si="91">SUM(Y31:Y33)</f>
        <v>0</v>
      </c>
      <c r="Z30" s="158">
        <f t="shared" ref="Z30" si="92">SUM(Z31:Z33)</f>
        <v>0</v>
      </c>
      <c r="AA30" s="160">
        <f t="shared" ref="AA30" si="93">SUM(AA31:AA33)</f>
        <v>0</v>
      </c>
      <c r="AB30" s="168">
        <f t="shared" ref="AB30" si="94">SUM(AB31:AB33)</f>
        <v>8960000</v>
      </c>
      <c r="AC30" s="158">
        <f t="shared" ref="AC30" si="95">SUM(AC31:AC33)</f>
        <v>0</v>
      </c>
      <c r="AD30" s="160">
        <f t="shared" ref="AD30" si="96">SUM(AD31:AD33)</f>
        <v>0</v>
      </c>
      <c r="AE30" s="79"/>
      <c r="AF30" s="159" t="str">
        <f t="shared" si="26"/>
        <v>@@</v>
      </c>
      <c r="AG30" s="160">
        <f t="shared" si="27"/>
        <v>-5901000</v>
      </c>
      <c r="AH30" s="159" t="str">
        <f t="shared" si="28"/>
        <v>OK</v>
      </c>
      <c r="AI30" s="160">
        <f t="shared" si="29"/>
        <v>0</v>
      </c>
    </row>
    <row r="31" spans="1:35" ht="20.100000000000001" customHeight="1" x14ac:dyDescent="0.3">
      <c r="A31" s="132" t="s">
        <v>706</v>
      </c>
      <c r="B31" s="155"/>
      <c r="C31" s="153" t="s">
        <v>367</v>
      </c>
      <c r="D31" s="176">
        <f>SUMIFS('1추일입'!G$6:G$100,'1추일입'!$A$6:$A$100,'1추총괄표(위원회)'!$A31,'1추일입'!$B$6:$B$100,'1추총괄표(위원회)'!$C31)</f>
        <v>0</v>
      </c>
      <c r="E31" s="133">
        <f>SUMIFS('1추일입'!H$6:H$100,'1추일입'!$A$6:$A$100,'1추총괄표(위원회)'!$A31,'1추일입'!$B$6:$B$100,'1추총괄표(위원회)'!$C31)</f>
        <v>0</v>
      </c>
      <c r="F31" s="169">
        <f t="shared" si="30"/>
        <v>0</v>
      </c>
      <c r="G31" s="149">
        <f>SUMIFS('1추일입'!J$6:J$100,'1추일입'!$A$6:$A$100,'1추총괄표(위원회)'!$A31,'1추일입'!$B$6:$B$100,'1추총괄표(위원회)'!$C31)</f>
        <v>0</v>
      </c>
      <c r="H31" s="138">
        <f>SUMIFS('1추일입'!K$6:K$100,'1추일입'!$A$6:$A$100,'1추총괄표(위원회)'!$A31,'1추일입'!$B$6:$B$100,'1추총괄표(위원회)'!$C31)</f>
        <v>0</v>
      </c>
      <c r="I31" s="169">
        <f>SUMIFS('1추일입'!L$6:L$100,'1추일입'!$A$6:$A$100,'1추총괄표(위원회)'!$A31,'1추일입'!$B$6:$B$100,'1추총괄표(위원회)'!$C31)</f>
        <v>0</v>
      </c>
      <c r="J31" s="149">
        <f>SUMIFS('1추일입'!V$6:V$100,'1추일입'!$A$6:$A$100,'1추총괄표(위원회)'!$A31,'1추일입'!$B$6:$B$100,'1추총괄표(위원회)'!$C31)</f>
        <v>0</v>
      </c>
      <c r="K31" s="138">
        <f>SUMIFS('1추일입'!W$6:W$100,'1추일입'!$A$6:$A$100,'1추총괄표(위원회)'!$A31,'1추일입'!$B$6:$B$100,'1추총괄표(위원회)'!$C31)</f>
        <v>0</v>
      </c>
      <c r="L31" s="145">
        <f>SUMIFS('1추일입'!M$6:M$100,'1추일입'!$A$6:$A$100,'1추총괄표(위원회)'!$A31,'1추일입'!$B$6:$B$100,'1추총괄표(위원회)'!$C31)</f>
        <v>0</v>
      </c>
      <c r="M31" s="146">
        <f>SUMIFS('1추일입'!N$6:N$100,'1추일입'!$A$6:$A$100,'1추총괄표(위원회)'!$A31,'1추일입'!$B$6:$B$100,'1추총괄표(위원회)'!$C31)</f>
        <v>0</v>
      </c>
      <c r="N31" s="133">
        <f>SUMIFS('1추일입'!O$6:O$100,'1추일입'!$A$6:$A$100,'1추총괄표(위원회)'!$A31,'1추일입'!$B$6:$B$100,'1추총괄표(위원회)'!$C31)</f>
        <v>0</v>
      </c>
      <c r="O31" s="145">
        <f>SUMIFS('1추일입'!AA$6:AA$100,'1추일입'!$A$6:$A$100,'1추총괄표(위원회)'!$A31,'1추일입'!$B$6:$B$100,'1추총괄표(위원회)'!$C31)</f>
        <v>0</v>
      </c>
      <c r="P31" s="138">
        <f>SUMIFS('1추일입'!AB$6:AB$100,'1추일입'!$A$6:$A$100,'1추총괄표(위원회)'!$A31,'1추일입'!$B$6:$B$100,'1추총괄표(위원회)'!$C31)</f>
        <v>0</v>
      </c>
      <c r="Q31" s="84"/>
      <c r="R31" s="133">
        <f>SUMIFS('1추일출'!G$6:G$14,'1추일출'!$A$6:$A$14,'1추총괄표(위원회)'!$A31,'1추일출'!$B$6:$B$14,'1추총괄표(위원회)'!$C31)</f>
        <v>8960000</v>
      </c>
      <c r="S31" s="169">
        <f>SUMIFS('1추일출'!H$6:H$14,'1추일출'!$A$6:$A$14,'1추총괄표(위원회)'!$A31,'1추일출'!$B$6:$B$14,'1추총괄표(위원회)'!$C31)</f>
        <v>0</v>
      </c>
      <c r="T31" s="133">
        <f t="shared" si="31"/>
        <v>8960000</v>
      </c>
      <c r="U31" s="145">
        <f>SUMIFS('1추일출'!J$6:J$14,'1추일출'!$A$6:$A$14,'1추총괄표(위원회)'!$A31,'1추일출'!$B$6:$B$14,'1추총괄표(위원회)'!$C31)</f>
        <v>0</v>
      </c>
      <c r="V31" s="146">
        <f>SUMIFS('1추일출'!K$6:K$14,'1추일출'!$A$6:$A$14,'1추총괄표(위원회)'!$A31,'1추일출'!$B$6:$B$14,'1추총괄표(위원회)'!$C31)</f>
        <v>5901000</v>
      </c>
      <c r="W31" s="133">
        <f>SUMIFS('1추일출'!L$6:L$14,'1추일출'!$A$6:$A$14,'1추총괄표(위원회)'!$A31,'1추일출'!$B$6:$B$14,'1추총괄표(위원회)'!$C31)</f>
        <v>14861000</v>
      </c>
      <c r="X31" s="145">
        <f>SUMIFS('1추일출'!V$6:V$14,'1추일출'!$A$6:$A$14,'1추총괄표(위원회)'!$A31,'1추일출'!$B$6:$B$14,'1추총괄표(위원회)'!$C31)</f>
        <v>5901000</v>
      </c>
      <c r="Y31" s="146">
        <f>SUMIFS('1추일출'!W$6:W$14,'1추일출'!$A$6:$A$14,'1추총괄표(위원회)'!$A31,'1추일출'!$B$6:$B$14,'1추총괄표(위원회)'!$C31)</f>
        <v>0</v>
      </c>
      <c r="Z31" s="149">
        <f>SUMIFS('1추일출'!M$6:M$14,'1추일출'!$A$6:$A$14,'1추총괄표(위원회)'!$A31,'1추일출'!$B$6:$B$14,'1추총괄표(위원회)'!$C31)</f>
        <v>0</v>
      </c>
      <c r="AA31" s="138">
        <f>SUMIFS('1추일출'!N$6:N$14,'1추일출'!$A$6:$A$14,'1추총괄표(위원회)'!$A31,'1추일출'!$B$6:$B$14,'1추총괄표(위원회)'!$C31)</f>
        <v>0</v>
      </c>
      <c r="AB31" s="169">
        <f>SUMIFS('1추일출'!O$6:O$14,'1추일출'!$A$6:$A$14,'1추총괄표(위원회)'!$A31,'1추일출'!$B$6:$B$14,'1추총괄표(위원회)'!$C31)</f>
        <v>8960000</v>
      </c>
      <c r="AC31" s="149">
        <f>SUMIFS('1추일출'!AA$6:AA$14,'1추일출'!$A$6:$A$14,'1추총괄표(위원회)'!$A31,'1추일출'!$B$6:$B$14,'1추총괄표(위원회)'!C$9)</f>
        <v>0</v>
      </c>
      <c r="AD31" s="138">
        <f>SUMIFS('1추일출'!AB$6:AB$14,'1추일출'!$A$6:$A$14,'1추총괄표(위원회)'!$A31,'1추일출'!$B$6:$B$14,'1추총괄표(위원회)'!D$9)</f>
        <v>0</v>
      </c>
      <c r="AE31" s="79"/>
      <c r="AF31" s="137" t="str">
        <f t="shared" si="26"/>
        <v>@@</v>
      </c>
      <c r="AG31" s="138">
        <f t="shared" si="27"/>
        <v>-5901000</v>
      </c>
      <c r="AH31" s="137" t="str">
        <f t="shared" si="28"/>
        <v>OK</v>
      </c>
      <c r="AI31" s="138">
        <f t="shared" si="29"/>
        <v>0</v>
      </c>
    </row>
    <row r="32" spans="1:35" ht="20.100000000000001" customHeight="1" x14ac:dyDescent="0.3">
      <c r="A32" s="132" t="s">
        <v>706</v>
      </c>
      <c r="B32" s="155"/>
      <c r="C32" s="153" t="s">
        <v>389</v>
      </c>
      <c r="D32" s="176">
        <f>SUMIFS('1추일입'!G$6:G$100,'1추일입'!$A$6:$A$100,'1추총괄표(위원회)'!$A32,'1추일입'!$B$6:$B$100,'1추총괄표(위원회)'!$C32)</f>
        <v>0</v>
      </c>
      <c r="E32" s="133">
        <f>SUMIFS('1추일입'!H$6:H$100,'1추일입'!$A$6:$A$100,'1추총괄표(위원회)'!$A32,'1추일입'!$B$6:$B$100,'1추총괄표(위원회)'!$C32)</f>
        <v>0</v>
      </c>
      <c r="F32" s="169">
        <f t="shared" si="30"/>
        <v>0</v>
      </c>
      <c r="G32" s="149">
        <f>SUMIFS('1추일입'!J$6:J$100,'1추일입'!$A$6:$A$100,'1추총괄표(위원회)'!$A32,'1추일입'!$B$6:$B$100,'1추총괄표(위원회)'!$C32)</f>
        <v>0</v>
      </c>
      <c r="H32" s="138">
        <f>SUMIFS('1추일입'!K$6:K$100,'1추일입'!$A$6:$A$100,'1추총괄표(위원회)'!$A32,'1추일입'!$B$6:$B$100,'1추총괄표(위원회)'!$C32)</f>
        <v>0</v>
      </c>
      <c r="I32" s="169">
        <f>SUMIFS('1추일입'!L$6:L$100,'1추일입'!$A$6:$A$100,'1추총괄표(위원회)'!$A32,'1추일입'!$B$6:$B$100,'1추총괄표(위원회)'!$C32)</f>
        <v>0</v>
      </c>
      <c r="J32" s="149">
        <f>SUMIFS('1추일입'!V$6:V$100,'1추일입'!$A$6:$A$100,'1추총괄표(위원회)'!$A32,'1추일입'!$B$6:$B$100,'1추총괄표(위원회)'!$C32)</f>
        <v>0</v>
      </c>
      <c r="K32" s="138">
        <f>SUMIFS('1추일입'!W$6:W$100,'1추일입'!$A$6:$A$100,'1추총괄표(위원회)'!$A32,'1추일입'!$B$6:$B$100,'1추총괄표(위원회)'!$C32)</f>
        <v>0</v>
      </c>
      <c r="L32" s="145">
        <f>SUMIFS('1추일입'!M$6:M$100,'1추일입'!$A$6:$A$100,'1추총괄표(위원회)'!$A32,'1추일입'!$B$6:$B$100,'1추총괄표(위원회)'!$C32)</f>
        <v>0</v>
      </c>
      <c r="M32" s="146">
        <f>SUMIFS('1추일입'!N$6:N$100,'1추일입'!$A$6:$A$100,'1추총괄표(위원회)'!$A32,'1추일입'!$B$6:$B$100,'1추총괄표(위원회)'!$C32)</f>
        <v>0</v>
      </c>
      <c r="N32" s="133">
        <f>SUMIFS('1추일입'!O$6:O$100,'1추일입'!$A$6:$A$100,'1추총괄표(위원회)'!$A32,'1추일입'!$B$6:$B$100,'1추총괄표(위원회)'!$C32)</f>
        <v>0</v>
      </c>
      <c r="O32" s="145">
        <f>SUMIFS('1추일입'!AA$6:AA$100,'1추일입'!$A$6:$A$100,'1추총괄표(위원회)'!$A32,'1추일입'!$B$6:$B$100,'1추총괄표(위원회)'!$C32)</f>
        <v>0</v>
      </c>
      <c r="P32" s="138">
        <f>SUMIFS('1추일입'!AB$6:AB$100,'1추일입'!$A$6:$A$100,'1추총괄표(위원회)'!$A32,'1추일입'!$B$6:$B$100,'1추총괄표(위원회)'!$C32)</f>
        <v>0</v>
      </c>
      <c r="Q32" s="84"/>
      <c r="R32" s="133">
        <f>SUMIFS('1추일출'!G$6:G$14,'1추일출'!$A$6:$A$14,'1추총괄표(위원회)'!$A32,'1추일출'!$B$6:$B$14,'1추총괄표(위원회)'!$C32)</f>
        <v>0</v>
      </c>
      <c r="S32" s="169">
        <f>SUMIFS('1추일출'!H$6:H$14,'1추일출'!$A$6:$A$14,'1추총괄표(위원회)'!$A32,'1추일출'!$B$6:$B$14,'1추총괄표(위원회)'!$C32)</f>
        <v>0</v>
      </c>
      <c r="T32" s="133">
        <f t="shared" si="31"/>
        <v>0</v>
      </c>
      <c r="U32" s="145">
        <f>SUMIFS('1추일출'!J$6:J$14,'1추일출'!$A$6:$A$14,'1추총괄표(위원회)'!$A32,'1추일출'!$B$6:$B$14,'1추총괄표(위원회)'!$C32)</f>
        <v>0</v>
      </c>
      <c r="V32" s="146">
        <f>SUMIFS('1추일출'!K$6:K$14,'1추일출'!$A$6:$A$14,'1추총괄표(위원회)'!$A32,'1추일출'!$B$6:$B$14,'1추총괄표(위원회)'!$C32)</f>
        <v>0</v>
      </c>
      <c r="W32" s="133">
        <f>SUMIFS('1추일출'!L$6:L$14,'1추일출'!$A$6:$A$14,'1추총괄표(위원회)'!$A32,'1추일출'!$B$6:$B$14,'1추총괄표(위원회)'!$C32)</f>
        <v>0</v>
      </c>
      <c r="X32" s="145">
        <f>SUMIFS('1추일출'!V$6:V$14,'1추일출'!$A$6:$A$14,'1추총괄표(위원회)'!$A32,'1추일출'!$B$6:$B$14,'1추총괄표(위원회)'!$C32)</f>
        <v>0</v>
      </c>
      <c r="Y32" s="146">
        <f>SUMIFS('1추일출'!W$6:W$14,'1추일출'!$A$6:$A$14,'1추총괄표(위원회)'!$A32,'1추일출'!$B$6:$B$14,'1추총괄표(위원회)'!$C32)</f>
        <v>0</v>
      </c>
      <c r="Z32" s="149">
        <f>SUMIFS('1추일출'!M$6:M$14,'1추일출'!$A$6:$A$14,'1추총괄표(위원회)'!$A32,'1추일출'!$B$6:$B$14,'1추총괄표(위원회)'!$C32)</f>
        <v>0</v>
      </c>
      <c r="AA32" s="138">
        <f>SUMIFS('1추일출'!N$6:N$14,'1추일출'!$A$6:$A$14,'1추총괄표(위원회)'!$A32,'1추일출'!$B$6:$B$14,'1추총괄표(위원회)'!$C32)</f>
        <v>0</v>
      </c>
      <c r="AB32" s="169">
        <f>SUMIFS('1추일출'!O$6:O$14,'1추일출'!$A$6:$A$14,'1추총괄표(위원회)'!$A32,'1추일출'!$B$6:$B$14,'1추총괄표(위원회)'!$C32)</f>
        <v>0</v>
      </c>
      <c r="AC32" s="149">
        <f>SUMIFS('1추일출'!AA$6:AA$14,'1추일출'!$A$6:$A$14,'1추총괄표(위원회)'!$A32,'1추일출'!$B$6:$B$14,'1추총괄표(위원회)'!C$9)</f>
        <v>0</v>
      </c>
      <c r="AD32" s="138">
        <f>SUMIFS('1추일출'!AB$6:AB$14,'1추일출'!$A$6:$A$14,'1추총괄표(위원회)'!$A32,'1추일출'!$B$6:$B$14,'1추총괄표(위원회)'!D$9)</f>
        <v>0</v>
      </c>
      <c r="AE32" s="79"/>
      <c r="AF32" s="137" t="str">
        <f t="shared" si="26"/>
        <v>OK</v>
      </c>
      <c r="AG32" s="138">
        <f t="shared" si="27"/>
        <v>0</v>
      </c>
      <c r="AH32" s="137" t="str">
        <f t="shared" si="28"/>
        <v>OK</v>
      </c>
      <c r="AI32" s="138">
        <f t="shared" si="29"/>
        <v>0</v>
      </c>
    </row>
    <row r="33" spans="1:35" ht="20.100000000000001" customHeight="1" x14ac:dyDescent="0.3">
      <c r="A33" s="132" t="s">
        <v>706</v>
      </c>
      <c r="B33" s="155"/>
      <c r="C33" s="153" t="s">
        <v>408</v>
      </c>
      <c r="D33" s="176">
        <f>SUMIFS('1추일입'!G$6:G$100,'1추일입'!$A$6:$A$100,'1추총괄표(위원회)'!$A33,'1추일입'!$B$6:$B$100,'1추총괄표(위원회)'!$C33)</f>
        <v>0</v>
      </c>
      <c r="E33" s="133">
        <f>SUMIFS('1추일입'!H$6:H$100,'1추일입'!$A$6:$A$100,'1추총괄표(위원회)'!$A33,'1추일입'!$B$6:$B$100,'1추총괄표(위원회)'!$C33)</f>
        <v>0</v>
      </c>
      <c r="F33" s="169">
        <f t="shared" si="30"/>
        <v>0</v>
      </c>
      <c r="G33" s="149">
        <f>SUMIFS('1추일입'!J$6:J$100,'1추일입'!$A$6:$A$100,'1추총괄표(위원회)'!$A33,'1추일입'!$B$6:$B$100,'1추총괄표(위원회)'!$C33)</f>
        <v>0</v>
      </c>
      <c r="H33" s="138">
        <f>SUMIFS('1추일입'!K$6:K$100,'1추일입'!$A$6:$A$100,'1추총괄표(위원회)'!$A33,'1추일입'!$B$6:$B$100,'1추총괄표(위원회)'!$C33)</f>
        <v>0</v>
      </c>
      <c r="I33" s="169">
        <f>SUMIFS('1추일입'!L$6:L$100,'1추일입'!$A$6:$A$100,'1추총괄표(위원회)'!$A33,'1추일입'!$B$6:$B$100,'1추총괄표(위원회)'!$C33)</f>
        <v>0</v>
      </c>
      <c r="J33" s="149">
        <f>SUMIFS('1추일입'!V$6:V$100,'1추일입'!$A$6:$A$100,'1추총괄표(위원회)'!$A33,'1추일입'!$B$6:$B$100,'1추총괄표(위원회)'!$C33)</f>
        <v>0</v>
      </c>
      <c r="K33" s="138">
        <f>SUMIFS('1추일입'!W$6:W$100,'1추일입'!$A$6:$A$100,'1추총괄표(위원회)'!$A33,'1추일입'!$B$6:$B$100,'1추총괄표(위원회)'!$C33)</f>
        <v>0</v>
      </c>
      <c r="L33" s="145">
        <f>SUMIFS('1추일입'!M$6:M$100,'1추일입'!$A$6:$A$100,'1추총괄표(위원회)'!$A33,'1추일입'!$B$6:$B$100,'1추총괄표(위원회)'!$C33)</f>
        <v>0</v>
      </c>
      <c r="M33" s="146">
        <f>SUMIFS('1추일입'!N$6:N$100,'1추일입'!$A$6:$A$100,'1추총괄표(위원회)'!$A33,'1추일입'!$B$6:$B$100,'1추총괄표(위원회)'!$C33)</f>
        <v>0</v>
      </c>
      <c r="N33" s="133">
        <f>SUMIFS('1추일입'!O$6:O$100,'1추일입'!$A$6:$A$100,'1추총괄표(위원회)'!$A33,'1추일입'!$B$6:$B$100,'1추총괄표(위원회)'!$C33)</f>
        <v>0</v>
      </c>
      <c r="O33" s="145">
        <f>SUMIFS('1추일입'!AA$6:AA$100,'1추일입'!$A$6:$A$100,'1추총괄표(위원회)'!$A33,'1추일입'!$B$6:$B$100,'1추총괄표(위원회)'!$C33)</f>
        <v>0</v>
      </c>
      <c r="P33" s="138">
        <f>SUMIFS('1추일입'!AB$6:AB$100,'1추일입'!$A$6:$A$100,'1추총괄표(위원회)'!$A33,'1추일입'!$B$6:$B$100,'1추총괄표(위원회)'!$C33)</f>
        <v>0</v>
      </c>
      <c r="Q33" s="84"/>
      <c r="R33" s="133">
        <f>SUMIFS('1추일출'!G$6:G$14,'1추일출'!$A$6:$A$14,'1추총괄표(위원회)'!$A33,'1추일출'!$B$6:$B$14,'1추총괄표(위원회)'!$C33)</f>
        <v>0</v>
      </c>
      <c r="S33" s="169">
        <f>SUMIFS('1추일출'!H$6:H$14,'1추일출'!$A$6:$A$14,'1추총괄표(위원회)'!$A33,'1추일출'!$B$6:$B$14,'1추총괄표(위원회)'!$C33)</f>
        <v>0</v>
      </c>
      <c r="T33" s="133">
        <f t="shared" si="31"/>
        <v>0</v>
      </c>
      <c r="U33" s="145">
        <f>SUMIFS('1추일출'!J$6:J$14,'1추일출'!$A$6:$A$14,'1추총괄표(위원회)'!$A33,'1추일출'!$B$6:$B$14,'1추총괄표(위원회)'!$C33)</f>
        <v>0</v>
      </c>
      <c r="V33" s="146">
        <f>SUMIFS('1추일출'!K$6:K$14,'1추일출'!$A$6:$A$14,'1추총괄표(위원회)'!$A33,'1추일출'!$B$6:$B$14,'1추총괄표(위원회)'!$C33)</f>
        <v>0</v>
      </c>
      <c r="W33" s="133">
        <f>SUMIFS('1추일출'!L$6:L$14,'1추일출'!$A$6:$A$14,'1추총괄표(위원회)'!$A33,'1추일출'!$B$6:$B$14,'1추총괄표(위원회)'!$C33)</f>
        <v>0</v>
      </c>
      <c r="X33" s="145">
        <f>SUMIFS('1추일출'!V$6:V$14,'1추일출'!$A$6:$A$14,'1추총괄표(위원회)'!$A33,'1추일출'!$B$6:$B$14,'1추총괄표(위원회)'!$C33)</f>
        <v>0</v>
      </c>
      <c r="Y33" s="146">
        <f>SUMIFS('1추일출'!W$6:W$14,'1추일출'!$A$6:$A$14,'1추총괄표(위원회)'!$A33,'1추일출'!$B$6:$B$14,'1추총괄표(위원회)'!$C33)</f>
        <v>0</v>
      </c>
      <c r="Z33" s="149">
        <f>SUMIFS('1추일출'!M$6:M$14,'1추일출'!$A$6:$A$14,'1추총괄표(위원회)'!$A33,'1추일출'!$B$6:$B$14,'1추총괄표(위원회)'!$C33)</f>
        <v>0</v>
      </c>
      <c r="AA33" s="138">
        <f>SUMIFS('1추일출'!N$6:N$14,'1추일출'!$A$6:$A$14,'1추총괄표(위원회)'!$A33,'1추일출'!$B$6:$B$14,'1추총괄표(위원회)'!$C33)</f>
        <v>0</v>
      </c>
      <c r="AB33" s="169">
        <f>SUMIFS('1추일출'!O$6:O$14,'1추일출'!$A$6:$A$14,'1추총괄표(위원회)'!$A33,'1추일출'!$B$6:$B$14,'1추총괄표(위원회)'!$C33)</f>
        <v>0</v>
      </c>
      <c r="AC33" s="149">
        <f>SUMIFS('1추일출'!AA$6:AA$14,'1추일출'!$A$6:$A$14,'1추총괄표(위원회)'!$A33,'1추일출'!$B$6:$B$14,'1추총괄표(위원회)'!C$9)</f>
        <v>0</v>
      </c>
      <c r="AD33" s="138">
        <f>SUMIFS('1추일출'!AB$6:AB$14,'1추일출'!$A$6:$A$14,'1추총괄표(위원회)'!$A33,'1추일출'!$B$6:$B$14,'1추총괄표(위원회)'!D$9)</f>
        <v>0</v>
      </c>
      <c r="AE33" s="79"/>
      <c r="AF33" s="137" t="str">
        <f t="shared" si="26"/>
        <v>OK</v>
      </c>
      <c r="AG33" s="138">
        <f t="shared" si="27"/>
        <v>0</v>
      </c>
      <c r="AH33" s="137" t="str">
        <f t="shared" si="28"/>
        <v>OK</v>
      </c>
      <c r="AI33" s="138">
        <f t="shared" si="29"/>
        <v>0</v>
      </c>
    </row>
    <row r="34" spans="1:35" ht="20.100000000000001" customHeight="1" x14ac:dyDescent="0.3">
      <c r="A34" s="132"/>
      <c r="B34" s="184" t="s">
        <v>787</v>
      </c>
      <c r="C34" s="157"/>
      <c r="D34" s="175">
        <f>SUM(D35:D37)</f>
        <v>0</v>
      </c>
      <c r="E34" s="166">
        <f t="shared" ref="E34:P34" si="97">SUM(E35:E37)</f>
        <v>0</v>
      </c>
      <c r="F34" s="168">
        <f t="shared" si="97"/>
        <v>0</v>
      </c>
      <c r="G34" s="158">
        <f t="shared" si="97"/>
        <v>0</v>
      </c>
      <c r="H34" s="160">
        <f t="shared" si="97"/>
        <v>0</v>
      </c>
      <c r="I34" s="168">
        <f t="shared" si="97"/>
        <v>0</v>
      </c>
      <c r="J34" s="158">
        <f t="shared" si="97"/>
        <v>0</v>
      </c>
      <c r="K34" s="160">
        <f t="shared" si="97"/>
        <v>0</v>
      </c>
      <c r="L34" s="163">
        <f t="shared" si="97"/>
        <v>0</v>
      </c>
      <c r="M34" s="173">
        <f t="shared" si="97"/>
        <v>0</v>
      </c>
      <c r="N34" s="166">
        <f t="shared" si="97"/>
        <v>0</v>
      </c>
      <c r="O34" s="163">
        <f t="shared" si="97"/>
        <v>0</v>
      </c>
      <c r="P34" s="160">
        <f t="shared" si="97"/>
        <v>0</v>
      </c>
      <c r="Q34" s="84"/>
      <c r="R34" s="166">
        <f>SUM(R35:R37)</f>
        <v>0</v>
      </c>
      <c r="S34" s="168">
        <f t="shared" ref="S34" si="98">SUM(S35:S37)</f>
        <v>0</v>
      </c>
      <c r="T34" s="166">
        <f t="shared" ref="T34" si="99">SUM(T35:T37)</f>
        <v>0</v>
      </c>
      <c r="U34" s="163">
        <f t="shared" ref="U34" si="100">SUM(U35:U37)</f>
        <v>0</v>
      </c>
      <c r="V34" s="173">
        <f t="shared" ref="V34" si="101">SUM(V35:V37)</f>
        <v>0</v>
      </c>
      <c r="W34" s="166">
        <f t="shared" ref="W34" si="102">SUM(W35:W37)</f>
        <v>0</v>
      </c>
      <c r="X34" s="163">
        <f t="shared" ref="X34" si="103">SUM(X35:X37)</f>
        <v>0</v>
      </c>
      <c r="Y34" s="173">
        <f t="shared" ref="Y34" si="104">SUM(Y35:Y37)</f>
        <v>0</v>
      </c>
      <c r="Z34" s="158">
        <f t="shared" ref="Z34" si="105">SUM(Z35:Z37)</f>
        <v>0</v>
      </c>
      <c r="AA34" s="160">
        <f t="shared" ref="AA34" si="106">SUM(AA35:AA37)</f>
        <v>0</v>
      </c>
      <c r="AB34" s="168">
        <f t="shared" ref="AB34" si="107">SUM(AB35:AB37)</f>
        <v>0</v>
      </c>
      <c r="AC34" s="158">
        <f t="shared" ref="AC34" si="108">SUM(AC35:AC37)</f>
        <v>0</v>
      </c>
      <c r="AD34" s="160">
        <f t="shared" ref="AD34" si="109">SUM(AD35:AD37)</f>
        <v>0</v>
      </c>
      <c r="AE34" s="79"/>
      <c r="AF34" s="159" t="str">
        <f t="shared" si="26"/>
        <v>OK</v>
      </c>
      <c r="AG34" s="160">
        <f t="shared" si="27"/>
        <v>0</v>
      </c>
      <c r="AH34" s="159" t="str">
        <f t="shared" si="28"/>
        <v>OK</v>
      </c>
      <c r="AI34" s="160">
        <f t="shared" si="29"/>
        <v>0</v>
      </c>
    </row>
    <row r="35" spans="1:35" ht="20.100000000000001" customHeight="1" x14ac:dyDescent="0.3">
      <c r="A35" s="132" t="s">
        <v>707</v>
      </c>
      <c r="B35" s="155"/>
      <c r="C35" s="153" t="s">
        <v>440</v>
      </c>
      <c r="D35" s="176">
        <f>SUMIFS('1추일입'!G$6:G$100,'1추일입'!$A$6:$A$100,'1추총괄표(위원회)'!$A35,'1추일입'!$B$6:$B$100,'1추총괄표(위원회)'!$C35)</f>
        <v>0</v>
      </c>
      <c r="E35" s="133">
        <f>SUMIFS('1추일입'!H$6:H$100,'1추일입'!$A$6:$A$100,'1추총괄표(위원회)'!$A35,'1추일입'!$B$6:$B$100,'1추총괄표(위원회)'!$C35)</f>
        <v>0</v>
      </c>
      <c r="F35" s="169">
        <f t="shared" si="30"/>
        <v>0</v>
      </c>
      <c r="G35" s="149">
        <f>SUMIFS('1추일입'!J$6:J$100,'1추일입'!$A$6:$A$100,'1추총괄표(위원회)'!$A35,'1추일입'!$B$6:$B$100,'1추총괄표(위원회)'!$C35)</f>
        <v>0</v>
      </c>
      <c r="H35" s="138">
        <f>SUMIFS('1추일입'!K$6:K$100,'1추일입'!$A$6:$A$100,'1추총괄표(위원회)'!$A35,'1추일입'!$B$6:$B$100,'1추총괄표(위원회)'!$C35)</f>
        <v>0</v>
      </c>
      <c r="I35" s="169">
        <f>SUMIFS('1추일입'!L$6:L$100,'1추일입'!$A$6:$A$100,'1추총괄표(위원회)'!$A35,'1추일입'!$B$6:$B$100,'1추총괄표(위원회)'!$C35)</f>
        <v>0</v>
      </c>
      <c r="J35" s="149">
        <f>SUMIFS('1추일입'!V$6:V$100,'1추일입'!$A$6:$A$100,'1추총괄표(위원회)'!$A35,'1추일입'!$B$6:$B$100,'1추총괄표(위원회)'!$C35)</f>
        <v>0</v>
      </c>
      <c r="K35" s="138">
        <f>SUMIFS('1추일입'!W$6:W$100,'1추일입'!$A$6:$A$100,'1추총괄표(위원회)'!$A35,'1추일입'!$B$6:$B$100,'1추총괄표(위원회)'!$C35)</f>
        <v>0</v>
      </c>
      <c r="L35" s="145">
        <f>SUMIFS('1추일입'!M$6:M$100,'1추일입'!$A$6:$A$100,'1추총괄표(위원회)'!$A35,'1추일입'!$B$6:$B$100,'1추총괄표(위원회)'!$C35)</f>
        <v>0</v>
      </c>
      <c r="M35" s="146">
        <f>SUMIFS('1추일입'!N$6:N$100,'1추일입'!$A$6:$A$100,'1추총괄표(위원회)'!$A35,'1추일입'!$B$6:$B$100,'1추총괄표(위원회)'!$C35)</f>
        <v>0</v>
      </c>
      <c r="N35" s="133">
        <f>SUMIFS('1추일입'!O$6:O$100,'1추일입'!$A$6:$A$100,'1추총괄표(위원회)'!$A35,'1추일입'!$B$6:$B$100,'1추총괄표(위원회)'!$C35)</f>
        <v>0</v>
      </c>
      <c r="O35" s="145">
        <f>SUMIFS('1추일입'!AA$6:AA$100,'1추일입'!$A$6:$A$100,'1추총괄표(위원회)'!$A35,'1추일입'!$B$6:$B$100,'1추총괄표(위원회)'!$C35)</f>
        <v>0</v>
      </c>
      <c r="P35" s="138">
        <f>SUMIFS('1추일입'!AB$6:AB$100,'1추일입'!$A$6:$A$100,'1추총괄표(위원회)'!$A35,'1추일입'!$B$6:$B$100,'1추총괄표(위원회)'!$C35)</f>
        <v>0</v>
      </c>
      <c r="Q35" s="84"/>
      <c r="R35" s="133">
        <f>SUMIFS('1추일출'!G$6:G$14,'1추일출'!$A$6:$A$14,'1추총괄표(위원회)'!$A35,'1추일출'!$B$6:$B$14,'1추총괄표(위원회)'!$C35)</f>
        <v>0</v>
      </c>
      <c r="S35" s="169">
        <f>SUMIFS('1추일출'!H$6:H$14,'1추일출'!$A$6:$A$14,'1추총괄표(위원회)'!$A35,'1추일출'!$B$6:$B$14,'1추총괄표(위원회)'!$C35)</f>
        <v>0</v>
      </c>
      <c r="T35" s="133">
        <f t="shared" si="31"/>
        <v>0</v>
      </c>
      <c r="U35" s="145">
        <f>SUMIFS('1추일출'!J$6:J$14,'1추일출'!$A$6:$A$14,'1추총괄표(위원회)'!$A35,'1추일출'!$B$6:$B$14,'1추총괄표(위원회)'!$C35)</f>
        <v>0</v>
      </c>
      <c r="V35" s="146">
        <f>SUMIFS('1추일출'!K$6:K$14,'1추일출'!$A$6:$A$14,'1추총괄표(위원회)'!$A35,'1추일출'!$B$6:$B$14,'1추총괄표(위원회)'!$C35)</f>
        <v>0</v>
      </c>
      <c r="W35" s="133">
        <f>SUMIFS('1추일출'!L$6:L$14,'1추일출'!$A$6:$A$14,'1추총괄표(위원회)'!$A35,'1추일출'!$B$6:$B$14,'1추총괄표(위원회)'!$C35)</f>
        <v>0</v>
      </c>
      <c r="X35" s="145">
        <f>SUMIFS('1추일출'!V$6:V$14,'1추일출'!$A$6:$A$14,'1추총괄표(위원회)'!$A35,'1추일출'!$B$6:$B$14,'1추총괄표(위원회)'!$C35)</f>
        <v>0</v>
      </c>
      <c r="Y35" s="146">
        <f>SUMIFS('1추일출'!W$6:W$14,'1추일출'!$A$6:$A$14,'1추총괄표(위원회)'!$A35,'1추일출'!$B$6:$B$14,'1추총괄표(위원회)'!$C35)</f>
        <v>0</v>
      </c>
      <c r="Z35" s="149">
        <f>SUMIFS('1추일출'!M$6:M$14,'1추일출'!$A$6:$A$14,'1추총괄표(위원회)'!$A35,'1추일출'!$B$6:$B$14,'1추총괄표(위원회)'!$C35)</f>
        <v>0</v>
      </c>
      <c r="AA35" s="138">
        <f>SUMIFS('1추일출'!N$6:N$14,'1추일출'!$A$6:$A$14,'1추총괄표(위원회)'!$A35,'1추일출'!$B$6:$B$14,'1추총괄표(위원회)'!$C35)</f>
        <v>0</v>
      </c>
      <c r="AB35" s="169">
        <f>SUMIFS('1추일출'!O$6:O$14,'1추일출'!$A$6:$A$14,'1추총괄표(위원회)'!$A35,'1추일출'!$B$6:$B$14,'1추총괄표(위원회)'!$C35)</f>
        <v>0</v>
      </c>
      <c r="AC35" s="149">
        <f>SUMIFS('1추일출'!AA$6:AA$14,'1추일출'!$A$6:$A$14,'1추총괄표(위원회)'!$A35,'1추일출'!$B$6:$B$14,'1추총괄표(위원회)'!C$9)</f>
        <v>0</v>
      </c>
      <c r="AD35" s="138">
        <f>SUMIFS('1추일출'!AB$6:AB$14,'1추일출'!$A$6:$A$14,'1추총괄표(위원회)'!$A35,'1추일출'!$B$6:$B$14,'1추총괄표(위원회)'!D$9)</f>
        <v>0</v>
      </c>
      <c r="AE35" s="79"/>
      <c r="AF35" s="137" t="str">
        <f t="shared" si="26"/>
        <v>OK</v>
      </c>
      <c r="AG35" s="138">
        <f t="shared" si="27"/>
        <v>0</v>
      </c>
      <c r="AH35" s="137" t="str">
        <f t="shared" si="28"/>
        <v>OK</v>
      </c>
      <c r="AI35" s="138">
        <f t="shared" si="29"/>
        <v>0</v>
      </c>
    </row>
    <row r="36" spans="1:35" ht="20.100000000000001" customHeight="1" x14ac:dyDescent="0.3">
      <c r="A36" s="132" t="s">
        <v>707</v>
      </c>
      <c r="B36" s="155"/>
      <c r="C36" s="153" t="s">
        <v>462</v>
      </c>
      <c r="D36" s="176">
        <f>SUMIFS('1추일입'!G$6:G$100,'1추일입'!$A$6:$A$100,'1추총괄표(위원회)'!$A36,'1추일입'!$B$6:$B$100,'1추총괄표(위원회)'!$C36)</f>
        <v>0</v>
      </c>
      <c r="E36" s="133">
        <f>SUMIFS('1추일입'!H$6:H$100,'1추일입'!$A$6:$A$100,'1추총괄표(위원회)'!$A36,'1추일입'!$B$6:$B$100,'1추총괄표(위원회)'!$C36)</f>
        <v>0</v>
      </c>
      <c r="F36" s="169">
        <f t="shared" si="30"/>
        <v>0</v>
      </c>
      <c r="G36" s="149">
        <f>SUMIFS('1추일입'!J$6:J$100,'1추일입'!$A$6:$A$100,'1추총괄표(위원회)'!$A36,'1추일입'!$B$6:$B$100,'1추총괄표(위원회)'!$C36)</f>
        <v>0</v>
      </c>
      <c r="H36" s="138">
        <f>SUMIFS('1추일입'!K$6:K$100,'1추일입'!$A$6:$A$100,'1추총괄표(위원회)'!$A36,'1추일입'!$B$6:$B$100,'1추총괄표(위원회)'!$C36)</f>
        <v>0</v>
      </c>
      <c r="I36" s="169">
        <f>SUMIFS('1추일입'!L$6:L$100,'1추일입'!$A$6:$A$100,'1추총괄표(위원회)'!$A36,'1추일입'!$B$6:$B$100,'1추총괄표(위원회)'!$C36)</f>
        <v>0</v>
      </c>
      <c r="J36" s="149">
        <f>SUMIFS('1추일입'!V$6:V$100,'1추일입'!$A$6:$A$100,'1추총괄표(위원회)'!$A36,'1추일입'!$B$6:$B$100,'1추총괄표(위원회)'!$C36)</f>
        <v>0</v>
      </c>
      <c r="K36" s="138">
        <f>SUMIFS('1추일입'!W$6:W$100,'1추일입'!$A$6:$A$100,'1추총괄표(위원회)'!$A36,'1추일입'!$B$6:$B$100,'1추총괄표(위원회)'!$C36)</f>
        <v>0</v>
      </c>
      <c r="L36" s="145">
        <f>SUMIFS('1추일입'!M$6:M$100,'1추일입'!$A$6:$A$100,'1추총괄표(위원회)'!$A36,'1추일입'!$B$6:$B$100,'1추총괄표(위원회)'!$C36)</f>
        <v>0</v>
      </c>
      <c r="M36" s="146">
        <f>SUMIFS('1추일입'!N$6:N$100,'1추일입'!$A$6:$A$100,'1추총괄표(위원회)'!$A36,'1추일입'!$B$6:$B$100,'1추총괄표(위원회)'!$C36)</f>
        <v>0</v>
      </c>
      <c r="N36" s="133">
        <f>SUMIFS('1추일입'!O$6:O$100,'1추일입'!$A$6:$A$100,'1추총괄표(위원회)'!$A36,'1추일입'!$B$6:$B$100,'1추총괄표(위원회)'!$C36)</f>
        <v>0</v>
      </c>
      <c r="O36" s="145">
        <f>SUMIFS('1추일입'!AA$6:AA$100,'1추일입'!$A$6:$A$100,'1추총괄표(위원회)'!$A36,'1추일입'!$B$6:$B$100,'1추총괄표(위원회)'!$C36)</f>
        <v>0</v>
      </c>
      <c r="P36" s="138">
        <f>SUMIFS('1추일입'!AB$6:AB$100,'1추일입'!$A$6:$A$100,'1추총괄표(위원회)'!$A36,'1추일입'!$B$6:$B$100,'1추총괄표(위원회)'!$C36)</f>
        <v>0</v>
      </c>
      <c r="Q36" s="84"/>
      <c r="R36" s="133">
        <f>SUMIFS('1추일출'!G$6:G$14,'1추일출'!$A$6:$A$14,'1추총괄표(위원회)'!$A36,'1추일출'!$B$6:$B$14,'1추총괄표(위원회)'!$C36)</f>
        <v>0</v>
      </c>
      <c r="S36" s="169">
        <f>SUMIFS('1추일출'!H$6:H$14,'1추일출'!$A$6:$A$14,'1추총괄표(위원회)'!$A36,'1추일출'!$B$6:$B$14,'1추총괄표(위원회)'!$C36)</f>
        <v>0</v>
      </c>
      <c r="T36" s="133">
        <f t="shared" si="31"/>
        <v>0</v>
      </c>
      <c r="U36" s="145">
        <f>SUMIFS('1추일출'!J$6:J$14,'1추일출'!$A$6:$A$14,'1추총괄표(위원회)'!$A36,'1추일출'!$B$6:$B$14,'1추총괄표(위원회)'!$C36)</f>
        <v>0</v>
      </c>
      <c r="V36" s="146">
        <f>SUMIFS('1추일출'!K$6:K$14,'1추일출'!$A$6:$A$14,'1추총괄표(위원회)'!$A36,'1추일출'!$B$6:$B$14,'1추총괄표(위원회)'!$C36)</f>
        <v>0</v>
      </c>
      <c r="W36" s="133">
        <f>SUMIFS('1추일출'!L$6:L$14,'1추일출'!$A$6:$A$14,'1추총괄표(위원회)'!$A36,'1추일출'!$B$6:$B$14,'1추총괄표(위원회)'!$C36)</f>
        <v>0</v>
      </c>
      <c r="X36" s="145">
        <f>SUMIFS('1추일출'!V$6:V$14,'1추일출'!$A$6:$A$14,'1추총괄표(위원회)'!$A36,'1추일출'!$B$6:$B$14,'1추총괄표(위원회)'!$C36)</f>
        <v>0</v>
      </c>
      <c r="Y36" s="146">
        <f>SUMIFS('1추일출'!W$6:W$14,'1추일출'!$A$6:$A$14,'1추총괄표(위원회)'!$A36,'1추일출'!$B$6:$B$14,'1추총괄표(위원회)'!$C36)</f>
        <v>0</v>
      </c>
      <c r="Z36" s="149">
        <f>SUMIFS('1추일출'!M$6:M$14,'1추일출'!$A$6:$A$14,'1추총괄표(위원회)'!$A36,'1추일출'!$B$6:$B$14,'1추총괄표(위원회)'!$C36)</f>
        <v>0</v>
      </c>
      <c r="AA36" s="138">
        <f>SUMIFS('1추일출'!N$6:N$14,'1추일출'!$A$6:$A$14,'1추총괄표(위원회)'!$A36,'1추일출'!$B$6:$B$14,'1추총괄표(위원회)'!$C36)</f>
        <v>0</v>
      </c>
      <c r="AB36" s="169">
        <f>SUMIFS('1추일출'!O$6:O$14,'1추일출'!$A$6:$A$14,'1추총괄표(위원회)'!$A36,'1추일출'!$B$6:$B$14,'1추총괄표(위원회)'!$C36)</f>
        <v>0</v>
      </c>
      <c r="AC36" s="149">
        <f>SUMIFS('1추일출'!AA$6:AA$14,'1추일출'!$A$6:$A$14,'1추총괄표(위원회)'!$A36,'1추일출'!$B$6:$B$14,'1추총괄표(위원회)'!C$9)</f>
        <v>0</v>
      </c>
      <c r="AD36" s="138">
        <f>SUMIFS('1추일출'!AB$6:AB$14,'1추일출'!$A$6:$A$14,'1추총괄표(위원회)'!$A36,'1추일출'!$B$6:$B$14,'1추총괄표(위원회)'!D$9)</f>
        <v>0</v>
      </c>
      <c r="AE36" s="79"/>
      <c r="AF36" s="137" t="str">
        <f t="shared" si="26"/>
        <v>OK</v>
      </c>
      <c r="AG36" s="138">
        <f t="shared" si="27"/>
        <v>0</v>
      </c>
      <c r="AH36" s="137" t="str">
        <f t="shared" si="28"/>
        <v>OK</v>
      </c>
      <c r="AI36" s="138">
        <f t="shared" si="29"/>
        <v>0</v>
      </c>
    </row>
    <row r="37" spans="1:35" ht="20.100000000000001" customHeight="1" x14ac:dyDescent="0.3">
      <c r="A37" s="132" t="s">
        <v>707</v>
      </c>
      <c r="B37" s="155"/>
      <c r="C37" s="153" t="s">
        <v>469</v>
      </c>
      <c r="D37" s="176">
        <f>SUMIFS('1추일입'!G$6:G$100,'1추일입'!$A$6:$A$100,'1추총괄표(위원회)'!$A37,'1추일입'!$B$6:$B$100,'1추총괄표(위원회)'!$C37)</f>
        <v>0</v>
      </c>
      <c r="E37" s="133">
        <f>SUMIFS('1추일입'!H$6:H$100,'1추일입'!$A$6:$A$100,'1추총괄표(위원회)'!$A37,'1추일입'!$B$6:$B$100,'1추총괄표(위원회)'!$C37)</f>
        <v>0</v>
      </c>
      <c r="F37" s="169">
        <f t="shared" si="30"/>
        <v>0</v>
      </c>
      <c r="G37" s="149">
        <f>SUMIFS('1추일입'!J$6:J$100,'1추일입'!$A$6:$A$100,'1추총괄표(위원회)'!$A37,'1추일입'!$B$6:$B$100,'1추총괄표(위원회)'!$C37)</f>
        <v>0</v>
      </c>
      <c r="H37" s="138">
        <f>SUMIFS('1추일입'!K$6:K$100,'1추일입'!$A$6:$A$100,'1추총괄표(위원회)'!$A37,'1추일입'!$B$6:$B$100,'1추총괄표(위원회)'!$C37)</f>
        <v>0</v>
      </c>
      <c r="I37" s="169">
        <f>SUMIFS('1추일입'!L$6:L$100,'1추일입'!$A$6:$A$100,'1추총괄표(위원회)'!$A37,'1추일입'!$B$6:$B$100,'1추총괄표(위원회)'!$C37)</f>
        <v>0</v>
      </c>
      <c r="J37" s="149">
        <f>SUMIFS('1추일입'!V$6:V$100,'1추일입'!$A$6:$A$100,'1추총괄표(위원회)'!$A37,'1추일입'!$B$6:$B$100,'1추총괄표(위원회)'!$C37)</f>
        <v>0</v>
      </c>
      <c r="K37" s="138">
        <f>SUMIFS('1추일입'!W$6:W$100,'1추일입'!$A$6:$A$100,'1추총괄표(위원회)'!$A37,'1추일입'!$B$6:$B$100,'1추총괄표(위원회)'!$C37)</f>
        <v>0</v>
      </c>
      <c r="L37" s="145">
        <f>SUMIFS('1추일입'!M$6:M$100,'1추일입'!$A$6:$A$100,'1추총괄표(위원회)'!$A37,'1추일입'!$B$6:$B$100,'1추총괄표(위원회)'!$C37)</f>
        <v>0</v>
      </c>
      <c r="M37" s="146">
        <f>SUMIFS('1추일입'!N$6:N$100,'1추일입'!$A$6:$A$100,'1추총괄표(위원회)'!$A37,'1추일입'!$B$6:$B$100,'1추총괄표(위원회)'!$C37)</f>
        <v>0</v>
      </c>
      <c r="N37" s="133">
        <f>SUMIFS('1추일입'!O$6:O$100,'1추일입'!$A$6:$A$100,'1추총괄표(위원회)'!$A37,'1추일입'!$B$6:$B$100,'1추총괄표(위원회)'!$C37)</f>
        <v>0</v>
      </c>
      <c r="O37" s="145">
        <f>SUMIFS('1추일입'!AA$6:AA$100,'1추일입'!$A$6:$A$100,'1추총괄표(위원회)'!$A37,'1추일입'!$B$6:$B$100,'1추총괄표(위원회)'!$C37)</f>
        <v>0</v>
      </c>
      <c r="P37" s="138">
        <f>SUMIFS('1추일입'!AB$6:AB$100,'1추일입'!$A$6:$A$100,'1추총괄표(위원회)'!$A37,'1추일입'!$B$6:$B$100,'1추총괄표(위원회)'!$C37)</f>
        <v>0</v>
      </c>
      <c r="Q37" s="84"/>
      <c r="R37" s="133">
        <f>SUMIFS('1추일출'!G$6:G$14,'1추일출'!$A$6:$A$14,'1추총괄표(위원회)'!$A37,'1추일출'!$B$6:$B$14,'1추총괄표(위원회)'!$C37)</f>
        <v>0</v>
      </c>
      <c r="S37" s="169">
        <f>SUMIFS('1추일출'!H$6:H$14,'1추일출'!$A$6:$A$14,'1추총괄표(위원회)'!$A37,'1추일출'!$B$6:$B$14,'1추총괄표(위원회)'!$C37)</f>
        <v>0</v>
      </c>
      <c r="T37" s="133">
        <f t="shared" si="31"/>
        <v>0</v>
      </c>
      <c r="U37" s="145">
        <f>SUMIFS('1추일출'!J$6:J$14,'1추일출'!$A$6:$A$14,'1추총괄표(위원회)'!$A37,'1추일출'!$B$6:$B$14,'1추총괄표(위원회)'!$C37)</f>
        <v>0</v>
      </c>
      <c r="V37" s="146">
        <f>SUMIFS('1추일출'!K$6:K$14,'1추일출'!$A$6:$A$14,'1추총괄표(위원회)'!$A37,'1추일출'!$B$6:$B$14,'1추총괄표(위원회)'!$C37)</f>
        <v>0</v>
      </c>
      <c r="W37" s="133">
        <f>SUMIFS('1추일출'!L$6:L$14,'1추일출'!$A$6:$A$14,'1추총괄표(위원회)'!$A37,'1추일출'!$B$6:$B$14,'1추총괄표(위원회)'!$C37)</f>
        <v>0</v>
      </c>
      <c r="X37" s="145">
        <f>SUMIFS('1추일출'!V$6:V$14,'1추일출'!$A$6:$A$14,'1추총괄표(위원회)'!$A37,'1추일출'!$B$6:$B$14,'1추총괄표(위원회)'!$C37)</f>
        <v>0</v>
      </c>
      <c r="Y37" s="146">
        <f>SUMIFS('1추일출'!W$6:W$14,'1추일출'!$A$6:$A$14,'1추총괄표(위원회)'!$A37,'1추일출'!$B$6:$B$14,'1추총괄표(위원회)'!$C37)</f>
        <v>0</v>
      </c>
      <c r="Z37" s="149">
        <f>SUMIFS('1추일출'!M$6:M$14,'1추일출'!$A$6:$A$14,'1추총괄표(위원회)'!$A37,'1추일출'!$B$6:$B$14,'1추총괄표(위원회)'!$C37)</f>
        <v>0</v>
      </c>
      <c r="AA37" s="138">
        <f>SUMIFS('1추일출'!N$6:N$14,'1추일출'!$A$6:$A$14,'1추총괄표(위원회)'!$A37,'1추일출'!$B$6:$B$14,'1추총괄표(위원회)'!$C37)</f>
        <v>0</v>
      </c>
      <c r="AB37" s="169">
        <f>SUMIFS('1추일출'!O$6:O$14,'1추일출'!$A$6:$A$14,'1추총괄표(위원회)'!$A37,'1추일출'!$B$6:$B$14,'1추총괄표(위원회)'!$C37)</f>
        <v>0</v>
      </c>
      <c r="AC37" s="149">
        <f>SUMIFS('1추일출'!AA$6:AA$14,'1추일출'!$A$6:$A$14,'1추총괄표(위원회)'!$A37,'1추일출'!$B$6:$B$14,'1추총괄표(위원회)'!C$9)</f>
        <v>0</v>
      </c>
      <c r="AD37" s="138">
        <f>SUMIFS('1추일출'!AB$6:AB$14,'1추일출'!$A$6:$A$14,'1추총괄표(위원회)'!$A37,'1추일출'!$B$6:$B$14,'1추총괄표(위원회)'!D$9)</f>
        <v>0</v>
      </c>
      <c r="AE37" s="79"/>
      <c r="AF37" s="137" t="str">
        <f t="shared" si="26"/>
        <v>OK</v>
      </c>
      <c r="AG37" s="138">
        <f t="shared" si="27"/>
        <v>0</v>
      </c>
      <c r="AH37" s="137" t="str">
        <f t="shared" si="28"/>
        <v>OK</v>
      </c>
      <c r="AI37" s="138">
        <f t="shared" si="29"/>
        <v>0</v>
      </c>
    </row>
    <row r="38" spans="1:35" ht="20.100000000000001" customHeight="1" x14ac:dyDescent="0.3">
      <c r="A38" s="132"/>
      <c r="B38" s="184" t="s">
        <v>786</v>
      </c>
      <c r="C38" s="157"/>
      <c r="D38" s="175">
        <f>SUM(D39:D42)</f>
        <v>0</v>
      </c>
      <c r="E38" s="166">
        <f t="shared" ref="E38:P38" si="110">SUM(E39:E42)</f>
        <v>0</v>
      </c>
      <c r="F38" s="168">
        <f t="shared" si="110"/>
        <v>0</v>
      </c>
      <c r="G38" s="158">
        <f t="shared" si="110"/>
        <v>0</v>
      </c>
      <c r="H38" s="160">
        <f t="shared" si="110"/>
        <v>0</v>
      </c>
      <c r="I38" s="168">
        <f t="shared" si="110"/>
        <v>0</v>
      </c>
      <c r="J38" s="158">
        <f t="shared" si="110"/>
        <v>0</v>
      </c>
      <c r="K38" s="160">
        <f t="shared" si="110"/>
        <v>0</v>
      </c>
      <c r="L38" s="163">
        <f t="shared" si="110"/>
        <v>0</v>
      </c>
      <c r="M38" s="173">
        <f t="shared" si="110"/>
        <v>0</v>
      </c>
      <c r="N38" s="166">
        <f t="shared" si="110"/>
        <v>0</v>
      </c>
      <c r="O38" s="163">
        <f t="shared" si="110"/>
        <v>0</v>
      </c>
      <c r="P38" s="160">
        <f t="shared" si="110"/>
        <v>0</v>
      </c>
      <c r="Q38" s="84"/>
      <c r="R38" s="166">
        <f>SUM(R39:R42)</f>
        <v>0</v>
      </c>
      <c r="S38" s="168">
        <f t="shared" ref="S38" si="111">SUM(S39:S42)</f>
        <v>0</v>
      </c>
      <c r="T38" s="166">
        <f t="shared" ref="T38" si="112">SUM(T39:T42)</f>
        <v>0</v>
      </c>
      <c r="U38" s="163">
        <f t="shared" ref="U38" si="113">SUM(U39:U42)</f>
        <v>0</v>
      </c>
      <c r="V38" s="173">
        <f t="shared" ref="V38" si="114">SUM(V39:V42)</f>
        <v>0</v>
      </c>
      <c r="W38" s="166">
        <f t="shared" ref="W38" si="115">SUM(W39:W42)</f>
        <v>0</v>
      </c>
      <c r="X38" s="163">
        <f t="shared" ref="X38" si="116">SUM(X39:X42)</f>
        <v>0</v>
      </c>
      <c r="Y38" s="173">
        <f t="shared" ref="Y38" si="117">SUM(Y39:Y42)</f>
        <v>0</v>
      </c>
      <c r="Z38" s="158">
        <f t="shared" ref="Z38" si="118">SUM(Z39:Z42)</f>
        <v>0</v>
      </c>
      <c r="AA38" s="160">
        <f t="shared" ref="AA38" si="119">SUM(AA39:AA42)</f>
        <v>0</v>
      </c>
      <c r="AB38" s="168">
        <f t="shared" ref="AB38" si="120">SUM(AB39:AB42)</f>
        <v>0</v>
      </c>
      <c r="AC38" s="158">
        <f t="shared" ref="AC38" si="121">SUM(AC39:AC42)</f>
        <v>0</v>
      </c>
      <c r="AD38" s="160">
        <f t="shared" ref="AD38" si="122">SUM(AD39:AD42)</f>
        <v>0</v>
      </c>
      <c r="AE38" s="79"/>
      <c r="AF38" s="159" t="str">
        <f t="shared" si="26"/>
        <v>OK</v>
      </c>
      <c r="AG38" s="160">
        <f t="shared" si="27"/>
        <v>0</v>
      </c>
      <c r="AH38" s="159" t="str">
        <f t="shared" si="28"/>
        <v>OK</v>
      </c>
      <c r="AI38" s="160">
        <f t="shared" si="29"/>
        <v>0</v>
      </c>
    </row>
    <row r="39" spans="1:35" ht="20.100000000000001" customHeight="1" x14ac:dyDescent="0.3">
      <c r="A39" s="132" t="s">
        <v>708</v>
      </c>
      <c r="B39" s="155"/>
      <c r="C39" s="153" t="s">
        <v>483</v>
      </c>
      <c r="D39" s="176">
        <f>SUMIFS('1추일입'!G$6:G$100,'1추일입'!$A$6:$A$100,'1추총괄표(위원회)'!$A39,'1추일입'!$B$6:$B$100,'1추총괄표(위원회)'!$C39)</f>
        <v>0</v>
      </c>
      <c r="E39" s="133">
        <f>SUMIFS('1추일입'!H$6:H$100,'1추일입'!$A$6:$A$100,'1추총괄표(위원회)'!$A39,'1추일입'!$B$6:$B$100,'1추총괄표(위원회)'!$C39)</f>
        <v>0</v>
      </c>
      <c r="F39" s="169">
        <f t="shared" si="30"/>
        <v>0</v>
      </c>
      <c r="G39" s="149">
        <f>SUMIFS('1추일입'!J$6:J$100,'1추일입'!$A$6:$A$100,'1추총괄표(위원회)'!$A39,'1추일입'!$B$6:$B$100,'1추총괄표(위원회)'!$C39)</f>
        <v>0</v>
      </c>
      <c r="H39" s="138">
        <f>SUMIFS('1추일입'!K$6:K$100,'1추일입'!$A$6:$A$100,'1추총괄표(위원회)'!$A39,'1추일입'!$B$6:$B$100,'1추총괄표(위원회)'!$C39)</f>
        <v>0</v>
      </c>
      <c r="I39" s="169">
        <f>SUMIFS('1추일입'!L$6:L$100,'1추일입'!$A$6:$A$100,'1추총괄표(위원회)'!$A39,'1추일입'!$B$6:$B$100,'1추총괄표(위원회)'!$C39)</f>
        <v>0</v>
      </c>
      <c r="J39" s="149">
        <f>SUMIFS('1추일입'!V$6:V$100,'1추일입'!$A$6:$A$100,'1추총괄표(위원회)'!$A39,'1추일입'!$B$6:$B$100,'1추총괄표(위원회)'!$C39)</f>
        <v>0</v>
      </c>
      <c r="K39" s="138">
        <f>SUMIFS('1추일입'!W$6:W$100,'1추일입'!$A$6:$A$100,'1추총괄표(위원회)'!$A39,'1추일입'!$B$6:$B$100,'1추총괄표(위원회)'!$C39)</f>
        <v>0</v>
      </c>
      <c r="L39" s="145">
        <f>SUMIFS('1추일입'!M$6:M$100,'1추일입'!$A$6:$A$100,'1추총괄표(위원회)'!$A39,'1추일입'!$B$6:$B$100,'1추총괄표(위원회)'!$C39)</f>
        <v>0</v>
      </c>
      <c r="M39" s="146">
        <f>SUMIFS('1추일입'!N$6:N$100,'1추일입'!$A$6:$A$100,'1추총괄표(위원회)'!$A39,'1추일입'!$B$6:$B$100,'1추총괄표(위원회)'!$C39)</f>
        <v>0</v>
      </c>
      <c r="N39" s="133">
        <f>SUMIFS('1추일입'!O$6:O$100,'1추일입'!$A$6:$A$100,'1추총괄표(위원회)'!$A39,'1추일입'!$B$6:$B$100,'1추총괄표(위원회)'!$C39)</f>
        <v>0</v>
      </c>
      <c r="O39" s="145">
        <f>SUMIFS('1추일입'!AA$6:AA$100,'1추일입'!$A$6:$A$100,'1추총괄표(위원회)'!$A39,'1추일입'!$B$6:$B$100,'1추총괄표(위원회)'!$C39)</f>
        <v>0</v>
      </c>
      <c r="P39" s="138">
        <f>SUMIFS('1추일입'!AB$6:AB$100,'1추일입'!$A$6:$A$100,'1추총괄표(위원회)'!$A39,'1추일입'!$B$6:$B$100,'1추총괄표(위원회)'!$C39)</f>
        <v>0</v>
      </c>
      <c r="Q39" s="84"/>
      <c r="R39" s="133">
        <f>SUMIFS('1추일출'!G$6:G$14,'1추일출'!$A$6:$A$14,'1추총괄표(위원회)'!$A39,'1추일출'!$B$6:$B$14,'1추총괄표(위원회)'!$C39)</f>
        <v>0</v>
      </c>
      <c r="S39" s="169">
        <f>SUMIFS('1추일출'!H$6:H$14,'1추일출'!$A$6:$A$14,'1추총괄표(위원회)'!$A39,'1추일출'!$B$6:$B$14,'1추총괄표(위원회)'!$C39)</f>
        <v>0</v>
      </c>
      <c r="T39" s="133">
        <f t="shared" si="31"/>
        <v>0</v>
      </c>
      <c r="U39" s="145">
        <f>SUMIFS('1추일출'!J$6:J$14,'1추일출'!$A$6:$A$14,'1추총괄표(위원회)'!$A39,'1추일출'!$B$6:$B$14,'1추총괄표(위원회)'!$C39)</f>
        <v>0</v>
      </c>
      <c r="V39" s="146">
        <f>SUMIFS('1추일출'!K$6:K$14,'1추일출'!$A$6:$A$14,'1추총괄표(위원회)'!$A39,'1추일출'!$B$6:$B$14,'1추총괄표(위원회)'!$C39)</f>
        <v>0</v>
      </c>
      <c r="W39" s="133">
        <f>SUMIFS('1추일출'!L$6:L$14,'1추일출'!$A$6:$A$14,'1추총괄표(위원회)'!$A39,'1추일출'!$B$6:$B$14,'1추총괄표(위원회)'!$C39)</f>
        <v>0</v>
      </c>
      <c r="X39" s="145">
        <f>SUMIFS('1추일출'!V$6:V$14,'1추일출'!$A$6:$A$14,'1추총괄표(위원회)'!$A39,'1추일출'!$B$6:$B$14,'1추총괄표(위원회)'!$C39)</f>
        <v>0</v>
      </c>
      <c r="Y39" s="146">
        <f>SUMIFS('1추일출'!W$6:W$14,'1추일출'!$A$6:$A$14,'1추총괄표(위원회)'!$A39,'1추일출'!$B$6:$B$14,'1추총괄표(위원회)'!$C39)</f>
        <v>0</v>
      </c>
      <c r="Z39" s="149">
        <f>SUMIFS('1추일출'!M$6:M$14,'1추일출'!$A$6:$A$14,'1추총괄표(위원회)'!$A39,'1추일출'!$B$6:$B$14,'1추총괄표(위원회)'!$C39)</f>
        <v>0</v>
      </c>
      <c r="AA39" s="138">
        <f>SUMIFS('1추일출'!N$6:N$14,'1추일출'!$A$6:$A$14,'1추총괄표(위원회)'!$A39,'1추일출'!$B$6:$B$14,'1추총괄표(위원회)'!$C39)</f>
        <v>0</v>
      </c>
      <c r="AB39" s="169">
        <f>SUMIFS('1추일출'!O$6:O$14,'1추일출'!$A$6:$A$14,'1추총괄표(위원회)'!$A39,'1추일출'!$B$6:$B$14,'1추총괄표(위원회)'!$C39)</f>
        <v>0</v>
      </c>
      <c r="AC39" s="149">
        <f>SUMIFS('1추일출'!AA$6:AA$14,'1추일출'!$A$6:$A$14,'1추총괄표(위원회)'!$A39,'1추일출'!$B$6:$B$14,'1추총괄표(위원회)'!C$9)</f>
        <v>0</v>
      </c>
      <c r="AD39" s="138">
        <f>SUMIFS('1추일출'!AB$6:AB$14,'1추일출'!$A$6:$A$14,'1추총괄표(위원회)'!$A39,'1추일출'!$B$6:$B$14,'1추총괄표(위원회)'!D$9)</f>
        <v>0</v>
      </c>
      <c r="AE39" s="79"/>
      <c r="AF39" s="137" t="str">
        <f t="shared" si="26"/>
        <v>OK</v>
      </c>
      <c r="AG39" s="138">
        <f t="shared" si="27"/>
        <v>0</v>
      </c>
      <c r="AH39" s="137" t="str">
        <f t="shared" si="28"/>
        <v>OK</v>
      </c>
      <c r="AI39" s="138">
        <f t="shared" si="29"/>
        <v>0</v>
      </c>
    </row>
    <row r="40" spans="1:35" ht="20.100000000000001" customHeight="1" x14ac:dyDescent="0.3">
      <c r="A40" s="132" t="s">
        <v>708</v>
      </c>
      <c r="B40" s="155"/>
      <c r="C40" s="153" t="s">
        <v>493</v>
      </c>
      <c r="D40" s="176">
        <f>SUMIFS('1추일입'!G$6:G$100,'1추일입'!$A$6:$A$100,'1추총괄표(위원회)'!$A40,'1추일입'!$B$6:$B$100,'1추총괄표(위원회)'!$C40)</f>
        <v>0</v>
      </c>
      <c r="E40" s="133">
        <f>SUMIFS('1추일입'!H$6:H$100,'1추일입'!$A$6:$A$100,'1추총괄표(위원회)'!$A40,'1추일입'!$B$6:$B$100,'1추총괄표(위원회)'!$C40)</f>
        <v>0</v>
      </c>
      <c r="F40" s="169">
        <f t="shared" si="30"/>
        <v>0</v>
      </c>
      <c r="G40" s="149">
        <f>SUMIFS('1추일입'!J$6:J$100,'1추일입'!$A$6:$A$100,'1추총괄표(위원회)'!$A40,'1추일입'!$B$6:$B$100,'1추총괄표(위원회)'!$C40)</f>
        <v>0</v>
      </c>
      <c r="H40" s="138">
        <f>SUMIFS('1추일입'!K$6:K$100,'1추일입'!$A$6:$A$100,'1추총괄표(위원회)'!$A40,'1추일입'!$B$6:$B$100,'1추총괄표(위원회)'!$C40)</f>
        <v>0</v>
      </c>
      <c r="I40" s="169">
        <f>SUMIFS('1추일입'!L$6:L$100,'1추일입'!$A$6:$A$100,'1추총괄표(위원회)'!$A40,'1추일입'!$B$6:$B$100,'1추총괄표(위원회)'!$C40)</f>
        <v>0</v>
      </c>
      <c r="J40" s="149">
        <f>SUMIFS('1추일입'!V$6:V$100,'1추일입'!$A$6:$A$100,'1추총괄표(위원회)'!$A40,'1추일입'!$B$6:$B$100,'1추총괄표(위원회)'!$C40)</f>
        <v>0</v>
      </c>
      <c r="K40" s="138">
        <f>SUMIFS('1추일입'!W$6:W$100,'1추일입'!$A$6:$A$100,'1추총괄표(위원회)'!$A40,'1추일입'!$B$6:$B$100,'1추총괄표(위원회)'!$C40)</f>
        <v>0</v>
      </c>
      <c r="L40" s="145">
        <f>SUMIFS('1추일입'!M$6:M$100,'1추일입'!$A$6:$A$100,'1추총괄표(위원회)'!$A40,'1추일입'!$B$6:$B$100,'1추총괄표(위원회)'!$C40)</f>
        <v>0</v>
      </c>
      <c r="M40" s="146">
        <f>SUMIFS('1추일입'!N$6:N$100,'1추일입'!$A$6:$A$100,'1추총괄표(위원회)'!$A40,'1추일입'!$B$6:$B$100,'1추총괄표(위원회)'!$C40)</f>
        <v>0</v>
      </c>
      <c r="N40" s="133">
        <f>SUMIFS('1추일입'!O$6:O$100,'1추일입'!$A$6:$A$100,'1추총괄표(위원회)'!$A40,'1추일입'!$B$6:$B$100,'1추총괄표(위원회)'!$C40)</f>
        <v>0</v>
      </c>
      <c r="O40" s="145">
        <f>SUMIFS('1추일입'!AA$6:AA$100,'1추일입'!$A$6:$A$100,'1추총괄표(위원회)'!$A40,'1추일입'!$B$6:$B$100,'1추총괄표(위원회)'!$C40)</f>
        <v>0</v>
      </c>
      <c r="P40" s="138">
        <f>SUMIFS('1추일입'!AB$6:AB$100,'1추일입'!$A$6:$A$100,'1추총괄표(위원회)'!$A40,'1추일입'!$B$6:$B$100,'1추총괄표(위원회)'!$C40)</f>
        <v>0</v>
      </c>
      <c r="Q40" s="84"/>
      <c r="R40" s="133">
        <f>SUMIFS('1추일출'!G$6:G$14,'1추일출'!$A$6:$A$14,'1추총괄표(위원회)'!$A40,'1추일출'!$B$6:$B$14,'1추총괄표(위원회)'!$C40)</f>
        <v>0</v>
      </c>
      <c r="S40" s="169">
        <f>SUMIFS('1추일출'!H$6:H$14,'1추일출'!$A$6:$A$14,'1추총괄표(위원회)'!$A40,'1추일출'!$B$6:$B$14,'1추총괄표(위원회)'!$C40)</f>
        <v>0</v>
      </c>
      <c r="T40" s="133">
        <f t="shared" si="31"/>
        <v>0</v>
      </c>
      <c r="U40" s="145">
        <f>SUMIFS('1추일출'!J$6:J$14,'1추일출'!$A$6:$A$14,'1추총괄표(위원회)'!$A40,'1추일출'!$B$6:$B$14,'1추총괄표(위원회)'!$C40)</f>
        <v>0</v>
      </c>
      <c r="V40" s="146">
        <f>SUMIFS('1추일출'!K$6:K$14,'1추일출'!$A$6:$A$14,'1추총괄표(위원회)'!$A40,'1추일출'!$B$6:$B$14,'1추총괄표(위원회)'!$C40)</f>
        <v>0</v>
      </c>
      <c r="W40" s="133">
        <f>SUMIFS('1추일출'!L$6:L$14,'1추일출'!$A$6:$A$14,'1추총괄표(위원회)'!$A40,'1추일출'!$B$6:$B$14,'1추총괄표(위원회)'!$C40)</f>
        <v>0</v>
      </c>
      <c r="X40" s="145">
        <f>SUMIFS('1추일출'!V$6:V$14,'1추일출'!$A$6:$A$14,'1추총괄표(위원회)'!$A40,'1추일출'!$B$6:$B$14,'1추총괄표(위원회)'!$C40)</f>
        <v>0</v>
      </c>
      <c r="Y40" s="146">
        <f>SUMIFS('1추일출'!W$6:W$14,'1추일출'!$A$6:$A$14,'1추총괄표(위원회)'!$A40,'1추일출'!$B$6:$B$14,'1추총괄표(위원회)'!$C40)</f>
        <v>0</v>
      </c>
      <c r="Z40" s="149">
        <f>SUMIFS('1추일출'!M$6:M$14,'1추일출'!$A$6:$A$14,'1추총괄표(위원회)'!$A40,'1추일출'!$B$6:$B$14,'1추총괄표(위원회)'!$C40)</f>
        <v>0</v>
      </c>
      <c r="AA40" s="138">
        <f>SUMIFS('1추일출'!N$6:N$14,'1추일출'!$A$6:$A$14,'1추총괄표(위원회)'!$A40,'1추일출'!$B$6:$B$14,'1추총괄표(위원회)'!$C40)</f>
        <v>0</v>
      </c>
      <c r="AB40" s="169">
        <f>SUMIFS('1추일출'!O$6:O$14,'1추일출'!$A$6:$A$14,'1추총괄표(위원회)'!$A40,'1추일출'!$B$6:$B$14,'1추총괄표(위원회)'!$C40)</f>
        <v>0</v>
      </c>
      <c r="AC40" s="149">
        <f>SUMIFS('1추일출'!AA$6:AA$14,'1추일출'!$A$6:$A$14,'1추총괄표(위원회)'!$A40,'1추일출'!$B$6:$B$14,'1추총괄표(위원회)'!C$9)</f>
        <v>0</v>
      </c>
      <c r="AD40" s="138">
        <f>SUMIFS('1추일출'!AB$6:AB$14,'1추일출'!$A$6:$A$14,'1추총괄표(위원회)'!$A40,'1추일출'!$B$6:$B$14,'1추총괄표(위원회)'!D$9)</f>
        <v>0</v>
      </c>
      <c r="AE40" s="79"/>
      <c r="AF40" s="137" t="str">
        <f t="shared" si="26"/>
        <v>OK</v>
      </c>
      <c r="AG40" s="138">
        <f t="shared" si="27"/>
        <v>0</v>
      </c>
      <c r="AH40" s="137" t="str">
        <f t="shared" si="28"/>
        <v>OK</v>
      </c>
      <c r="AI40" s="138">
        <f t="shared" si="29"/>
        <v>0</v>
      </c>
    </row>
    <row r="41" spans="1:35" ht="20.100000000000001" customHeight="1" x14ac:dyDescent="0.3">
      <c r="A41" s="132" t="s">
        <v>708</v>
      </c>
      <c r="B41" s="155"/>
      <c r="C41" s="153" t="s">
        <v>509</v>
      </c>
      <c r="D41" s="176">
        <f>SUMIFS('1추일입'!G$6:G$100,'1추일입'!$A$6:$A$100,'1추총괄표(위원회)'!$A41,'1추일입'!$B$6:$B$100,'1추총괄표(위원회)'!$C41)</f>
        <v>0</v>
      </c>
      <c r="E41" s="133">
        <f>SUMIFS('1추일입'!H$6:H$100,'1추일입'!$A$6:$A$100,'1추총괄표(위원회)'!$A41,'1추일입'!$B$6:$B$100,'1추총괄표(위원회)'!$C41)</f>
        <v>0</v>
      </c>
      <c r="F41" s="169">
        <f t="shared" si="30"/>
        <v>0</v>
      </c>
      <c r="G41" s="149">
        <f>SUMIFS('1추일입'!J$6:J$100,'1추일입'!$A$6:$A$100,'1추총괄표(위원회)'!$A41,'1추일입'!$B$6:$B$100,'1추총괄표(위원회)'!$C41)</f>
        <v>0</v>
      </c>
      <c r="H41" s="138">
        <f>SUMIFS('1추일입'!K$6:K$100,'1추일입'!$A$6:$A$100,'1추총괄표(위원회)'!$A41,'1추일입'!$B$6:$B$100,'1추총괄표(위원회)'!$C41)</f>
        <v>0</v>
      </c>
      <c r="I41" s="169">
        <f>SUMIFS('1추일입'!L$6:L$100,'1추일입'!$A$6:$A$100,'1추총괄표(위원회)'!$A41,'1추일입'!$B$6:$B$100,'1추총괄표(위원회)'!$C41)</f>
        <v>0</v>
      </c>
      <c r="J41" s="149">
        <f>SUMIFS('1추일입'!V$6:V$100,'1추일입'!$A$6:$A$100,'1추총괄표(위원회)'!$A41,'1추일입'!$B$6:$B$100,'1추총괄표(위원회)'!$C41)</f>
        <v>0</v>
      </c>
      <c r="K41" s="138">
        <f>SUMIFS('1추일입'!W$6:W$100,'1추일입'!$A$6:$A$100,'1추총괄표(위원회)'!$A41,'1추일입'!$B$6:$B$100,'1추총괄표(위원회)'!$C41)</f>
        <v>0</v>
      </c>
      <c r="L41" s="145">
        <f>SUMIFS('1추일입'!M$6:M$100,'1추일입'!$A$6:$A$100,'1추총괄표(위원회)'!$A41,'1추일입'!$B$6:$B$100,'1추총괄표(위원회)'!$C41)</f>
        <v>0</v>
      </c>
      <c r="M41" s="146">
        <f>SUMIFS('1추일입'!N$6:N$100,'1추일입'!$A$6:$A$100,'1추총괄표(위원회)'!$A41,'1추일입'!$B$6:$B$100,'1추총괄표(위원회)'!$C41)</f>
        <v>0</v>
      </c>
      <c r="N41" s="133">
        <f>SUMIFS('1추일입'!O$6:O$100,'1추일입'!$A$6:$A$100,'1추총괄표(위원회)'!$A41,'1추일입'!$B$6:$B$100,'1추총괄표(위원회)'!$C41)</f>
        <v>0</v>
      </c>
      <c r="O41" s="145">
        <f>SUMIFS('1추일입'!AA$6:AA$100,'1추일입'!$A$6:$A$100,'1추총괄표(위원회)'!$A41,'1추일입'!$B$6:$B$100,'1추총괄표(위원회)'!$C41)</f>
        <v>0</v>
      </c>
      <c r="P41" s="138">
        <f>SUMIFS('1추일입'!AB$6:AB$100,'1추일입'!$A$6:$A$100,'1추총괄표(위원회)'!$A41,'1추일입'!$B$6:$B$100,'1추총괄표(위원회)'!$C41)</f>
        <v>0</v>
      </c>
      <c r="Q41" s="84"/>
      <c r="R41" s="133">
        <f>SUMIFS('1추일출'!G$6:G$14,'1추일출'!$A$6:$A$14,'1추총괄표(위원회)'!$A41,'1추일출'!$B$6:$B$14,'1추총괄표(위원회)'!$C41)</f>
        <v>0</v>
      </c>
      <c r="S41" s="169">
        <f>SUMIFS('1추일출'!H$6:H$14,'1추일출'!$A$6:$A$14,'1추총괄표(위원회)'!$A41,'1추일출'!$B$6:$B$14,'1추총괄표(위원회)'!$C41)</f>
        <v>0</v>
      </c>
      <c r="T41" s="133">
        <f t="shared" si="31"/>
        <v>0</v>
      </c>
      <c r="U41" s="145">
        <f>SUMIFS('1추일출'!J$6:J$14,'1추일출'!$A$6:$A$14,'1추총괄표(위원회)'!$A41,'1추일출'!$B$6:$B$14,'1추총괄표(위원회)'!$C41)</f>
        <v>0</v>
      </c>
      <c r="V41" s="146">
        <f>SUMIFS('1추일출'!K$6:K$14,'1추일출'!$A$6:$A$14,'1추총괄표(위원회)'!$A41,'1추일출'!$B$6:$B$14,'1추총괄표(위원회)'!$C41)</f>
        <v>0</v>
      </c>
      <c r="W41" s="133">
        <f>SUMIFS('1추일출'!L$6:L$14,'1추일출'!$A$6:$A$14,'1추총괄표(위원회)'!$A41,'1추일출'!$B$6:$B$14,'1추총괄표(위원회)'!$C41)</f>
        <v>0</v>
      </c>
      <c r="X41" s="145">
        <f>SUMIFS('1추일출'!V$6:V$14,'1추일출'!$A$6:$A$14,'1추총괄표(위원회)'!$A41,'1추일출'!$B$6:$B$14,'1추총괄표(위원회)'!$C41)</f>
        <v>0</v>
      </c>
      <c r="Y41" s="146">
        <f>SUMIFS('1추일출'!W$6:W$14,'1추일출'!$A$6:$A$14,'1추총괄표(위원회)'!$A41,'1추일출'!$B$6:$B$14,'1추총괄표(위원회)'!$C41)</f>
        <v>0</v>
      </c>
      <c r="Z41" s="149">
        <f>SUMIFS('1추일출'!M$6:M$14,'1추일출'!$A$6:$A$14,'1추총괄표(위원회)'!$A41,'1추일출'!$B$6:$B$14,'1추총괄표(위원회)'!$C41)</f>
        <v>0</v>
      </c>
      <c r="AA41" s="138">
        <f>SUMIFS('1추일출'!N$6:N$14,'1추일출'!$A$6:$A$14,'1추총괄표(위원회)'!$A41,'1추일출'!$B$6:$B$14,'1추총괄표(위원회)'!$C41)</f>
        <v>0</v>
      </c>
      <c r="AB41" s="169">
        <f>SUMIFS('1추일출'!O$6:O$14,'1추일출'!$A$6:$A$14,'1추총괄표(위원회)'!$A41,'1추일출'!$B$6:$B$14,'1추총괄표(위원회)'!$C41)</f>
        <v>0</v>
      </c>
      <c r="AC41" s="149">
        <f>SUMIFS('1추일출'!AA$6:AA$14,'1추일출'!$A$6:$A$14,'1추총괄표(위원회)'!$A41,'1추일출'!$B$6:$B$14,'1추총괄표(위원회)'!C$9)</f>
        <v>0</v>
      </c>
      <c r="AD41" s="138">
        <f>SUMIFS('1추일출'!AB$6:AB$14,'1추일출'!$A$6:$A$14,'1추총괄표(위원회)'!$A41,'1추일출'!$B$6:$B$14,'1추총괄표(위원회)'!D$9)</f>
        <v>0</v>
      </c>
      <c r="AE41" s="79"/>
      <c r="AF41" s="137" t="str">
        <f t="shared" si="26"/>
        <v>OK</v>
      </c>
      <c r="AG41" s="138">
        <f t="shared" si="27"/>
        <v>0</v>
      </c>
      <c r="AH41" s="137" t="str">
        <f t="shared" si="28"/>
        <v>OK</v>
      </c>
      <c r="AI41" s="138">
        <f t="shared" si="29"/>
        <v>0</v>
      </c>
    </row>
    <row r="42" spans="1:35" ht="20.100000000000001" customHeight="1" x14ac:dyDescent="0.3">
      <c r="A42" s="132" t="s">
        <v>708</v>
      </c>
      <c r="B42" s="155"/>
      <c r="C42" s="153" t="s">
        <v>522</v>
      </c>
      <c r="D42" s="176">
        <f>SUMIFS('1추일입'!G$6:G$100,'1추일입'!$A$6:$A$100,'1추총괄표(위원회)'!$A42,'1추일입'!$B$6:$B$100,'1추총괄표(위원회)'!$C42)</f>
        <v>0</v>
      </c>
      <c r="E42" s="133">
        <f>SUMIFS('1추일입'!H$6:H$100,'1추일입'!$A$6:$A$100,'1추총괄표(위원회)'!$A42,'1추일입'!$B$6:$B$100,'1추총괄표(위원회)'!$C42)</f>
        <v>0</v>
      </c>
      <c r="F42" s="169">
        <f t="shared" si="30"/>
        <v>0</v>
      </c>
      <c r="G42" s="149">
        <f>SUMIFS('1추일입'!J$6:J$100,'1추일입'!$A$6:$A$100,'1추총괄표(위원회)'!$A42,'1추일입'!$B$6:$B$100,'1추총괄표(위원회)'!$C42)</f>
        <v>0</v>
      </c>
      <c r="H42" s="138">
        <f>SUMIFS('1추일입'!K$6:K$100,'1추일입'!$A$6:$A$100,'1추총괄표(위원회)'!$A42,'1추일입'!$B$6:$B$100,'1추총괄표(위원회)'!$C42)</f>
        <v>0</v>
      </c>
      <c r="I42" s="169">
        <f>SUMIFS('1추일입'!L$6:L$100,'1추일입'!$A$6:$A$100,'1추총괄표(위원회)'!$A42,'1추일입'!$B$6:$B$100,'1추총괄표(위원회)'!$C42)</f>
        <v>0</v>
      </c>
      <c r="J42" s="149">
        <f>SUMIFS('1추일입'!V$6:V$100,'1추일입'!$A$6:$A$100,'1추총괄표(위원회)'!$A42,'1추일입'!$B$6:$B$100,'1추총괄표(위원회)'!$C42)</f>
        <v>0</v>
      </c>
      <c r="K42" s="138">
        <f>SUMIFS('1추일입'!W$6:W$100,'1추일입'!$A$6:$A$100,'1추총괄표(위원회)'!$A42,'1추일입'!$B$6:$B$100,'1추총괄표(위원회)'!$C42)</f>
        <v>0</v>
      </c>
      <c r="L42" s="145">
        <f>SUMIFS('1추일입'!M$6:M$100,'1추일입'!$A$6:$A$100,'1추총괄표(위원회)'!$A42,'1추일입'!$B$6:$B$100,'1추총괄표(위원회)'!$C42)</f>
        <v>0</v>
      </c>
      <c r="M42" s="146">
        <f>SUMIFS('1추일입'!N$6:N$100,'1추일입'!$A$6:$A$100,'1추총괄표(위원회)'!$A42,'1추일입'!$B$6:$B$100,'1추총괄표(위원회)'!$C42)</f>
        <v>0</v>
      </c>
      <c r="N42" s="133">
        <f>SUMIFS('1추일입'!O$6:O$100,'1추일입'!$A$6:$A$100,'1추총괄표(위원회)'!$A42,'1추일입'!$B$6:$B$100,'1추총괄표(위원회)'!$C42)</f>
        <v>0</v>
      </c>
      <c r="O42" s="145">
        <f>SUMIFS('1추일입'!AA$6:AA$100,'1추일입'!$A$6:$A$100,'1추총괄표(위원회)'!$A42,'1추일입'!$B$6:$B$100,'1추총괄표(위원회)'!$C42)</f>
        <v>0</v>
      </c>
      <c r="P42" s="138">
        <f>SUMIFS('1추일입'!AB$6:AB$100,'1추일입'!$A$6:$A$100,'1추총괄표(위원회)'!$A42,'1추일입'!$B$6:$B$100,'1추총괄표(위원회)'!$C42)</f>
        <v>0</v>
      </c>
      <c r="Q42" s="84"/>
      <c r="R42" s="133">
        <f>SUMIFS('1추일출'!G$6:G$14,'1추일출'!$A$6:$A$14,'1추총괄표(위원회)'!$A42,'1추일출'!$B$6:$B$14,'1추총괄표(위원회)'!$C42)</f>
        <v>0</v>
      </c>
      <c r="S42" s="169">
        <f>SUMIFS('1추일출'!H$6:H$14,'1추일출'!$A$6:$A$14,'1추총괄표(위원회)'!$A42,'1추일출'!$B$6:$B$14,'1추총괄표(위원회)'!$C42)</f>
        <v>0</v>
      </c>
      <c r="T42" s="133">
        <f t="shared" si="31"/>
        <v>0</v>
      </c>
      <c r="U42" s="145">
        <f>SUMIFS('1추일출'!J$6:J$14,'1추일출'!$A$6:$A$14,'1추총괄표(위원회)'!$A42,'1추일출'!$B$6:$B$14,'1추총괄표(위원회)'!$C42)</f>
        <v>0</v>
      </c>
      <c r="V42" s="146">
        <f>SUMIFS('1추일출'!K$6:K$14,'1추일출'!$A$6:$A$14,'1추총괄표(위원회)'!$A42,'1추일출'!$B$6:$B$14,'1추총괄표(위원회)'!$C42)</f>
        <v>0</v>
      </c>
      <c r="W42" s="133">
        <f>SUMIFS('1추일출'!L$6:L$14,'1추일출'!$A$6:$A$14,'1추총괄표(위원회)'!$A42,'1추일출'!$B$6:$B$14,'1추총괄표(위원회)'!$C42)</f>
        <v>0</v>
      </c>
      <c r="X42" s="145">
        <f>SUMIFS('1추일출'!V$6:V$14,'1추일출'!$A$6:$A$14,'1추총괄표(위원회)'!$A42,'1추일출'!$B$6:$B$14,'1추총괄표(위원회)'!$C42)</f>
        <v>0</v>
      </c>
      <c r="Y42" s="146">
        <f>SUMIFS('1추일출'!W$6:W$14,'1추일출'!$A$6:$A$14,'1추총괄표(위원회)'!$A42,'1추일출'!$B$6:$B$14,'1추총괄표(위원회)'!$C42)</f>
        <v>0</v>
      </c>
      <c r="Z42" s="149">
        <f>SUMIFS('1추일출'!M$6:M$14,'1추일출'!$A$6:$A$14,'1추총괄표(위원회)'!$A42,'1추일출'!$B$6:$B$14,'1추총괄표(위원회)'!$C42)</f>
        <v>0</v>
      </c>
      <c r="AA42" s="138">
        <f>SUMIFS('1추일출'!N$6:N$14,'1추일출'!$A$6:$A$14,'1추총괄표(위원회)'!$A42,'1추일출'!$B$6:$B$14,'1추총괄표(위원회)'!$C42)</f>
        <v>0</v>
      </c>
      <c r="AB42" s="169">
        <f>SUMIFS('1추일출'!O$6:O$14,'1추일출'!$A$6:$A$14,'1추총괄표(위원회)'!$A42,'1추일출'!$B$6:$B$14,'1추총괄표(위원회)'!$C42)</f>
        <v>0</v>
      </c>
      <c r="AC42" s="149">
        <f>SUMIFS('1추일출'!AA$6:AA$14,'1추일출'!$A$6:$A$14,'1추총괄표(위원회)'!$A42,'1추일출'!$B$6:$B$14,'1추총괄표(위원회)'!C$9)</f>
        <v>0</v>
      </c>
      <c r="AD42" s="138">
        <f>SUMIFS('1추일출'!AB$6:AB$14,'1추일출'!$A$6:$A$14,'1추총괄표(위원회)'!$A42,'1추일출'!$B$6:$B$14,'1추총괄표(위원회)'!D$9)</f>
        <v>0</v>
      </c>
      <c r="AE42" s="79"/>
      <c r="AF42" s="137" t="str">
        <f t="shared" si="26"/>
        <v>OK</v>
      </c>
      <c r="AG42" s="138">
        <f t="shared" si="27"/>
        <v>0</v>
      </c>
      <c r="AH42" s="137" t="str">
        <f t="shared" si="28"/>
        <v>OK</v>
      </c>
      <c r="AI42" s="138">
        <f t="shared" si="29"/>
        <v>0</v>
      </c>
    </row>
    <row r="43" spans="1:35" ht="20.100000000000001" customHeight="1" x14ac:dyDescent="0.3">
      <c r="A43" s="132"/>
      <c r="B43" s="184" t="s">
        <v>785</v>
      </c>
      <c r="C43" s="157"/>
      <c r="D43" s="175">
        <f>SUM(D44:D48)</f>
        <v>0</v>
      </c>
      <c r="E43" s="166">
        <f t="shared" ref="E43:P43" si="123">SUM(E44:E48)</f>
        <v>0</v>
      </c>
      <c r="F43" s="168">
        <f t="shared" si="123"/>
        <v>0</v>
      </c>
      <c r="G43" s="158">
        <f t="shared" si="123"/>
        <v>0</v>
      </c>
      <c r="H43" s="160">
        <f t="shared" si="123"/>
        <v>0</v>
      </c>
      <c r="I43" s="168">
        <f t="shared" si="123"/>
        <v>0</v>
      </c>
      <c r="J43" s="158">
        <f t="shared" si="123"/>
        <v>0</v>
      </c>
      <c r="K43" s="160">
        <f t="shared" si="123"/>
        <v>0</v>
      </c>
      <c r="L43" s="163">
        <f t="shared" si="123"/>
        <v>0</v>
      </c>
      <c r="M43" s="173">
        <f t="shared" si="123"/>
        <v>0</v>
      </c>
      <c r="N43" s="166">
        <f t="shared" si="123"/>
        <v>0</v>
      </c>
      <c r="O43" s="163">
        <f t="shared" si="123"/>
        <v>0</v>
      </c>
      <c r="P43" s="160">
        <f t="shared" si="123"/>
        <v>0</v>
      </c>
      <c r="Q43" s="84"/>
      <c r="R43" s="166">
        <f>SUM(R44:R48)</f>
        <v>0</v>
      </c>
      <c r="S43" s="168">
        <f t="shared" ref="S43" si="124">SUM(S44:S48)</f>
        <v>0</v>
      </c>
      <c r="T43" s="166">
        <f t="shared" ref="T43" si="125">SUM(T44:T48)</f>
        <v>0</v>
      </c>
      <c r="U43" s="163">
        <f t="shared" ref="U43" si="126">SUM(U44:U48)</f>
        <v>0</v>
      </c>
      <c r="V43" s="173">
        <f t="shared" ref="V43" si="127">SUM(V44:V48)</f>
        <v>0</v>
      </c>
      <c r="W43" s="166">
        <f t="shared" ref="W43" si="128">SUM(W44:W48)</f>
        <v>0</v>
      </c>
      <c r="X43" s="163">
        <f t="shared" ref="X43" si="129">SUM(X44:X48)</f>
        <v>0</v>
      </c>
      <c r="Y43" s="173">
        <f t="shared" ref="Y43" si="130">SUM(Y44:Y48)</f>
        <v>0</v>
      </c>
      <c r="Z43" s="158">
        <f t="shared" ref="Z43" si="131">SUM(Z44:Z48)</f>
        <v>0</v>
      </c>
      <c r="AA43" s="160">
        <f t="shared" ref="AA43" si="132">SUM(AA44:AA48)</f>
        <v>0</v>
      </c>
      <c r="AB43" s="168">
        <f t="shared" ref="AB43" si="133">SUM(AB44:AB48)</f>
        <v>0</v>
      </c>
      <c r="AC43" s="158">
        <f t="shared" ref="AC43" si="134">SUM(AC44:AC48)</f>
        <v>0</v>
      </c>
      <c r="AD43" s="160">
        <f t="shared" ref="AD43" si="135">SUM(AD44:AD48)</f>
        <v>0</v>
      </c>
      <c r="AE43" s="79"/>
      <c r="AF43" s="159" t="str">
        <f t="shared" si="26"/>
        <v>OK</v>
      </c>
      <c r="AG43" s="160">
        <f t="shared" si="27"/>
        <v>0</v>
      </c>
      <c r="AH43" s="159" t="str">
        <f t="shared" si="28"/>
        <v>OK</v>
      </c>
      <c r="AI43" s="160">
        <f t="shared" si="29"/>
        <v>0</v>
      </c>
    </row>
    <row r="44" spans="1:35" ht="20.100000000000001" customHeight="1" x14ac:dyDescent="0.3">
      <c r="A44" s="132" t="s">
        <v>765</v>
      </c>
      <c r="B44" s="155"/>
      <c r="C44" s="153" t="s">
        <v>539</v>
      </c>
      <c r="D44" s="176">
        <f>SUMIFS('1추일입'!G$6:G$100,'1추일입'!$A$6:$A$100,'1추총괄표(위원회)'!$A44,'1추일입'!$B$6:$B$100,'1추총괄표(위원회)'!$C44)</f>
        <v>0</v>
      </c>
      <c r="E44" s="133">
        <f>SUMIFS('1추일입'!H$6:H$100,'1추일입'!$A$6:$A$100,'1추총괄표(위원회)'!$A44,'1추일입'!$B$6:$B$100,'1추총괄표(위원회)'!$C44)</f>
        <v>0</v>
      </c>
      <c r="F44" s="169">
        <f t="shared" si="30"/>
        <v>0</v>
      </c>
      <c r="G44" s="149">
        <f>SUMIFS('1추일입'!J$6:J$100,'1추일입'!$A$6:$A$100,'1추총괄표(위원회)'!$A44,'1추일입'!$B$6:$B$100,'1추총괄표(위원회)'!$C44)</f>
        <v>0</v>
      </c>
      <c r="H44" s="138">
        <f>SUMIFS('1추일입'!K$6:K$100,'1추일입'!$A$6:$A$100,'1추총괄표(위원회)'!$A44,'1추일입'!$B$6:$B$100,'1추총괄표(위원회)'!$C44)</f>
        <v>0</v>
      </c>
      <c r="I44" s="169">
        <f>SUMIFS('1추일입'!L$6:L$100,'1추일입'!$A$6:$A$100,'1추총괄표(위원회)'!$A44,'1추일입'!$B$6:$B$100,'1추총괄표(위원회)'!$C44)</f>
        <v>0</v>
      </c>
      <c r="J44" s="149">
        <f>SUMIFS('1추일입'!V$6:V$100,'1추일입'!$A$6:$A$100,'1추총괄표(위원회)'!$A44,'1추일입'!$B$6:$B$100,'1추총괄표(위원회)'!$C44)</f>
        <v>0</v>
      </c>
      <c r="K44" s="138">
        <f>SUMIFS('1추일입'!W$6:W$100,'1추일입'!$A$6:$A$100,'1추총괄표(위원회)'!$A44,'1추일입'!$B$6:$B$100,'1추총괄표(위원회)'!$C44)</f>
        <v>0</v>
      </c>
      <c r="L44" s="145">
        <f>SUMIFS('1추일입'!M$6:M$100,'1추일입'!$A$6:$A$100,'1추총괄표(위원회)'!$A44,'1추일입'!$B$6:$B$100,'1추총괄표(위원회)'!$C44)</f>
        <v>0</v>
      </c>
      <c r="M44" s="146">
        <f>SUMIFS('1추일입'!N$6:N$100,'1추일입'!$A$6:$A$100,'1추총괄표(위원회)'!$A44,'1추일입'!$B$6:$B$100,'1추총괄표(위원회)'!$C44)</f>
        <v>0</v>
      </c>
      <c r="N44" s="133">
        <f>SUMIFS('1추일입'!O$6:O$100,'1추일입'!$A$6:$A$100,'1추총괄표(위원회)'!$A44,'1추일입'!$B$6:$B$100,'1추총괄표(위원회)'!$C44)</f>
        <v>0</v>
      </c>
      <c r="O44" s="145">
        <f>SUMIFS('1추일입'!AA$6:AA$100,'1추일입'!$A$6:$A$100,'1추총괄표(위원회)'!$A44,'1추일입'!$B$6:$B$100,'1추총괄표(위원회)'!$C44)</f>
        <v>0</v>
      </c>
      <c r="P44" s="138">
        <f>SUMIFS('1추일입'!AB$6:AB$100,'1추일입'!$A$6:$A$100,'1추총괄표(위원회)'!$A44,'1추일입'!$B$6:$B$100,'1추총괄표(위원회)'!$C44)</f>
        <v>0</v>
      </c>
      <c r="Q44" s="84"/>
      <c r="R44" s="133">
        <f>SUMIFS('1추일출'!G$6:G$14,'1추일출'!$A$6:$A$14,'1추총괄표(위원회)'!$A44,'1추일출'!$B$6:$B$14,'1추총괄표(위원회)'!$C44)</f>
        <v>0</v>
      </c>
      <c r="S44" s="169">
        <f>SUMIFS('1추일출'!H$6:H$14,'1추일출'!$A$6:$A$14,'1추총괄표(위원회)'!$A44,'1추일출'!$B$6:$B$14,'1추총괄표(위원회)'!$C44)</f>
        <v>0</v>
      </c>
      <c r="T44" s="133">
        <f t="shared" si="31"/>
        <v>0</v>
      </c>
      <c r="U44" s="145">
        <f>SUMIFS('1추일출'!J$6:J$14,'1추일출'!$A$6:$A$14,'1추총괄표(위원회)'!$A44,'1추일출'!$B$6:$B$14,'1추총괄표(위원회)'!$C44)</f>
        <v>0</v>
      </c>
      <c r="V44" s="146">
        <f>SUMIFS('1추일출'!K$6:K$14,'1추일출'!$A$6:$A$14,'1추총괄표(위원회)'!$A44,'1추일출'!$B$6:$B$14,'1추총괄표(위원회)'!$C44)</f>
        <v>0</v>
      </c>
      <c r="W44" s="133">
        <f>SUMIFS('1추일출'!L$6:L$14,'1추일출'!$A$6:$A$14,'1추총괄표(위원회)'!$A44,'1추일출'!$B$6:$B$14,'1추총괄표(위원회)'!$C44)</f>
        <v>0</v>
      </c>
      <c r="X44" s="145">
        <f>SUMIFS('1추일출'!V$6:V$14,'1추일출'!$A$6:$A$14,'1추총괄표(위원회)'!$A44,'1추일출'!$B$6:$B$14,'1추총괄표(위원회)'!$C44)</f>
        <v>0</v>
      </c>
      <c r="Y44" s="146">
        <f>SUMIFS('1추일출'!W$6:W$14,'1추일출'!$A$6:$A$14,'1추총괄표(위원회)'!$A44,'1추일출'!$B$6:$B$14,'1추총괄표(위원회)'!$C44)</f>
        <v>0</v>
      </c>
      <c r="Z44" s="149">
        <f>SUMIFS('1추일출'!M$6:M$14,'1추일출'!$A$6:$A$14,'1추총괄표(위원회)'!$A44,'1추일출'!$B$6:$B$14,'1추총괄표(위원회)'!$C44)</f>
        <v>0</v>
      </c>
      <c r="AA44" s="138">
        <f>SUMIFS('1추일출'!N$6:N$14,'1추일출'!$A$6:$A$14,'1추총괄표(위원회)'!$A44,'1추일출'!$B$6:$B$14,'1추총괄표(위원회)'!$C44)</f>
        <v>0</v>
      </c>
      <c r="AB44" s="169">
        <f>SUMIFS('1추일출'!O$6:O$14,'1추일출'!$A$6:$A$14,'1추총괄표(위원회)'!$A44,'1추일출'!$B$6:$B$14,'1추총괄표(위원회)'!$C44)</f>
        <v>0</v>
      </c>
      <c r="AC44" s="149">
        <f>SUMIFS('1추일출'!AA$6:AA$14,'1추일출'!$A$6:$A$14,'1추총괄표(위원회)'!$A44,'1추일출'!$B$6:$B$14,'1추총괄표(위원회)'!C$9)</f>
        <v>0</v>
      </c>
      <c r="AD44" s="138">
        <f>SUMIFS('1추일출'!AB$6:AB$14,'1추일출'!$A$6:$A$14,'1추총괄표(위원회)'!$A44,'1추일출'!$B$6:$B$14,'1추총괄표(위원회)'!D$9)</f>
        <v>0</v>
      </c>
      <c r="AE44" s="79"/>
      <c r="AF44" s="137" t="str">
        <f t="shared" si="26"/>
        <v>OK</v>
      </c>
      <c r="AG44" s="138">
        <f t="shared" si="27"/>
        <v>0</v>
      </c>
      <c r="AH44" s="137" t="str">
        <f t="shared" si="28"/>
        <v>OK</v>
      </c>
      <c r="AI44" s="138">
        <f t="shared" si="29"/>
        <v>0</v>
      </c>
    </row>
    <row r="45" spans="1:35" ht="20.100000000000001" customHeight="1" x14ac:dyDescent="0.3">
      <c r="A45" s="132" t="s">
        <v>765</v>
      </c>
      <c r="B45" s="155"/>
      <c r="C45" s="153" t="s">
        <v>570</v>
      </c>
      <c r="D45" s="176">
        <f>SUMIFS('1추일입'!G$6:G$100,'1추일입'!$A$6:$A$100,'1추총괄표(위원회)'!$A45,'1추일입'!$B$6:$B$100,'1추총괄표(위원회)'!$C45)</f>
        <v>0</v>
      </c>
      <c r="E45" s="133">
        <f>SUMIFS('1추일입'!H$6:H$100,'1추일입'!$A$6:$A$100,'1추총괄표(위원회)'!$A45,'1추일입'!$B$6:$B$100,'1추총괄표(위원회)'!$C45)</f>
        <v>0</v>
      </c>
      <c r="F45" s="169">
        <f t="shared" si="30"/>
        <v>0</v>
      </c>
      <c r="G45" s="149">
        <f>SUMIFS('1추일입'!J$6:J$100,'1추일입'!$A$6:$A$100,'1추총괄표(위원회)'!$A45,'1추일입'!$B$6:$B$100,'1추총괄표(위원회)'!$C45)</f>
        <v>0</v>
      </c>
      <c r="H45" s="138">
        <f>SUMIFS('1추일입'!K$6:K$100,'1추일입'!$A$6:$A$100,'1추총괄표(위원회)'!$A45,'1추일입'!$B$6:$B$100,'1추총괄표(위원회)'!$C45)</f>
        <v>0</v>
      </c>
      <c r="I45" s="169">
        <f>SUMIFS('1추일입'!L$6:L$100,'1추일입'!$A$6:$A$100,'1추총괄표(위원회)'!$A45,'1추일입'!$B$6:$B$100,'1추총괄표(위원회)'!$C45)</f>
        <v>0</v>
      </c>
      <c r="J45" s="149">
        <f>SUMIFS('1추일입'!V$6:V$100,'1추일입'!$A$6:$A$100,'1추총괄표(위원회)'!$A45,'1추일입'!$B$6:$B$100,'1추총괄표(위원회)'!$C45)</f>
        <v>0</v>
      </c>
      <c r="K45" s="138">
        <f>SUMIFS('1추일입'!W$6:W$100,'1추일입'!$A$6:$A$100,'1추총괄표(위원회)'!$A45,'1추일입'!$B$6:$B$100,'1추총괄표(위원회)'!$C45)</f>
        <v>0</v>
      </c>
      <c r="L45" s="145">
        <f>SUMIFS('1추일입'!M$6:M$100,'1추일입'!$A$6:$A$100,'1추총괄표(위원회)'!$A45,'1추일입'!$B$6:$B$100,'1추총괄표(위원회)'!$C45)</f>
        <v>0</v>
      </c>
      <c r="M45" s="146">
        <f>SUMIFS('1추일입'!N$6:N$100,'1추일입'!$A$6:$A$100,'1추총괄표(위원회)'!$A45,'1추일입'!$B$6:$B$100,'1추총괄표(위원회)'!$C45)</f>
        <v>0</v>
      </c>
      <c r="N45" s="133">
        <f>SUMIFS('1추일입'!O$6:O$100,'1추일입'!$A$6:$A$100,'1추총괄표(위원회)'!$A45,'1추일입'!$B$6:$B$100,'1추총괄표(위원회)'!$C45)</f>
        <v>0</v>
      </c>
      <c r="O45" s="145">
        <f>SUMIFS('1추일입'!AA$6:AA$100,'1추일입'!$A$6:$A$100,'1추총괄표(위원회)'!$A45,'1추일입'!$B$6:$B$100,'1추총괄표(위원회)'!$C45)</f>
        <v>0</v>
      </c>
      <c r="P45" s="138">
        <f>SUMIFS('1추일입'!AB$6:AB$100,'1추일입'!$A$6:$A$100,'1추총괄표(위원회)'!$A45,'1추일입'!$B$6:$B$100,'1추총괄표(위원회)'!$C45)</f>
        <v>0</v>
      </c>
      <c r="Q45" s="84"/>
      <c r="R45" s="133">
        <f>SUMIFS('1추일출'!G$6:G$14,'1추일출'!$A$6:$A$14,'1추총괄표(위원회)'!$A45,'1추일출'!$B$6:$B$14,'1추총괄표(위원회)'!$C45)</f>
        <v>0</v>
      </c>
      <c r="S45" s="169">
        <f>SUMIFS('1추일출'!H$6:H$14,'1추일출'!$A$6:$A$14,'1추총괄표(위원회)'!$A45,'1추일출'!$B$6:$B$14,'1추총괄표(위원회)'!$C45)</f>
        <v>0</v>
      </c>
      <c r="T45" s="133">
        <f t="shared" si="31"/>
        <v>0</v>
      </c>
      <c r="U45" s="145">
        <f>SUMIFS('1추일출'!J$6:J$14,'1추일출'!$A$6:$A$14,'1추총괄표(위원회)'!$A45,'1추일출'!$B$6:$B$14,'1추총괄표(위원회)'!$C45)</f>
        <v>0</v>
      </c>
      <c r="V45" s="146">
        <f>SUMIFS('1추일출'!K$6:K$14,'1추일출'!$A$6:$A$14,'1추총괄표(위원회)'!$A45,'1추일출'!$B$6:$B$14,'1추총괄표(위원회)'!$C45)</f>
        <v>0</v>
      </c>
      <c r="W45" s="133">
        <f>SUMIFS('1추일출'!L$6:L$14,'1추일출'!$A$6:$A$14,'1추총괄표(위원회)'!$A45,'1추일출'!$B$6:$B$14,'1추총괄표(위원회)'!$C45)</f>
        <v>0</v>
      </c>
      <c r="X45" s="145">
        <f>SUMIFS('1추일출'!V$6:V$14,'1추일출'!$A$6:$A$14,'1추총괄표(위원회)'!$A45,'1추일출'!$B$6:$B$14,'1추총괄표(위원회)'!$C45)</f>
        <v>0</v>
      </c>
      <c r="Y45" s="146">
        <f>SUMIFS('1추일출'!W$6:W$14,'1추일출'!$A$6:$A$14,'1추총괄표(위원회)'!$A45,'1추일출'!$B$6:$B$14,'1추총괄표(위원회)'!$C45)</f>
        <v>0</v>
      </c>
      <c r="Z45" s="149">
        <f>SUMIFS('1추일출'!M$6:M$14,'1추일출'!$A$6:$A$14,'1추총괄표(위원회)'!$A45,'1추일출'!$B$6:$B$14,'1추총괄표(위원회)'!$C45)</f>
        <v>0</v>
      </c>
      <c r="AA45" s="138">
        <f>SUMIFS('1추일출'!N$6:N$14,'1추일출'!$A$6:$A$14,'1추총괄표(위원회)'!$A45,'1추일출'!$B$6:$B$14,'1추총괄표(위원회)'!$C45)</f>
        <v>0</v>
      </c>
      <c r="AB45" s="169">
        <f>SUMIFS('1추일출'!O$6:O$14,'1추일출'!$A$6:$A$14,'1추총괄표(위원회)'!$A45,'1추일출'!$B$6:$B$14,'1추총괄표(위원회)'!$C45)</f>
        <v>0</v>
      </c>
      <c r="AC45" s="149">
        <f>SUMIFS('1추일출'!AA$6:AA$14,'1추일출'!$A$6:$A$14,'1추총괄표(위원회)'!$A45,'1추일출'!$B$6:$B$14,'1추총괄표(위원회)'!C$9)</f>
        <v>0</v>
      </c>
      <c r="AD45" s="138">
        <f>SUMIFS('1추일출'!AB$6:AB$14,'1추일출'!$A$6:$A$14,'1추총괄표(위원회)'!$A45,'1추일출'!$B$6:$B$14,'1추총괄표(위원회)'!D$9)</f>
        <v>0</v>
      </c>
      <c r="AE45" s="79"/>
      <c r="AF45" s="137" t="str">
        <f t="shared" si="26"/>
        <v>OK</v>
      </c>
      <c r="AG45" s="138">
        <f t="shared" si="27"/>
        <v>0</v>
      </c>
      <c r="AH45" s="137" t="str">
        <f t="shared" si="28"/>
        <v>OK</v>
      </c>
      <c r="AI45" s="138">
        <f t="shared" si="29"/>
        <v>0</v>
      </c>
    </row>
    <row r="46" spans="1:35" ht="20.100000000000001" customHeight="1" x14ac:dyDescent="0.3">
      <c r="A46" s="132" t="s">
        <v>765</v>
      </c>
      <c r="B46" s="155"/>
      <c r="C46" s="153" t="s">
        <v>389</v>
      </c>
      <c r="D46" s="176">
        <f>SUMIFS('1추일입'!G$6:G$100,'1추일입'!$A$6:$A$100,'1추총괄표(위원회)'!$A46,'1추일입'!$B$6:$B$100,'1추총괄표(위원회)'!$C46)</f>
        <v>0</v>
      </c>
      <c r="E46" s="133">
        <f>SUMIFS('1추일입'!H$6:H$100,'1추일입'!$A$6:$A$100,'1추총괄표(위원회)'!$A46,'1추일입'!$B$6:$B$100,'1추총괄표(위원회)'!$C46)</f>
        <v>0</v>
      </c>
      <c r="F46" s="169">
        <f t="shared" si="30"/>
        <v>0</v>
      </c>
      <c r="G46" s="149">
        <f>SUMIFS('1추일입'!J$6:J$100,'1추일입'!$A$6:$A$100,'1추총괄표(위원회)'!$A46,'1추일입'!$B$6:$B$100,'1추총괄표(위원회)'!$C46)</f>
        <v>0</v>
      </c>
      <c r="H46" s="138">
        <f>SUMIFS('1추일입'!K$6:K$100,'1추일입'!$A$6:$A$100,'1추총괄표(위원회)'!$A46,'1추일입'!$B$6:$B$100,'1추총괄표(위원회)'!$C46)</f>
        <v>0</v>
      </c>
      <c r="I46" s="169">
        <f>SUMIFS('1추일입'!L$6:L$100,'1추일입'!$A$6:$A$100,'1추총괄표(위원회)'!$A46,'1추일입'!$B$6:$B$100,'1추총괄표(위원회)'!$C46)</f>
        <v>0</v>
      </c>
      <c r="J46" s="149">
        <f>SUMIFS('1추일입'!V$6:V$100,'1추일입'!$A$6:$A$100,'1추총괄표(위원회)'!$A46,'1추일입'!$B$6:$B$100,'1추총괄표(위원회)'!$C46)</f>
        <v>0</v>
      </c>
      <c r="K46" s="138">
        <f>SUMIFS('1추일입'!W$6:W$100,'1추일입'!$A$6:$A$100,'1추총괄표(위원회)'!$A46,'1추일입'!$B$6:$B$100,'1추총괄표(위원회)'!$C46)</f>
        <v>0</v>
      </c>
      <c r="L46" s="145">
        <f>SUMIFS('1추일입'!M$6:M$100,'1추일입'!$A$6:$A$100,'1추총괄표(위원회)'!$A46,'1추일입'!$B$6:$B$100,'1추총괄표(위원회)'!$C46)</f>
        <v>0</v>
      </c>
      <c r="M46" s="146">
        <f>SUMIFS('1추일입'!N$6:N$100,'1추일입'!$A$6:$A$100,'1추총괄표(위원회)'!$A46,'1추일입'!$B$6:$B$100,'1추총괄표(위원회)'!$C46)</f>
        <v>0</v>
      </c>
      <c r="N46" s="133">
        <f>SUMIFS('1추일입'!O$6:O$100,'1추일입'!$A$6:$A$100,'1추총괄표(위원회)'!$A46,'1추일입'!$B$6:$B$100,'1추총괄표(위원회)'!$C46)</f>
        <v>0</v>
      </c>
      <c r="O46" s="145">
        <f>SUMIFS('1추일입'!AA$6:AA$100,'1추일입'!$A$6:$A$100,'1추총괄표(위원회)'!$A46,'1추일입'!$B$6:$B$100,'1추총괄표(위원회)'!$C46)</f>
        <v>0</v>
      </c>
      <c r="P46" s="138">
        <f>SUMIFS('1추일입'!AB$6:AB$100,'1추일입'!$A$6:$A$100,'1추총괄표(위원회)'!$A46,'1추일입'!$B$6:$B$100,'1추총괄표(위원회)'!$C46)</f>
        <v>0</v>
      </c>
      <c r="Q46" s="84"/>
      <c r="R46" s="133">
        <f>SUMIFS('1추일출'!G$6:G$14,'1추일출'!$A$6:$A$14,'1추총괄표(위원회)'!$A46,'1추일출'!$B$6:$B$14,'1추총괄표(위원회)'!$C46)</f>
        <v>0</v>
      </c>
      <c r="S46" s="169">
        <f>SUMIFS('1추일출'!H$6:H$14,'1추일출'!$A$6:$A$14,'1추총괄표(위원회)'!$A46,'1추일출'!$B$6:$B$14,'1추총괄표(위원회)'!$C46)</f>
        <v>0</v>
      </c>
      <c r="T46" s="133">
        <f t="shared" si="31"/>
        <v>0</v>
      </c>
      <c r="U46" s="145">
        <f>SUMIFS('1추일출'!J$6:J$14,'1추일출'!$A$6:$A$14,'1추총괄표(위원회)'!$A46,'1추일출'!$B$6:$B$14,'1추총괄표(위원회)'!$C46)</f>
        <v>0</v>
      </c>
      <c r="V46" s="146">
        <f>SUMIFS('1추일출'!K$6:K$14,'1추일출'!$A$6:$A$14,'1추총괄표(위원회)'!$A46,'1추일출'!$B$6:$B$14,'1추총괄표(위원회)'!$C46)</f>
        <v>0</v>
      </c>
      <c r="W46" s="133">
        <f>SUMIFS('1추일출'!L$6:L$14,'1추일출'!$A$6:$A$14,'1추총괄표(위원회)'!$A46,'1추일출'!$B$6:$B$14,'1추총괄표(위원회)'!$C46)</f>
        <v>0</v>
      </c>
      <c r="X46" s="145">
        <f>SUMIFS('1추일출'!V$6:V$14,'1추일출'!$A$6:$A$14,'1추총괄표(위원회)'!$A46,'1추일출'!$B$6:$B$14,'1추총괄표(위원회)'!$C46)</f>
        <v>0</v>
      </c>
      <c r="Y46" s="146">
        <f>SUMIFS('1추일출'!W$6:W$14,'1추일출'!$A$6:$A$14,'1추총괄표(위원회)'!$A46,'1추일출'!$B$6:$B$14,'1추총괄표(위원회)'!$C46)</f>
        <v>0</v>
      </c>
      <c r="Z46" s="149">
        <f>SUMIFS('1추일출'!M$6:M$14,'1추일출'!$A$6:$A$14,'1추총괄표(위원회)'!$A46,'1추일출'!$B$6:$B$14,'1추총괄표(위원회)'!$C46)</f>
        <v>0</v>
      </c>
      <c r="AA46" s="138">
        <f>SUMIFS('1추일출'!N$6:N$14,'1추일출'!$A$6:$A$14,'1추총괄표(위원회)'!$A46,'1추일출'!$B$6:$B$14,'1추총괄표(위원회)'!$C46)</f>
        <v>0</v>
      </c>
      <c r="AB46" s="169">
        <f>SUMIFS('1추일출'!O$6:O$14,'1추일출'!$A$6:$A$14,'1추총괄표(위원회)'!$A46,'1추일출'!$B$6:$B$14,'1추총괄표(위원회)'!$C46)</f>
        <v>0</v>
      </c>
      <c r="AC46" s="149">
        <f>SUMIFS('1추일출'!AA$6:AA$14,'1추일출'!$A$6:$A$14,'1추총괄표(위원회)'!$A46,'1추일출'!$B$6:$B$14,'1추총괄표(위원회)'!C$9)</f>
        <v>0</v>
      </c>
      <c r="AD46" s="138">
        <f>SUMIFS('1추일출'!AB$6:AB$14,'1추일출'!$A$6:$A$14,'1추총괄표(위원회)'!$A46,'1추일출'!$B$6:$B$14,'1추총괄표(위원회)'!D$9)</f>
        <v>0</v>
      </c>
      <c r="AE46" s="79"/>
      <c r="AF46" s="137" t="str">
        <f t="shared" si="26"/>
        <v>OK</v>
      </c>
      <c r="AG46" s="138">
        <f t="shared" si="27"/>
        <v>0</v>
      </c>
      <c r="AH46" s="137" t="str">
        <f t="shared" si="28"/>
        <v>OK</v>
      </c>
      <c r="AI46" s="138">
        <f t="shared" si="29"/>
        <v>0</v>
      </c>
    </row>
    <row r="47" spans="1:35" ht="20.100000000000001" customHeight="1" x14ac:dyDescent="0.3">
      <c r="A47" s="132" t="s">
        <v>765</v>
      </c>
      <c r="B47" s="155"/>
      <c r="C47" s="153" t="s">
        <v>469</v>
      </c>
      <c r="D47" s="176">
        <f>SUMIFS('1추일입'!G$6:G$100,'1추일입'!$A$6:$A$100,'1추총괄표(위원회)'!$A47,'1추일입'!$B$6:$B$100,'1추총괄표(위원회)'!$C47)</f>
        <v>0</v>
      </c>
      <c r="E47" s="133">
        <f>SUMIFS('1추일입'!H$6:H$100,'1추일입'!$A$6:$A$100,'1추총괄표(위원회)'!$A47,'1추일입'!$B$6:$B$100,'1추총괄표(위원회)'!$C47)</f>
        <v>0</v>
      </c>
      <c r="F47" s="169">
        <f t="shared" si="30"/>
        <v>0</v>
      </c>
      <c r="G47" s="149">
        <f>SUMIFS('1추일입'!J$6:J$100,'1추일입'!$A$6:$A$100,'1추총괄표(위원회)'!$A47,'1추일입'!$B$6:$B$100,'1추총괄표(위원회)'!$C47)</f>
        <v>0</v>
      </c>
      <c r="H47" s="138">
        <f>SUMIFS('1추일입'!K$6:K$100,'1추일입'!$A$6:$A$100,'1추총괄표(위원회)'!$A47,'1추일입'!$B$6:$B$100,'1추총괄표(위원회)'!$C47)</f>
        <v>0</v>
      </c>
      <c r="I47" s="169">
        <f>SUMIFS('1추일입'!L$6:L$100,'1추일입'!$A$6:$A$100,'1추총괄표(위원회)'!$A47,'1추일입'!$B$6:$B$100,'1추총괄표(위원회)'!$C47)</f>
        <v>0</v>
      </c>
      <c r="J47" s="149">
        <f>SUMIFS('1추일입'!V$6:V$100,'1추일입'!$A$6:$A$100,'1추총괄표(위원회)'!$A47,'1추일입'!$B$6:$B$100,'1추총괄표(위원회)'!$C47)</f>
        <v>0</v>
      </c>
      <c r="K47" s="138">
        <f>SUMIFS('1추일입'!W$6:W$100,'1추일입'!$A$6:$A$100,'1추총괄표(위원회)'!$A47,'1추일입'!$B$6:$B$100,'1추총괄표(위원회)'!$C47)</f>
        <v>0</v>
      </c>
      <c r="L47" s="145">
        <f>SUMIFS('1추일입'!M$6:M$100,'1추일입'!$A$6:$A$100,'1추총괄표(위원회)'!$A47,'1추일입'!$B$6:$B$100,'1추총괄표(위원회)'!$C47)</f>
        <v>0</v>
      </c>
      <c r="M47" s="146">
        <f>SUMIFS('1추일입'!N$6:N$100,'1추일입'!$A$6:$A$100,'1추총괄표(위원회)'!$A47,'1추일입'!$B$6:$B$100,'1추총괄표(위원회)'!$C47)</f>
        <v>0</v>
      </c>
      <c r="N47" s="133">
        <f>SUMIFS('1추일입'!O$6:O$100,'1추일입'!$A$6:$A$100,'1추총괄표(위원회)'!$A47,'1추일입'!$B$6:$B$100,'1추총괄표(위원회)'!$C47)</f>
        <v>0</v>
      </c>
      <c r="O47" s="145">
        <f>SUMIFS('1추일입'!AA$6:AA$100,'1추일입'!$A$6:$A$100,'1추총괄표(위원회)'!$A47,'1추일입'!$B$6:$B$100,'1추총괄표(위원회)'!$C47)</f>
        <v>0</v>
      </c>
      <c r="P47" s="138">
        <f>SUMIFS('1추일입'!AB$6:AB$100,'1추일입'!$A$6:$A$100,'1추총괄표(위원회)'!$A47,'1추일입'!$B$6:$B$100,'1추총괄표(위원회)'!$C47)</f>
        <v>0</v>
      </c>
      <c r="Q47" s="84"/>
      <c r="R47" s="133">
        <f>SUMIFS('1추일출'!G$6:G$14,'1추일출'!$A$6:$A$14,'1추총괄표(위원회)'!$A47,'1추일출'!$B$6:$B$14,'1추총괄표(위원회)'!$C47)</f>
        <v>0</v>
      </c>
      <c r="S47" s="169">
        <f>SUMIFS('1추일출'!H$6:H$14,'1추일출'!$A$6:$A$14,'1추총괄표(위원회)'!$A47,'1추일출'!$B$6:$B$14,'1추총괄표(위원회)'!$C47)</f>
        <v>0</v>
      </c>
      <c r="T47" s="133">
        <f t="shared" si="31"/>
        <v>0</v>
      </c>
      <c r="U47" s="145">
        <f>SUMIFS('1추일출'!J$6:J$14,'1추일출'!$A$6:$A$14,'1추총괄표(위원회)'!$A47,'1추일출'!$B$6:$B$14,'1추총괄표(위원회)'!$C47)</f>
        <v>0</v>
      </c>
      <c r="V47" s="146">
        <f>SUMIFS('1추일출'!K$6:K$14,'1추일출'!$A$6:$A$14,'1추총괄표(위원회)'!$A47,'1추일출'!$B$6:$B$14,'1추총괄표(위원회)'!$C47)</f>
        <v>0</v>
      </c>
      <c r="W47" s="133">
        <f>SUMIFS('1추일출'!L$6:L$14,'1추일출'!$A$6:$A$14,'1추총괄표(위원회)'!$A47,'1추일출'!$B$6:$B$14,'1추총괄표(위원회)'!$C47)</f>
        <v>0</v>
      </c>
      <c r="X47" s="145">
        <f>SUMIFS('1추일출'!V$6:V$14,'1추일출'!$A$6:$A$14,'1추총괄표(위원회)'!$A47,'1추일출'!$B$6:$B$14,'1추총괄표(위원회)'!$C47)</f>
        <v>0</v>
      </c>
      <c r="Y47" s="146">
        <f>SUMIFS('1추일출'!W$6:W$14,'1추일출'!$A$6:$A$14,'1추총괄표(위원회)'!$A47,'1추일출'!$B$6:$B$14,'1추총괄표(위원회)'!$C47)</f>
        <v>0</v>
      </c>
      <c r="Z47" s="149">
        <f>SUMIFS('1추일출'!M$6:M$14,'1추일출'!$A$6:$A$14,'1추총괄표(위원회)'!$A47,'1추일출'!$B$6:$B$14,'1추총괄표(위원회)'!$C47)</f>
        <v>0</v>
      </c>
      <c r="AA47" s="138">
        <f>SUMIFS('1추일출'!N$6:N$14,'1추일출'!$A$6:$A$14,'1추총괄표(위원회)'!$A47,'1추일출'!$B$6:$B$14,'1추총괄표(위원회)'!$C47)</f>
        <v>0</v>
      </c>
      <c r="AB47" s="169">
        <f>SUMIFS('1추일출'!O$6:O$14,'1추일출'!$A$6:$A$14,'1추총괄표(위원회)'!$A47,'1추일출'!$B$6:$B$14,'1추총괄표(위원회)'!$C47)</f>
        <v>0</v>
      </c>
      <c r="AC47" s="149">
        <f>SUMIFS('1추일출'!AA$6:AA$14,'1추일출'!$A$6:$A$14,'1추총괄표(위원회)'!$A47,'1추일출'!$B$6:$B$14,'1추총괄표(위원회)'!C$9)</f>
        <v>0</v>
      </c>
      <c r="AD47" s="138">
        <f>SUMIFS('1추일출'!AB$6:AB$14,'1추일출'!$A$6:$A$14,'1추총괄표(위원회)'!$A47,'1추일출'!$B$6:$B$14,'1추총괄표(위원회)'!D$9)</f>
        <v>0</v>
      </c>
      <c r="AE47" s="79"/>
      <c r="AF47" s="137" t="str">
        <f t="shared" si="26"/>
        <v>OK</v>
      </c>
      <c r="AG47" s="138">
        <f t="shared" si="27"/>
        <v>0</v>
      </c>
      <c r="AH47" s="137" t="str">
        <f t="shared" si="28"/>
        <v>OK</v>
      </c>
      <c r="AI47" s="138">
        <f t="shared" si="29"/>
        <v>0</v>
      </c>
    </row>
    <row r="48" spans="1:35" ht="20.100000000000001" customHeight="1" x14ac:dyDescent="0.3">
      <c r="A48" s="132" t="s">
        <v>765</v>
      </c>
      <c r="B48" s="155"/>
      <c r="C48" s="153" t="s">
        <v>599</v>
      </c>
      <c r="D48" s="176">
        <f>SUMIFS('1추일입'!G$6:G$100,'1추일입'!$A$6:$A$100,'1추총괄표(위원회)'!$A48,'1추일입'!$B$6:$B$100,'1추총괄표(위원회)'!$C48)</f>
        <v>0</v>
      </c>
      <c r="E48" s="133">
        <f>SUMIFS('1추일입'!H$6:H$100,'1추일입'!$A$6:$A$100,'1추총괄표(위원회)'!$A48,'1추일입'!$B$6:$B$100,'1추총괄표(위원회)'!$C48)</f>
        <v>0</v>
      </c>
      <c r="F48" s="169">
        <f t="shared" si="30"/>
        <v>0</v>
      </c>
      <c r="G48" s="149">
        <f>SUMIFS('1추일입'!J$6:J$100,'1추일입'!$A$6:$A$100,'1추총괄표(위원회)'!$A48,'1추일입'!$B$6:$B$100,'1추총괄표(위원회)'!$C48)</f>
        <v>0</v>
      </c>
      <c r="H48" s="138">
        <f>SUMIFS('1추일입'!K$6:K$100,'1추일입'!$A$6:$A$100,'1추총괄표(위원회)'!$A48,'1추일입'!$B$6:$B$100,'1추총괄표(위원회)'!$C48)</f>
        <v>0</v>
      </c>
      <c r="I48" s="169">
        <f>SUMIFS('1추일입'!L$6:L$100,'1추일입'!$A$6:$A$100,'1추총괄표(위원회)'!$A48,'1추일입'!$B$6:$B$100,'1추총괄표(위원회)'!$C48)</f>
        <v>0</v>
      </c>
      <c r="J48" s="149">
        <f>SUMIFS('1추일입'!V$6:V$100,'1추일입'!$A$6:$A$100,'1추총괄표(위원회)'!$A48,'1추일입'!$B$6:$B$100,'1추총괄표(위원회)'!$C48)</f>
        <v>0</v>
      </c>
      <c r="K48" s="138">
        <f>SUMIFS('1추일입'!W$6:W$100,'1추일입'!$A$6:$A$100,'1추총괄표(위원회)'!$A48,'1추일입'!$B$6:$B$100,'1추총괄표(위원회)'!$C48)</f>
        <v>0</v>
      </c>
      <c r="L48" s="145">
        <f>SUMIFS('1추일입'!M$6:M$100,'1추일입'!$A$6:$A$100,'1추총괄표(위원회)'!$A48,'1추일입'!$B$6:$B$100,'1추총괄표(위원회)'!$C48)</f>
        <v>0</v>
      </c>
      <c r="M48" s="146">
        <f>SUMIFS('1추일입'!N$6:N$100,'1추일입'!$A$6:$A$100,'1추총괄표(위원회)'!$A48,'1추일입'!$B$6:$B$100,'1추총괄표(위원회)'!$C48)</f>
        <v>0</v>
      </c>
      <c r="N48" s="133">
        <f>SUMIFS('1추일입'!O$6:O$100,'1추일입'!$A$6:$A$100,'1추총괄표(위원회)'!$A48,'1추일입'!$B$6:$B$100,'1추총괄표(위원회)'!$C48)</f>
        <v>0</v>
      </c>
      <c r="O48" s="145">
        <f>SUMIFS('1추일입'!AA$6:AA$100,'1추일입'!$A$6:$A$100,'1추총괄표(위원회)'!$A48,'1추일입'!$B$6:$B$100,'1추총괄표(위원회)'!$C48)</f>
        <v>0</v>
      </c>
      <c r="P48" s="138">
        <f>SUMIFS('1추일입'!AB$6:AB$100,'1추일입'!$A$6:$A$100,'1추총괄표(위원회)'!$A48,'1추일입'!$B$6:$B$100,'1추총괄표(위원회)'!$C48)</f>
        <v>0</v>
      </c>
      <c r="Q48" s="84"/>
      <c r="R48" s="133">
        <f>SUMIFS('1추일출'!G$6:G$14,'1추일출'!$A$6:$A$14,'1추총괄표(위원회)'!$A48,'1추일출'!$B$6:$B$14,'1추총괄표(위원회)'!$C48)</f>
        <v>0</v>
      </c>
      <c r="S48" s="169">
        <f>SUMIFS('1추일출'!H$6:H$14,'1추일출'!$A$6:$A$14,'1추총괄표(위원회)'!$A48,'1추일출'!$B$6:$B$14,'1추총괄표(위원회)'!$C48)</f>
        <v>0</v>
      </c>
      <c r="T48" s="133">
        <f t="shared" si="31"/>
        <v>0</v>
      </c>
      <c r="U48" s="145">
        <f>SUMIFS('1추일출'!J$6:J$14,'1추일출'!$A$6:$A$14,'1추총괄표(위원회)'!$A48,'1추일출'!$B$6:$B$14,'1추총괄표(위원회)'!$C48)</f>
        <v>0</v>
      </c>
      <c r="V48" s="146">
        <f>SUMIFS('1추일출'!K$6:K$14,'1추일출'!$A$6:$A$14,'1추총괄표(위원회)'!$A48,'1추일출'!$B$6:$B$14,'1추총괄표(위원회)'!$C48)</f>
        <v>0</v>
      </c>
      <c r="W48" s="133">
        <f>SUMIFS('1추일출'!L$6:L$14,'1추일출'!$A$6:$A$14,'1추총괄표(위원회)'!$A48,'1추일출'!$B$6:$B$14,'1추총괄표(위원회)'!$C48)</f>
        <v>0</v>
      </c>
      <c r="X48" s="145">
        <f>SUMIFS('1추일출'!V$6:V$14,'1추일출'!$A$6:$A$14,'1추총괄표(위원회)'!$A48,'1추일출'!$B$6:$B$14,'1추총괄표(위원회)'!$C48)</f>
        <v>0</v>
      </c>
      <c r="Y48" s="146">
        <f>SUMIFS('1추일출'!W$6:W$14,'1추일출'!$A$6:$A$14,'1추총괄표(위원회)'!$A48,'1추일출'!$B$6:$B$14,'1추총괄표(위원회)'!$C48)</f>
        <v>0</v>
      </c>
      <c r="Z48" s="149">
        <f>SUMIFS('1추일출'!M$6:M$14,'1추일출'!$A$6:$A$14,'1추총괄표(위원회)'!$A48,'1추일출'!$B$6:$B$14,'1추총괄표(위원회)'!$C48)</f>
        <v>0</v>
      </c>
      <c r="AA48" s="138">
        <f>SUMIFS('1추일출'!N$6:N$14,'1추일출'!$A$6:$A$14,'1추총괄표(위원회)'!$A48,'1추일출'!$B$6:$B$14,'1추총괄표(위원회)'!$C48)</f>
        <v>0</v>
      </c>
      <c r="AB48" s="169">
        <f>SUMIFS('1추일출'!O$6:O$14,'1추일출'!$A$6:$A$14,'1추총괄표(위원회)'!$A48,'1추일출'!$B$6:$B$14,'1추총괄표(위원회)'!$C48)</f>
        <v>0</v>
      </c>
      <c r="AC48" s="149">
        <f>SUMIFS('1추일출'!AA$6:AA$14,'1추일출'!$A$6:$A$14,'1추총괄표(위원회)'!$A48,'1추일출'!$B$6:$B$14,'1추총괄표(위원회)'!C$9)</f>
        <v>0</v>
      </c>
      <c r="AD48" s="138">
        <f>SUMIFS('1추일출'!AB$6:AB$14,'1추일출'!$A$6:$A$14,'1추총괄표(위원회)'!$A48,'1추일출'!$B$6:$B$14,'1추총괄표(위원회)'!D$9)</f>
        <v>0</v>
      </c>
      <c r="AE48" s="79"/>
      <c r="AF48" s="137" t="str">
        <f t="shared" si="26"/>
        <v>OK</v>
      </c>
      <c r="AG48" s="138">
        <f t="shared" si="27"/>
        <v>0</v>
      </c>
      <c r="AH48" s="137" t="str">
        <f t="shared" si="28"/>
        <v>OK</v>
      </c>
      <c r="AI48" s="138">
        <f t="shared" si="29"/>
        <v>0</v>
      </c>
    </row>
    <row r="49" spans="1:35" ht="20.100000000000001" customHeight="1" x14ac:dyDescent="0.3">
      <c r="A49" s="132"/>
      <c r="B49" s="184" t="s">
        <v>793</v>
      </c>
      <c r="C49" s="157"/>
      <c r="D49" s="175">
        <f>SUM(D50:D52)</f>
        <v>0</v>
      </c>
      <c r="E49" s="166">
        <f t="shared" ref="E49:P49" si="136">SUM(E50:E52)</f>
        <v>0</v>
      </c>
      <c r="F49" s="168">
        <f t="shared" si="136"/>
        <v>0</v>
      </c>
      <c r="G49" s="158">
        <f t="shared" si="136"/>
        <v>0</v>
      </c>
      <c r="H49" s="160">
        <f t="shared" si="136"/>
        <v>0</v>
      </c>
      <c r="I49" s="168">
        <f t="shared" si="136"/>
        <v>0</v>
      </c>
      <c r="J49" s="158">
        <f t="shared" si="136"/>
        <v>0</v>
      </c>
      <c r="K49" s="160">
        <f t="shared" si="136"/>
        <v>0</v>
      </c>
      <c r="L49" s="163">
        <f t="shared" si="136"/>
        <v>0</v>
      </c>
      <c r="M49" s="173">
        <f t="shared" si="136"/>
        <v>0</v>
      </c>
      <c r="N49" s="166">
        <f t="shared" si="136"/>
        <v>0</v>
      </c>
      <c r="O49" s="163">
        <f t="shared" si="136"/>
        <v>0</v>
      </c>
      <c r="P49" s="160">
        <f t="shared" si="136"/>
        <v>0</v>
      </c>
      <c r="Q49" s="84"/>
      <c r="R49" s="166">
        <f>SUM(R50:R52)</f>
        <v>0</v>
      </c>
      <c r="S49" s="168">
        <f t="shared" ref="S49:AD49" si="137">SUM(S50:S52)</f>
        <v>0</v>
      </c>
      <c r="T49" s="166">
        <f t="shared" si="137"/>
        <v>0</v>
      </c>
      <c r="U49" s="163">
        <f t="shared" si="137"/>
        <v>0</v>
      </c>
      <c r="V49" s="173">
        <f t="shared" si="137"/>
        <v>0</v>
      </c>
      <c r="W49" s="166">
        <f t="shared" si="137"/>
        <v>0</v>
      </c>
      <c r="X49" s="163">
        <f t="shared" si="137"/>
        <v>0</v>
      </c>
      <c r="Y49" s="173">
        <f t="shared" si="137"/>
        <v>0</v>
      </c>
      <c r="Z49" s="158">
        <f t="shared" si="137"/>
        <v>0</v>
      </c>
      <c r="AA49" s="160">
        <f t="shared" si="137"/>
        <v>0</v>
      </c>
      <c r="AB49" s="168">
        <f t="shared" si="137"/>
        <v>0</v>
      </c>
      <c r="AC49" s="158">
        <f t="shared" si="137"/>
        <v>0</v>
      </c>
      <c r="AD49" s="160">
        <f t="shared" si="137"/>
        <v>0</v>
      </c>
      <c r="AE49" s="79"/>
      <c r="AF49" s="159" t="str">
        <f t="shared" si="26"/>
        <v>OK</v>
      </c>
      <c r="AG49" s="160">
        <f t="shared" si="27"/>
        <v>0</v>
      </c>
      <c r="AH49" s="159" t="str">
        <f t="shared" si="28"/>
        <v>OK</v>
      </c>
      <c r="AI49" s="160">
        <f t="shared" si="29"/>
        <v>0</v>
      </c>
    </row>
    <row r="50" spans="1:35" ht="20.100000000000001" customHeight="1" x14ac:dyDescent="0.3">
      <c r="A50" s="132" t="s">
        <v>793</v>
      </c>
      <c r="B50" s="155"/>
      <c r="C50" s="153" t="s">
        <v>604</v>
      </c>
      <c r="D50" s="176">
        <f>SUMIFS('1추일입'!G$6:G$100,'1추일입'!$A$6:$A$100,'1추총괄표(위원회)'!$A50,'1추일입'!$B$6:$B$100,'1추총괄표(위원회)'!$C50)</f>
        <v>0</v>
      </c>
      <c r="E50" s="133">
        <f>SUMIFS('1추일입'!H$6:H$100,'1추일입'!$A$6:$A$100,'1추총괄표(위원회)'!$A50,'1추일입'!$B$6:$B$100,'1추총괄표(위원회)'!$C50)</f>
        <v>0</v>
      </c>
      <c r="F50" s="169">
        <f t="shared" si="30"/>
        <v>0</v>
      </c>
      <c r="G50" s="149">
        <f>SUMIFS('1추일입'!J$6:J$100,'1추일입'!$A$6:$A$100,'1추총괄표(위원회)'!$A50,'1추일입'!$B$6:$B$100,'1추총괄표(위원회)'!$C50)</f>
        <v>0</v>
      </c>
      <c r="H50" s="138">
        <f>SUMIFS('1추일입'!K$6:K$100,'1추일입'!$A$6:$A$100,'1추총괄표(위원회)'!$A50,'1추일입'!$B$6:$B$100,'1추총괄표(위원회)'!$C50)</f>
        <v>0</v>
      </c>
      <c r="I50" s="169">
        <f>SUMIFS('1추일입'!L$6:L$100,'1추일입'!$A$6:$A$100,'1추총괄표(위원회)'!$A50,'1추일입'!$B$6:$B$100,'1추총괄표(위원회)'!$C50)</f>
        <v>0</v>
      </c>
      <c r="J50" s="149">
        <f>SUMIFS('1추일입'!V$6:V$100,'1추일입'!$A$6:$A$100,'1추총괄표(위원회)'!$A50,'1추일입'!$B$6:$B$100,'1추총괄표(위원회)'!$C50)</f>
        <v>0</v>
      </c>
      <c r="K50" s="138">
        <f>SUMIFS('1추일입'!W$6:W$100,'1추일입'!$A$6:$A$100,'1추총괄표(위원회)'!$A50,'1추일입'!$B$6:$B$100,'1추총괄표(위원회)'!$C50)</f>
        <v>0</v>
      </c>
      <c r="L50" s="145">
        <f>SUMIFS('1추일입'!M$6:M$100,'1추일입'!$A$6:$A$100,'1추총괄표(위원회)'!$A50,'1추일입'!$B$6:$B$100,'1추총괄표(위원회)'!$C50)</f>
        <v>0</v>
      </c>
      <c r="M50" s="146">
        <f>SUMIFS('1추일입'!N$6:N$100,'1추일입'!$A$6:$A$100,'1추총괄표(위원회)'!$A50,'1추일입'!$B$6:$B$100,'1추총괄표(위원회)'!$C50)</f>
        <v>0</v>
      </c>
      <c r="N50" s="133">
        <f>SUMIFS('1추일입'!O$6:O$100,'1추일입'!$A$6:$A$100,'1추총괄표(위원회)'!$A50,'1추일입'!$B$6:$B$100,'1추총괄표(위원회)'!$C50)</f>
        <v>0</v>
      </c>
      <c r="O50" s="145">
        <f>SUMIFS('1추일입'!AA$6:AA$100,'1추일입'!$A$6:$A$100,'1추총괄표(위원회)'!$A50,'1추일입'!$B$6:$B$100,'1추총괄표(위원회)'!$C50)</f>
        <v>0</v>
      </c>
      <c r="P50" s="138">
        <f>SUMIFS('1추일입'!AB$6:AB$100,'1추일입'!$A$6:$A$100,'1추총괄표(위원회)'!$A50,'1추일입'!$B$6:$B$100,'1추총괄표(위원회)'!$C50)</f>
        <v>0</v>
      </c>
      <c r="Q50" s="84"/>
      <c r="R50" s="133">
        <f>SUMIFS('1추일출'!G$6:G$14,'1추일출'!$A$6:$A$14,'1추총괄표(위원회)'!$A50,'1추일출'!$B$6:$B$14,'1추총괄표(위원회)'!$C50)</f>
        <v>0</v>
      </c>
      <c r="S50" s="169">
        <f>SUMIFS('1추일출'!H$6:H$14,'1추일출'!$A$6:$A$14,'1추총괄표(위원회)'!$A50,'1추일출'!$B$6:$B$14,'1추총괄표(위원회)'!$C50)</f>
        <v>0</v>
      </c>
      <c r="T50" s="133">
        <f t="shared" si="31"/>
        <v>0</v>
      </c>
      <c r="U50" s="145">
        <f>SUMIFS('1추일출'!J$6:J$14,'1추일출'!$A$6:$A$14,'1추총괄표(위원회)'!$A50,'1추일출'!$B$6:$B$14,'1추총괄표(위원회)'!$C50)</f>
        <v>0</v>
      </c>
      <c r="V50" s="146">
        <f>SUMIFS('1추일출'!K$6:K$14,'1추일출'!$A$6:$A$14,'1추총괄표(위원회)'!$A50,'1추일출'!$B$6:$B$14,'1추총괄표(위원회)'!$C50)</f>
        <v>0</v>
      </c>
      <c r="W50" s="133">
        <f>SUMIFS('1추일출'!L$6:L$14,'1추일출'!$A$6:$A$14,'1추총괄표(위원회)'!$A50,'1추일출'!$B$6:$B$14,'1추총괄표(위원회)'!$C50)</f>
        <v>0</v>
      </c>
      <c r="X50" s="145">
        <f>SUMIFS('1추일출'!V$6:V$14,'1추일출'!$A$6:$A$14,'1추총괄표(위원회)'!$A50,'1추일출'!$B$6:$B$14,'1추총괄표(위원회)'!$C50)</f>
        <v>0</v>
      </c>
      <c r="Y50" s="146">
        <f>SUMIFS('1추일출'!W$6:W$14,'1추일출'!$A$6:$A$14,'1추총괄표(위원회)'!$A50,'1추일출'!$B$6:$B$14,'1추총괄표(위원회)'!$C50)</f>
        <v>0</v>
      </c>
      <c r="Z50" s="149">
        <f>SUMIFS('1추일출'!M$6:M$14,'1추일출'!$A$6:$A$14,'1추총괄표(위원회)'!$A50,'1추일출'!$B$6:$B$14,'1추총괄표(위원회)'!$C50)</f>
        <v>0</v>
      </c>
      <c r="AA50" s="138">
        <f>SUMIFS('1추일출'!N$6:N$14,'1추일출'!$A$6:$A$14,'1추총괄표(위원회)'!$A50,'1추일출'!$B$6:$B$14,'1추총괄표(위원회)'!$C50)</f>
        <v>0</v>
      </c>
      <c r="AB50" s="169">
        <f>SUMIFS('1추일출'!O$6:O$14,'1추일출'!$A$6:$A$14,'1추총괄표(위원회)'!$A50,'1추일출'!$B$6:$B$14,'1추총괄표(위원회)'!$C50)</f>
        <v>0</v>
      </c>
      <c r="AC50" s="149">
        <f>SUMIFS('1추일출'!AA$6:AA$14,'1추일출'!$A$6:$A$14,'1추총괄표(위원회)'!$A50,'1추일출'!$B$6:$B$14,'1추총괄표(위원회)'!C$9)</f>
        <v>0</v>
      </c>
      <c r="AD50" s="138">
        <f>SUMIFS('1추일출'!AB$6:AB$14,'1추일출'!$A$6:$A$14,'1추총괄표(위원회)'!$A50,'1추일출'!$B$6:$B$14,'1추총괄표(위원회)'!D$9)</f>
        <v>0</v>
      </c>
      <c r="AE50" s="79"/>
      <c r="AF50" s="137" t="str">
        <f t="shared" si="26"/>
        <v>OK</v>
      </c>
      <c r="AG50" s="138">
        <f t="shared" si="27"/>
        <v>0</v>
      </c>
      <c r="AH50" s="137" t="str">
        <f t="shared" si="28"/>
        <v>OK</v>
      </c>
      <c r="AI50" s="138">
        <f t="shared" si="29"/>
        <v>0</v>
      </c>
    </row>
    <row r="51" spans="1:35" ht="20.100000000000001" customHeight="1" x14ac:dyDescent="0.3">
      <c r="A51" s="132" t="s">
        <v>793</v>
      </c>
      <c r="B51" s="155"/>
      <c r="C51" s="153" t="s">
        <v>462</v>
      </c>
      <c r="D51" s="176">
        <f>SUMIFS('1추일입'!G$6:G$100,'1추일입'!$A$6:$A$100,'1추총괄표(위원회)'!$A51,'1추일입'!$B$6:$B$100,'1추총괄표(위원회)'!$C51)</f>
        <v>0</v>
      </c>
      <c r="E51" s="133">
        <f>SUMIFS('1추일입'!H$6:H$100,'1추일입'!$A$6:$A$100,'1추총괄표(위원회)'!$A51,'1추일입'!$B$6:$B$100,'1추총괄표(위원회)'!$C51)</f>
        <v>0</v>
      </c>
      <c r="F51" s="169">
        <f t="shared" si="30"/>
        <v>0</v>
      </c>
      <c r="G51" s="149">
        <f>SUMIFS('1추일입'!J$6:J$100,'1추일입'!$A$6:$A$100,'1추총괄표(위원회)'!$A51,'1추일입'!$B$6:$B$100,'1추총괄표(위원회)'!$C51)</f>
        <v>0</v>
      </c>
      <c r="H51" s="138">
        <f>SUMIFS('1추일입'!K$6:K$100,'1추일입'!$A$6:$A$100,'1추총괄표(위원회)'!$A51,'1추일입'!$B$6:$B$100,'1추총괄표(위원회)'!$C51)</f>
        <v>0</v>
      </c>
      <c r="I51" s="169">
        <f>SUMIFS('1추일입'!L$6:L$100,'1추일입'!$A$6:$A$100,'1추총괄표(위원회)'!$A51,'1추일입'!$B$6:$B$100,'1추총괄표(위원회)'!$C51)</f>
        <v>0</v>
      </c>
      <c r="J51" s="149">
        <f>SUMIFS('1추일입'!V$6:V$100,'1추일입'!$A$6:$A$100,'1추총괄표(위원회)'!$A51,'1추일입'!$B$6:$B$100,'1추총괄표(위원회)'!$C51)</f>
        <v>0</v>
      </c>
      <c r="K51" s="138">
        <f>SUMIFS('1추일입'!W$6:W$100,'1추일입'!$A$6:$A$100,'1추총괄표(위원회)'!$A51,'1추일입'!$B$6:$B$100,'1추총괄표(위원회)'!$C51)</f>
        <v>0</v>
      </c>
      <c r="L51" s="145">
        <f>SUMIFS('1추일입'!M$6:M$100,'1추일입'!$A$6:$A$100,'1추총괄표(위원회)'!$A51,'1추일입'!$B$6:$B$100,'1추총괄표(위원회)'!$C51)</f>
        <v>0</v>
      </c>
      <c r="M51" s="146">
        <f>SUMIFS('1추일입'!N$6:N$100,'1추일입'!$A$6:$A$100,'1추총괄표(위원회)'!$A51,'1추일입'!$B$6:$B$100,'1추총괄표(위원회)'!$C51)</f>
        <v>0</v>
      </c>
      <c r="N51" s="133">
        <f>SUMIFS('1추일입'!O$6:O$100,'1추일입'!$A$6:$A$100,'1추총괄표(위원회)'!$A51,'1추일입'!$B$6:$B$100,'1추총괄표(위원회)'!$C51)</f>
        <v>0</v>
      </c>
      <c r="O51" s="145">
        <f>SUMIFS('1추일입'!AA$6:AA$100,'1추일입'!$A$6:$A$100,'1추총괄표(위원회)'!$A51,'1추일입'!$B$6:$B$100,'1추총괄표(위원회)'!$C51)</f>
        <v>0</v>
      </c>
      <c r="P51" s="138">
        <f>SUMIFS('1추일입'!AB$6:AB$100,'1추일입'!$A$6:$A$100,'1추총괄표(위원회)'!$A51,'1추일입'!$B$6:$B$100,'1추총괄표(위원회)'!$C51)</f>
        <v>0</v>
      </c>
      <c r="Q51" s="84"/>
      <c r="R51" s="133">
        <f>SUMIFS('1추일출'!G$6:G$14,'1추일출'!$A$6:$A$14,'1추총괄표(위원회)'!$A51,'1추일출'!$B$6:$B$14,'1추총괄표(위원회)'!$C51)</f>
        <v>0</v>
      </c>
      <c r="S51" s="169">
        <f>SUMIFS('1추일출'!H$6:H$14,'1추일출'!$A$6:$A$14,'1추총괄표(위원회)'!$A51,'1추일출'!$B$6:$B$14,'1추총괄표(위원회)'!$C51)</f>
        <v>0</v>
      </c>
      <c r="T51" s="133">
        <f t="shared" si="31"/>
        <v>0</v>
      </c>
      <c r="U51" s="145">
        <f>SUMIFS('1추일출'!J$6:J$14,'1추일출'!$A$6:$A$14,'1추총괄표(위원회)'!$A51,'1추일출'!$B$6:$B$14,'1추총괄표(위원회)'!$C51)</f>
        <v>0</v>
      </c>
      <c r="V51" s="146">
        <f>SUMIFS('1추일출'!K$6:K$14,'1추일출'!$A$6:$A$14,'1추총괄표(위원회)'!$A51,'1추일출'!$B$6:$B$14,'1추총괄표(위원회)'!$C51)</f>
        <v>0</v>
      </c>
      <c r="W51" s="133">
        <f>SUMIFS('1추일출'!L$6:L$14,'1추일출'!$A$6:$A$14,'1추총괄표(위원회)'!$A51,'1추일출'!$B$6:$B$14,'1추총괄표(위원회)'!$C51)</f>
        <v>0</v>
      </c>
      <c r="X51" s="145">
        <f>SUMIFS('1추일출'!V$6:V$14,'1추일출'!$A$6:$A$14,'1추총괄표(위원회)'!$A51,'1추일출'!$B$6:$B$14,'1추총괄표(위원회)'!$C51)</f>
        <v>0</v>
      </c>
      <c r="Y51" s="146">
        <f>SUMIFS('1추일출'!W$6:W$14,'1추일출'!$A$6:$A$14,'1추총괄표(위원회)'!$A51,'1추일출'!$B$6:$B$14,'1추총괄표(위원회)'!$C51)</f>
        <v>0</v>
      </c>
      <c r="Z51" s="149">
        <f>SUMIFS('1추일출'!M$6:M$14,'1추일출'!$A$6:$A$14,'1추총괄표(위원회)'!$A51,'1추일출'!$B$6:$B$14,'1추총괄표(위원회)'!$C51)</f>
        <v>0</v>
      </c>
      <c r="AA51" s="138">
        <f>SUMIFS('1추일출'!N$6:N$14,'1추일출'!$A$6:$A$14,'1추총괄표(위원회)'!$A51,'1추일출'!$B$6:$B$14,'1추총괄표(위원회)'!$C51)</f>
        <v>0</v>
      </c>
      <c r="AB51" s="169">
        <f>SUMIFS('1추일출'!O$6:O$14,'1추일출'!$A$6:$A$14,'1추총괄표(위원회)'!$A51,'1추일출'!$B$6:$B$14,'1추총괄표(위원회)'!$C51)</f>
        <v>0</v>
      </c>
      <c r="AC51" s="149">
        <f>SUMIFS('1추일출'!AA$6:AA$14,'1추일출'!$A$6:$A$14,'1추총괄표(위원회)'!$A51,'1추일출'!$B$6:$B$14,'1추총괄표(위원회)'!C$9)</f>
        <v>0</v>
      </c>
      <c r="AD51" s="138">
        <f>SUMIFS('1추일출'!AB$6:AB$14,'1추일출'!$A$6:$A$14,'1추총괄표(위원회)'!$A51,'1추일출'!$B$6:$B$14,'1추총괄표(위원회)'!D$9)</f>
        <v>0</v>
      </c>
      <c r="AE51" s="79"/>
      <c r="AF51" s="137" t="str">
        <f t="shared" ref="AF51:AF52" si="138">IF(J51=X51,"OK","@@")</f>
        <v>OK</v>
      </c>
      <c r="AG51" s="138">
        <f t="shared" ref="AG51:AG52" si="139">J51-X51</f>
        <v>0</v>
      </c>
      <c r="AH51" s="137" t="str">
        <f t="shared" ref="AH51:AH52" si="140">IF(O51=AC51,"OK","@@")</f>
        <v>OK</v>
      </c>
      <c r="AI51" s="138">
        <f t="shared" ref="AI51:AI52" si="141">O51-AC51</f>
        <v>0</v>
      </c>
    </row>
    <row r="52" spans="1:35" ht="20.100000000000001" customHeight="1" x14ac:dyDescent="0.3">
      <c r="A52" s="132" t="s">
        <v>793</v>
      </c>
      <c r="B52" s="156"/>
      <c r="C52" s="154" t="s">
        <v>632</v>
      </c>
      <c r="D52" s="177">
        <f>SUMIFS('1추일입'!G$6:G$100,'1추일입'!$A$6:$A$100,'1추총괄표(위원회)'!$A52,'1추일입'!$B$6:$B$100,'1추총괄표(위원회)'!$C52)</f>
        <v>0</v>
      </c>
      <c r="E52" s="134">
        <f>SUMIFS('1추일입'!H$6:H$100,'1추일입'!$A$6:$A$100,'1추총괄표(위원회)'!$A52,'1추일입'!$B$6:$B$100,'1추총괄표(위원회)'!$C52)</f>
        <v>0</v>
      </c>
      <c r="F52" s="170">
        <f t="shared" si="30"/>
        <v>0</v>
      </c>
      <c r="G52" s="150">
        <f>SUMIFS('1추일입'!J$6:J$100,'1추일입'!$A$6:$A$100,'1추총괄표(위원회)'!$A52,'1추일입'!$B$6:$B$100,'1추총괄표(위원회)'!$C52)</f>
        <v>0</v>
      </c>
      <c r="H52" s="140">
        <f>SUMIFS('1추일입'!K$6:K$100,'1추일입'!$A$6:$A$100,'1추총괄표(위원회)'!$A52,'1추일입'!$B$6:$B$100,'1추총괄표(위원회)'!$C52)</f>
        <v>0</v>
      </c>
      <c r="I52" s="170">
        <f>SUMIFS('1추일입'!L$6:L$100,'1추일입'!$A$6:$A$100,'1추총괄표(위원회)'!$A52,'1추일입'!$B$6:$B$100,'1추총괄표(위원회)'!$C52)</f>
        <v>0</v>
      </c>
      <c r="J52" s="150">
        <f>SUMIFS('1추일입'!V$6:V$100,'1추일입'!$A$6:$A$100,'1추총괄표(위원회)'!$A52,'1추일입'!$B$6:$B$100,'1추총괄표(위원회)'!$C52)</f>
        <v>0</v>
      </c>
      <c r="K52" s="140">
        <f>SUMIFS('1추일입'!W$6:W$100,'1추일입'!$A$6:$A$100,'1추총괄표(위원회)'!$A52,'1추일입'!$B$6:$B$100,'1추총괄표(위원회)'!$C52)</f>
        <v>0</v>
      </c>
      <c r="L52" s="164">
        <f>SUMIFS('1추일입'!M$6:M$100,'1추일입'!$A$6:$A$100,'1추총괄표(위원회)'!$A52,'1추일입'!$B$6:$B$100,'1추총괄표(위원회)'!$C52)</f>
        <v>0</v>
      </c>
      <c r="M52" s="151">
        <f>SUMIFS('1추일입'!N$6:N$100,'1추일입'!$A$6:$A$100,'1추총괄표(위원회)'!$A52,'1추일입'!$B$6:$B$100,'1추총괄표(위원회)'!$C52)</f>
        <v>0</v>
      </c>
      <c r="N52" s="134">
        <f>SUMIFS('1추일입'!O$6:O$100,'1추일입'!$A$6:$A$100,'1추총괄표(위원회)'!$A52,'1추일입'!$B$6:$B$100,'1추총괄표(위원회)'!$C52)</f>
        <v>0</v>
      </c>
      <c r="O52" s="164">
        <f>SUMIFS('1추일입'!AA$6:AA$100,'1추일입'!$A$6:$A$100,'1추총괄표(위원회)'!$A52,'1추일입'!$B$6:$B$100,'1추총괄표(위원회)'!$C52)</f>
        <v>0</v>
      </c>
      <c r="P52" s="140">
        <f>SUMIFS('1추일입'!AB$6:AB$100,'1추일입'!$A$6:$A$100,'1추총괄표(위원회)'!$A52,'1추일입'!$B$6:$B$100,'1추총괄표(위원회)'!$C52)</f>
        <v>0</v>
      </c>
      <c r="Q52" s="84"/>
      <c r="R52" s="134">
        <f>SUMIFS('1추일출'!G$6:G$14,'1추일출'!$A$6:$A$14,'1추총괄표(위원회)'!$A52,'1추일출'!$B$6:$B$14,'1추총괄표(위원회)'!$C52)</f>
        <v>0</v>
      </c>
      <c r="S52" s="170">
        <f>SUMIFS('1추일출'!H$6:H$14,'1추일출'!$A$6:$A$14,'1추총괄표(위원회)'!$A52,'1추일출'!$B$6:$B$14,'1추총괄표(위원회)'!$C52)</f>
        <v>0</v>
      </c>
      <c r="T52" s="134">
        <f t="shared" si="31"/>
        <v>0</v>
      </c>
      <c r="U52" s="164">
        <f>SUMIFS('1추일출'!J$6:J$14,'1추일출'!$A$6:$A$14,'1추총괄표(위원회)'!$A52,'1추일출'!$B$6:$B$14,'1추총괄표(위원회)'!$C52)</f>
        <v>0</v>
      </c>
      <c r="V52" s="151">
        <f>SUMIFS('1추일출'!K$6:K$14,'1추일출'!$A$6:$A$14,'1추총괄표(위원회)'!$A52,'1추일출'!$B$6:$B$14,'1추총괄표(위원회)'!$C52)</f>
        <v>0</v>
      </c>
      <c r="W52" s="134">
        <f>SUMIFS('1추일출'!L$6:L$14,'1추일출'!$A$6:$A$14,'1추총괄표(위원회)'!$A52,'1추일출'!$B$6:$B$14,'1추총괄표(위원회)'!$C52)</f>
        <v>0</v>
      </c>
      <c r="X52" s="164">
        <f>SUMIFS('1추일출'!V$6:V$14,'1추일출'!$A$6:$A$14,'1추총괄표(위원회)'!$A52,'1추일출'!$B$6:$B$14,'1추총괄표(위원회)'!$C52)</f>
        <v>0</v>
      </c>
      <c r="Y52" s="151">
        <f>SUMIFS('1추일출'!W$6:W$14,'1추일출'!$A$6:$A$14,'1추총괄표(위원회)'!$A52,'1추일출'!$B$6:$B$14,'1추총괄표(위원회)'!$C52)</f>
        <v>0</v>
      </c>
      <c r="Z52" s="150">
        <f>SUMIFS('1추일출'!M$6:M$14,'1추일출'!$A$6:$A$14,'1추총괄표(위원회)'!$A52,'1추일출'!$B$6:$B$14,'1추총괄표(위원회)'!$C52)</f>
        <v>0</v>
      </c>
      <c r="AA52" s="140">
        <f>SUMIFS('1추일출'!N$6:N$14,'1추일출'!$A$6:$A$14,'1추총괄표(위원회)'!$A52,'1추일출'!$B$6:$B$14,'1추총괄표(위원회)'!$C52)</f>
        <v>0</v>
      </c>
      <c r="AB52" s="170">
        <f>SUMIFS('1추일출'!O$6:O$14,'1추일출'!$A$6:$A$14,'1추총괄표(위원회)'!$A52,'1추일출'!$B$6:$B$14,'1추총괄표(위원회)'!$C52)</f>
        <v>0</v>
      </c>
      <c r="AC52" s="150">
        <f>SUMIFS('1추일출'!AA$6:AA$14,'1추일출'!$A$6:$A$14,'1추총괄표(위원회)'!$A52,'1추일출'!$B$6:$B$14,'1추총괄표(위원회)'!C$9)</f>
        <v>0</v>
      </c>
      <c r="AD52" s="140">
        <f>SUMIFS('1추일출'!AB$6:AB$14,'1추일출'!$A$6:$A$14,'1추총괄표(위원회)'!$A52,'1추일출'!$B$6:$B$14,'1추총괄표(위원회)'!D$9)</f>
        <v>0</v>
      </c>
      <c r="AE52" s="79"/>
      <c r="AF52" s="139" t="str">
        <f t="shared" si="138"/>
        <v>OK</v>
      </c>
      <c r="AG52" s="140">
        <f t="shared" si="139"/>
        <v>0</v>
      </c>
      <c r="AH52" s="139" t="str">
        <f t="shared" si="140"/>
        <v>OK</v>
      </c>
      <c r="AI52" s="140">
        <f t="shared" si="141"/>
        <v>0</v>
      </c>
    </row>
  </sheetData>
  <mergeCells count="24"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  <mergeCell ref="B4:C6"/>
    <mergeCell ref="D5:D6"/>
    <mergeCell ref="E5:E6"/>
    <mergeCell ref="F5:F6"/>
    <mergeCell ref="I5:I6"/>
    <mergeCell ref="G5:H5"/>
    <mergeCell ref="J5:K5"/>
    <mergeCell ref="L5:M5"/>
    <mergeCell ref="N5:N6"/>
    <mergeCell ref="O5:P5"/>
    <mergeCell ref="D4:P4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19" activePane="bottomRight" state="frozen"/>
      <selection pane="topRight" activeCell="E1" sqref="E1"/>
      <selection pane="bottomLeft" activeCell="A7" sqref="A7"/>
      <selection pane="bottomRight" activeCell="D40" sqref="D40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2" t="s">
        <v>678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 x14ac:dyDescent="0.3">
      <c r="A2" s="15" t="s">
        <v>690</v>
      </c>
      <c r="V2" s="52" t="s">
        <v>684</v>
      </c>
      <c r="AA2" s="52" t="s">
        <v>684</v>
      </c>
    </row>
    <row r="3" spans="1:43" ht="20.25" customHeight="1" x14ac:dyDescent="0.3">
      <c r="J3" s="45">
        <f>COUNTA(J7:J100)</f>
        <v>0</v>
      </c>
      <c r="K3" s="45">
        <f>COUNTA(K7:K100)</f>
        <v>0</v>
      </c>
      <c r="M3" s="45">
        <f>COUNTA(M7:M100)</f>
        <v>0</v>
      </c>
      <c r="N3" s="45">
        <f>COUNTA(N7:N100)</f>
        <v>0</v>
      </c>
      <c r="Q3" s="16" t="s">
        <v>660</v>
      </c>
      <c r="V3" s="59" t="str">
        <f>IF(V6='1추일출'!V6,"OK","@@")</f>
        <v>@@</v>
      </c>
      <c r="W3" s="60"/>
      <c r="X3" s="59" t="str">
        <f>IF(COUNTIF(X6:X100,"검토")&gt;0,"@@","OK")</f>
        <v>OK</v>
      </c>
      <c r="AA3" s="59" t="str">
        <f>IF(AA6='1추일출'!AA6,"OK","@@")</f>
        <v>OK</v>
      </c>
      <c r="AC3" s="59" t="str">
        <f>IF(COUNTIF(AC6:AC100,"검토")&gt;0,"@@","OK")</f>
        <v>OK</v>
      </c>
    </row>
    <row r="4" spans="1:43" s="14" customFormat="1" ht="30" customHeight="1" x14ac:dyDescent="0.3">
      <c r="A4" s="236" t="s">
        <v>645</v>
      </c>
      <c r="B4" s="238" t="s">
        <v>646</v>
      </c>
      <c r="C4" s="239" t="s">
        <v>647</v>
      </c>
      <c r="D4" s="230" t="s">
        <v>659</v>
      </c>
      <c r="E4" s="237" t="s">
        <v>648</v>
      </c>
      <c r="F4" s="238" t="s">
        <v>649</v>
      </c>
      <c r="G4" s="237" t="s">
        <v>656</v>
      </c>
      <c r="H4" s="230" t="s">
        <v>655</v>
      </c>
      <c r="I4" s="237" t="s">
        <v>654</v>
      </c>
      <c r="J4" s="240" t="s">
        <v>652</v>
      </c>
      <c r="K4" s="241"/>
      <c r="L4" s="242" t="s">
        <v>653</v>
      </c>
      <c r="M4" s="244" t="s">
        <v>662</v>
      </c>
      <c r="N4" s="245"/>
      <c r="O4" s="234" t="s">
        <v>661</v>
      </c>
      <c r="P4" s="230" t="s">
        <v>658</v>
      </c>
      <c r="Q4" s="229" t="s">
        <v>657</v>
      </c>
      <c r="S4" s="231" t="s">
        <v>663</v>
      </c>
      <c r="U4" s="232" t="s">
        <v>664</v>
      </c>
      <c r="V4" s="233" t="s">
        <v>665</v>
      </c>
      <c r="W4" s="233"/>
      <c r="X4" s="233"/>
      <c r="Z4" s="232" t="s">
        <v>664</v>
      </c>
      <c r="AA4" s="228" t="s">
        <v>669</v>
      </c>
      <c r="AB4" s="228"/>
      <c r="AC4" s="228"/>
      <c r="AE4" s="232" t="s">
        <v>670</v>
      </c>
      <c r="AG4" s="231" t="s">
        <v>671</v>
      </c>
      <c r="AI4" s="231" t="s">
        <v>672</v>
      </c>
      <c r="AK4" s="233" t="s">
        <v>673</v>
      </c>
      <c r="AL4" s="233"/>
      <c r="AM4" s="233"/>
      <c r="AO4" s="228" t="s">
        <v>676</v>
      </c>
      <c r="AP4" s="228"/>
      <c r="AQ4" s="228"/>
    </row>
    <row r="5" spans="1:43" s="14" customFormat="1" ht="18" customHeight="1" x14ac:dyDescent="0.3">
      <c r="A5" s="236"/>
      <c r="B5" s="238"/>
      <c r="C5" s="239"/>
      <c r="D5" s="238"/>
      <c r="E5" s="237"/>
      <c r="F5" s="238"/>
      <c r="G5" s="237"/>
      <c r="H5" s="238"/>
      <c r="I5" s="239"/>
      <c r="J5" s="17" t="s">
        <v>650</v>
      </c>
      <c r="K5" s="36" t="s">
        <v>651</v>
      </c>
      <c r="L5" s="243"/>
      <c r="M5" s="18" t="s">
        <v>650</v>
      </c>
      <c r="N5" s="35" t="s">
        <v>651</v>
      </c>
      <c r="O5" s="235"/>
      <c r="P5" s="230"/>
      <c r="Q5" s="229"/>
      <c r="S5" s="232"/>
      <c r="U5" s="232"/>
      <c r="V5" s="63" t="s">
        <v>666</v>
      </c>
      <c r="W5" s="63" t="s">
        <v>667</v>
      </c>
      <c r="X5" s="63" t="s">
        <v>668</v>
      </c>
      <c r="Z5" s="232"/>
      <c r="AA5" s="63" t="s">
        <v>666</v>
      </c>
      <c r="AB5" s="63" t="s">
        <v>667</v>
      </c>
      <c r="AC5" s="63" t="s">
        <v>668</v>
      </c>
      <c r="AE5" s="232"/>
      <c r="AG5" s="232"/>
      <c r="AI5" s="232"/>
      <c r="AK5" s="63" t="s">
        <v>674</v>
      </c>
      <c r="AL5" s="63" t="s">
        <v>675</v>
      </c>
      <c r="AM5" s="63" t="s">
        <v>668</v>
      </c>
      <c r="AO5" s="63" t="s">
        <v>674</v>
      </c>
      <c r="AP5" s="63" t="s">
        <v>675</v>
      </c>
      <c r="AQ5" s="63" t="s">
        <v>668</v>
      </c>
    </row>
    <row r="6" spans="1:43" ht="50.1" customHeight="1" x14ac:dyDescent="0.3">
      <c r="A6" s="44" t="s">
        <v>677</v>
      </c>
      <c r="B6" s="19"/>
      <c r="C6" s="19"/>
      <c r="D6" s="19"/>
      <c r="E6" s="19"/>
      <c r="F6" s="19"/>
      <c r="G6" s="37">
        <f>SUBTOTAL(9,G7:G100)</f>
        <v>0</v>
      </c>
      <c r="H6" s="37">
        <f t="shared" ref="H6:O6" si="0">SUBTOTAL(9,H7:H100)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SUBTOTAL(9,V7:V100)</f>
        <v>0</v>
      </c>
      <c r="W6" s="37">
        <f>SUBTOTAL(9,W7:W100)</f>
        <v>0</v>
      </c>
      <c r="X6" s="64" t="str">
        <f t="shared" ref="X6" si="1">IF(SUM($J6:$K6)=SUM($V6:$W6),"OK","검토")</f>
        <v>OK</v>
      </c>
      <c r="Z6" s="22"/>
      <c r="AA6" s="37">
        <f>SUBTOTAL(9,AA7:AA100)</f>
        <v>0</v>
      </c>
      <c r="AB6" s="37">
        <f>SUBTOTAL(9,AB7:AB100)</f>
        <v>0</v>
      </c>
      <c r="AC6" s="64" t="str">
        <f t="shared" ref="AC6" si="2">IF(SUM($J6:$K6)=SUM($V6:$W6),"OK","검토")</f>
        <v>OK</v>
      </c>
      <c r="AE6" s="22"/>
      <c r="AG6" s="22"/>
      <c r="AI6" s="22"/>
      <c r="AK6" s="37">
        <f>SUBTOTAL(9,AK7:AK100)</f>
        <v>0</v>
      </c>
      <c r="AL6" s="37">
        <f>SUBTOTAL(9,AL7:AL100)</f>
        <v>0</v>
      </c>
      <c r="AM6" s="44" t="str">
        <f>IF(COUNTIF(AM7:AM100,"@@")&gt;0,"@@","OK")</f>
        <v>OK</v>
      </c>
      <c r="AO6" s="37">
        <f>SUBTOTAL(9,AO7:AO100)</f>
        <v>0</v>
      </c>
      <c r="AP6" s="37">
        <f>SUBTOTAL(9,AP7:AP100)</f>
        <v>0</v>
      </c>
      <c r="AQ6" s="44" t="str">
        <f>IF(COUNTIF(AQ7:AQ100,"@@")&gt;0,"@@","OK")</f>
        <v>OK</v>
      </c>
    </row>
    <row r="7" spans="1:43" ht="50.1" customHeight="1" x14ac:dyDescent="0.3">
      <c r="A7" s="29" t="str">
        <f>IFERROR(VLOOKUP($C7,구분표!$A$2:$C$300,2,FALSE),"")</f>
        <v/>
      </c>
      <c r="B7" s="20" t="str">
        <f>IFERROR(VLOOKUP($C7,구분표!$A$2:$C$300,3,FALSE),"")</f>
        <v/>
      </c>
      <c r="C7" s="27"/>
      <c r="D7" s="31"/>
      <c r="E7" s="32"/>
      <c r="F7" s="31"/>
      <c r="G7" s="40"/>
      <c r="H7" s="38"/>
      <c r="I7" s="50" t="str">
        <f>IF(D7="","",G7-H7)</f>
        <v/>
      </c>
      <c r="J7" s="38"/>
      <c r="K7" s="41"/>
      <c r="L7" s="46">
        <f>IF(G7=0,H7+J7+K7,G7+J7+K7)</f>
        <v>0</v>
      </c>
      <c r="M7" s="38"/>
      <c r="N7" s="41"/>
      <c r="O7" s="48">
        <f>IF(G7=0,H7+M7+N7,G7+M7+N7)</f>
        <v>0</v>
      </c>
      <c r="P7" s="23" t="str">
        <f>IF(AND((L7=0),(O7&gt;0)),"O",IF(AND((J7&lt;0),(L7-O7&lt;0)),"O","X"))</f>
        <v>X</v>
      </c>
      <c r="Q7" s="25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IF(AG7="","",IF(U7="도비","세입없음",AG7&amp;"-"&amp;test(COUNTIF($AG$7:AG7,AG7),"00")))</f>
        <v/>
      </c>
      <c r="AG7" s="23" t="str">
        <f t="array" ref="AG7">IF(C7="","",INDEX(구분표!$I$2:$I$300, MATCH(1,(구분표!$E$2:$E$300='1추일입'!B7)*(구분표!$F$2:$F$300='1추일입'!C7)*(구분표!$G$2:$G$300='1추일입'!A7),0)))</f>
        <v/>
      </c>
      <c r="AI7" s="23"/>
      <c r="AK7" s="38">
        <f>IF(AE7="",0,SUMIFS('1추일출'!$V$6:$V$14,'1추일출'!$AE$6:$AE$14,'1추일입'!$AE7))</f>
        <v>0</v>
      </c>
      <c r="AL7" s="38" t="str">
        <f>IF(AE7="","",COUNTIFS('1추일출'!$AE$6:$AE$14,'1추일입'!AE7))</f>
        <v/>
      </c>
      <c r="AM7" s="23" t="str">
        <f>IF(V7=AK7,"OK","@@")</f>
        <v>OK</v>
      </c>
      <c r="AO7" s="38">
        <f>IF(AE7="",0,SUMIFS('1추일출'!$AA$6:$AA$14,'1추일출'!$AE$6:$AE$14,'1추일입'!$AE7))</f>
        <v>0</v>
      </c>
      <c r="AP7" s="38" t="str">
        <f>IF(AE7="","",COUNTIFS('1추일출'!$AE$6:$AE$14,AE7))</f>
        <v/>
      </c>
      <c r="AQ7" s="23" t="str">
        <f>IF(AA7=AO7,"OK","@@")</f>
        <v>OK</v>
      </c>
    </row>
    <row r="8" spans="1:43" ht="50.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71" si="3">IF(D8="","",G8-H8)</f>
        <v/>
      </c>
      <c r="J8" s="38"/>
      <c r="K8" s="41"/>
      <c r="L8" s="46">
        <f t="shared" ref="L8:L71" si="4">IF(G8=0,H8+J8+K8,G8+J8+K8)</f>
        <v>0</v>
      </c>
      <c r="M8" s="38"/>
      <c r="N8" s="41"/>
      <c r="O8" s="48">
        <f t="shared" ref="O8:O71" si="5">IF(G8=0,H8+M8+N8,G8+M8+N8)</f>
        <v>0</v>
      </c>
      <c r="P8" s="23" t="str">
        <f t="shared" ref="P8:P71" si="6">IF(AND((L8=0),(O8&gt;0)),"O",IF(AND((J8&lt;0),(L8-O8&lt;0)),"O","X"))</f>
        <v>X</v>
      </c>
      <c r="Q8" s="25"/>
      <c r="S8" s="23"/>
      <c r="U8" s="23"/>
      <c r="V8" s="38">
        <f t="shared" ref="V8:V71" si="7">IF($U8&lt;&gt;"도비",IF($S8="국도비","직접입력",SUM($J8:$K8)),)</f>
        <v>0</v>
      </c>
      <c r="W8" s="38">
        <f t="shared" ref="W8:W71" si="8">IF($U8="도비",SUM($J8:$K8),IF($S8="국도비","직접입력",SUM($J8:$K8)-$V8))</f>
        <v>0</v>
      </c>
      <c r="X8" s="23" t="str">
        <f t="shared" ref="X8:X71" si="9">IF(SUM($J8:$K8)=SUM($V8:$W8),"OK","검토")</f>
        <v>OK</v>
      </c>
      <c r="Z8" s="23"/>
      <c r="AA8" s="38">
        <f t="shared" ref="AA8:AA71" si="10">IF($U8&lt;&gt;"도비",IF($S8="국도비","직접입력",SUM($M8:$N8)),)</f>
        <v>0</v>
      </c>
      <c r="AB8" s="38">
        <f t="shared" ref="AB8:AB71" si="11">IF($U8="도비",SUM(M8:N8),IF($S8="국도비","직접입력",SUM(M8:N8)-AA8))</f>
        <v>0</v>
      </c>
      <c r="AC8" s="23" t="str">
        <f t="shared" ref="AC8:AC71" si="12">IF(SUM(M8:N8)=SUM(AA8:AB8),"OK","검토")</f>
        <v>OK</v>
      </c>
      <c r="AE8" s="23" t="str">
        <f>IF(AG8="","",IF(U8="도비","세입없음",AG8&amp;"-"&amp;test(COUNTIF($AG$7:AG8,AG8),"00")))</f>
        <v/>
      </c>
      <c r="AG8" s="23" t="str">
        <f t="array" ref="AG8">IF(C8="","",INDEX(구분표!$I$2:$I$300, MATCH(1,(구분표!$E$2:$E$300='1추일입'!B8)*(구분표!$F$2:$F$300='1추일입'!C8)*(구분표!$G$2:$G$300='1추일입'!A8),0)))</f>
        <v/>
      </c>
      <c r="AI8" s="23"/>
      <c r="AK8" s="38">
        <f>IF(AE8="",0,SUMIFS('1추일출'!$V$6:$V$14,'1추일출'!$AE$6:$AE$14,'1추일입'!$AE8))</f>
        <v>0</v>
      </c>
      <c r="AL8" s="38" t="str">
        <f>IF(AE8="","",COUNTIFS('1추일출'!$AE$6:$AE$14,'1추일입'!AE8))</f>
        <v/>
      </c>
      <c r="AM8" s="23" t="str">
        <f t="shared" ref="AM8:AM71" si="13">IF(V8=AK8,"OK","@@")</f>
        <v>OK</v>
      </c>
      <c r="AO8" s="38">
        <f>IF(AE8="",0,SUMIFS('1추일출'!$AA$6:$AA$14,'1추일출'!$AE$6:$AE$14,'1추일입'!$AE8))</f>
        <v>0</v>
      </c>
      <c r="AP8" s="38" t="str">
        <f>IF(AE8="","",COUNTIFS('1추일출'!$AE$6:$AE$14,AE8))</f>
        <v/>
      </c>
      <c r="AQ8" s="23" t="str">
        <f t="shared" ref="AQ8:AQ71" si="14">IF(AA8=AO8,"OK","@@")</f>
        <v>OK</v>
      </c>
    </row>
    <row r="9" spans="1:43" ht="50.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3"/>
        <v/>
      </c>
      <c r="J9" s="38"/>
      <c r="K9" s="41"/>
      <c r="L9" s="46">
        <f t="shared" si="4"/>
        <v>0</v>
      </c>
      <c r="M9" s="38"/>
      <c r="N9" s="41"/>
      <c r="O9" s="48">
        <f t="shared" si="5"/>
        <v>0</v>
      </c>
      <c r="P9" s="23" t="str">
        <f t="shared" si="6"/>
        <v>X</v>
      </c>
      <c r="Q9" s="25"/>
      <c r="S9" s="23"/>
      <c r="U9" s="23"/>
      <c r="V9" s="38">
        <f t="shared" si="7"/>
        <v>0</v>
      </c>
      <c r="W9" s="38">
        <f t="shared" si="8"/>
        <v>0</v>
      </c>
      <c r="X9" s="23" t="str">
        <f t="shared" si="9"/>
        <v>OK</v>
      </c>
      <c r="Z9" s="23"/>
      <c r="AA9" s="38">
        <f t="shared" si="10"/>
        <v>0</v>
      </c>
      <c r="AB9" s="38">
        <f t="shared" si="11"/>
        <v>0</v>
      </c>
      <c r="AC9" s="23" t="str">
        <f t="shared" si="12"/>
        <v>OK</v>
      </c>
      <c r="AE9" s="23" t="str">
        <f>IF(AG9="","",IF(U9="도비","세입없음",AG9&amp;"-"&amp;test(COUNTIF($AG$7:AG9,AG9),"00")))</f>
        <v/>
      </c>
      <c r="AG9" s="23" t="str">
        <f t="array" ref="AG9">IF(C9="","",INDEX(구분표!$I$2:$I$300, MATCH(1,(구분표!$E$2:$E$300='1추일입'!B9)*(구분표!$F$2:$F$300='1추일입'!C9)*(구분표!$G$2:$G$300='1추일입'!A9),0)))</f>
        <v/>
      </c>
      <c r="AI9" s="23"/>
      <c r="AK9" s="38">
        <f>IF(AE9="",0,SUMIFS('1추일출'!$V$6:$V$14,'1추일출'!$AE$6:$AE$14,'1추일입'!$AE9))</f>
        <v>0</v>
      </c>
      <c r="AL9" s="38" t="str">
        <f>IF(AE9="","",COUNTIFS('1추일출'!$AE$6:$AE$14,'1추일입'!AE9))</f>
        <v/>
      </c>
      <c r="AM9" s="23" t="str">
        <f t="shared" si="13"/>
        <v>OK</v>
      </c>
      <c r="AO9" s="38">
        <f>IF(AE9="",0,SUMIFS('1추일출'!$AA$6:$AA$14,'1추일출'!$AE$6:$AE$14,'1추일입'!$AE9))</f>
        <v>0</v>
      </c>
      <c r="AP9" s="38" t="str">
        <f>IF(AE9="","",COUNTIFS('1추일출'!$AE$6:$AE$14,AE9))</f>
        <v/>
      </c>
      <c r="AQ9" s="23" t="str">
        <f t="shared" si="14"/>
        <v>OK</v>
      </c>
    </row>
    <row r="10" spans="1:43" ht="50.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3"/>
        <v/>
      </c>
      <c r="J10" s="38"/>
      <c r="K10" s="41"/>
      <c r="L10" s="46">
        <f t="shared" si="4"/>
        <v>0</v>
      </c>
      <c r="M10" s="38"/>
      <c r="N10" s="41"/>
      <c r="O10" s="48">
        <f t="shared" si="5"/>
        <v>0</v>
      </c>
      <c r="P10" s="23" t="str">
        <f t="shared" si="6"/>
        <v>X</v>
      </c>
      <c r="Q10" s="25"/>
      <c r="S10" s="23"/>
      <c r="U10" s="23"/>
      <c r="V10" s="38">
        <f t="shared" si="7"/>
        <v>0</v>
      </c>
      <c r="W10" s="38">
        <f t="shared" si="8"/>
        <v>0</v>
      </c>
      <c r="X10" s="23" t="str">
        <f t="shared" si="9"/>
        <v>OK</v>
      </c>
      <c r="Z10" s="23"/>
      <c r="AA10" s="38">
        <f t="shared" si="10"/>
        <v>0</v>
      </c>
      <c r="AB10" s="38">
        <f t="shared" si="11"/>
        <v>0</v>
      </c>
      <c r="AC10" s="23" t="str">
        <f t="shared" si="12"/>
        <v>OK</v>
      </c>
      <c r="AE10" s="23" t="str">
        <f>IF(AG10="","",IF(U10="도비","세입없음",AG10&amp;"-"&amp;test(COUNTIF($AG$7:AG10,AG10),"00")))</f>
        <v/>
      </c>
      <c r="AG10" s="23" t="str">
        <f t="array" ref="AG10">IF(C10="","",INDEX(구분표!$I$2:$I$300, MATCH(1,(구분표!$E$2:$E$300='1추일입'!B10)*(구분표!$F$2:$F$300='1추일입'!C10)*(구분표!$G$2:$G$300='1추일입'!A10),0)))</f>
        <v/>
      </c>
      <c r="AI10" s="23"/>
      <c r="AK10" s="38">
        <f>IF(AE10="",0,SUMIFS('1추일출'!$V$6:$V$14,'1추일출'!$AE$6:$AE$14,'1추일입'!$AE10))</f>
        <v>0</v>
      </c>
      <c r="AL10" s="38" t="str">
        <f>IF(AE10="","",COUNTIFS('1추일출'!$AE$6:$AE$14,'1추일입'!AE10))</f>
        <v/>
      </c>
      <c r="AM10" s="23" t="str">
        <f t="shared" si="13"/>
        <v>OK</v>
      </c>
      <c r="AO10" s="38">
        <f>IF(AE10="",0,SUMIFS('1추일출'!$AA$6:$AA$14,'1추일출'!$AE$6:$AE$14,'1추일입'!$AE10))</f>
        <v>0</v>
      </c>
      <c r="AP10" s="38" t="str">
        <f>IF(AE10="","",COUNTIFS('1추일출'!$AE$6:$AE$14,AE10))</f>
        <v/>
      </c>
      <c r="AQ10" s="23" t="str">
        <f t="shared" si="14"/>
        <v>OK</v>
      </c>
    </row>
    <row r="11" spans="1:43" ht="50.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3"/>
        <v/>
      </c>
      <c r="J11" s="38"/>
      <c r="K11" s="41"/>
      <c r="L11" s="46">
        <f t="shared" si="4"/>
        <v>0</v>
      </c>
      <c r="M11" s="38"/>
      <c r="N11" s="41"/>
      <c r="O11" s="48">
        <f t="shared" si="5"/>
        <v>0</v>
      </c>
      <c r="P11" s="23" t="str">
        <f t="shared" si="6"/>
        <v>X</v>
      </c>
      <c r="Q11" s="25"/>
      <c r="S11" s="23"/>
      <c r="U11" s="23"/>
      <c r="V11" s="38">
        <f t="shared" si="7"/>
        <v>0</v>
      </c>
      <c r="W11" s="38">
        <f t="shared" si="8"/>
        <v>0</v>
      </c>
      <c r="X11" s="23" t="str">
        <f t="shared" si="9"/>
        <v>OK</v>
      </c>
      <c r="Z11" s="23"/>
      <c r="AA11" s="38">
        <f t="shared" si="10"/>
        <v>0</v>
      </c>
      <c r="AB11" s="38">
        <f t="shared" si="11"/>
        <v>0</v>
      </c>
      <c r="AC11" s="23" t="str">
        <f t="shared" si="12"/>
        <v>OK</v>
      </c>
      <c r="AE11" s="23" t="str">
        <f>IF(AG11="","",IF(U11="도비","세입없음",AG11&amp;"-"&amp;test(COUNTIF($AG$7:AG11,AG11),"00")))</f>
        <v/>
      </c>
      <c r="AG11" s="23" t="str">
        <f t="array" ref="AG11">IF(C11="","",INDEX(구분표!$I$2:$I$300, MATCH(1,(구분표!$E$2:$E$300='1추일입'!B11)*(구분표!$F$2:$F$300='1추일입'!C11)*(구분표!$G$2:$G$300='1추일입'!A11),0)))</f>
        <v/>
      </c>
      <c r="AI11" s="23"/>
      <c r="AK11" s="38">
        <f>IF(AE11="",0,SUMIFS('1추일출'!$V$6:$V$14,'1추일출'!$AE$6:$AE$14,'1추일입'!$AE11))</f>
        <v>0</v>
      </c>
      <c r="AL11" s="38" t="str">
        <f>IF(AE11="","",COUNTIFS('1추일출'!$AE$6:$AE$14,'1추일입'!AE11))</f>
        <v/>
      </c>
      <c r="AM11" s="23" t="str">
        <f t="shared" si="13"/>
        <v>OK</v>
      </c>
      <c r="AO11" s="38">
        <f>IF(AE11="",0,SUMIFS('1추일출'!$AA$6:$AA$14,'1추일출'!$AE$6:$AE$14,'1추일입'!$AE11))</f>
        <v>0</v>
      </c>
      <c r="AP11" s="38" t="str">
        <f>IF(AE11="","",COUNTIFS('1추일출'!$AE$6:$AE$14,AE11))</f>
        <v/>
      </c>
      <c r="AQ11" s="23" t="str">
        <f t="shared" si="14"/>
        <v>OK</v>
      </c>
    </row>
    <row r="12" spans="1:43" ht="50.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3"/>
        <v/>
      </c>
      <c r="J12" s="38"/>
      <c r="K12" s="41"/>
      <c r="L12" s="46">
        <f t="shared" si="4"/>
        <v>0</v>
      </c>
      <c r="M12" s="38"/>
      <c r="N12" s="41"/>
      <c r="O12" s="48">
        <f t="shared" si="5"/>
        <v>0</v>
      </c>
      <c r="P12" s="23" t="str">
        <f t="shared" si="6"/>
        <v>X</v>
      </c>
      <c r="Q12" s="25"/>
      <c r="S12" s="23"/>
      <c r="U12" s="23"/>
      <c r="V12" s="38">
        <f t="shared" si="7"/>
        <v>0</v>
      </c>
      <c r="W12" s="38">
        <f t="shared" si="8"/>
        <v>0</v>
      </c>
      <c r="X12" s="23" t="str">
        <f t="shared" si="9"/>
        <v>OK</v>
      </c>
      <c r="Z12" s="23"/>
      <c r="AA12" s="38">
        <f t="shared" si="10"/>
        <v>0</v>
      </c>
      <c r="AB12" s="38">
        <f t="shared" si="11"/>
        <v>0</v>
      </c>
      <c r="AC12" s="23" t="str">
        <f t="shared" si="12"/>
        <v>OK</v>
      </c>
      <c r="AE12" s="23" t="str">
        <f>IF(AG12="","",IF(U12="도비","세입없음",AG12&amp;"-"&amp;test(COUNTIF($AG$7:AG12,AG12),"00")))</f>
        <v/>
      </c>
      <c r="AG12" s="23" t="str">
        <f t="array" ref="AG12">IF(C12="","",INDEX(구분표!$I$2:$I$300, MATCH(1,(구분표!$E$2:$E$300='1추일입'!B12)*(구분표!$F$2:$F$300='1추일입'!C12)*(구분표!$G$2:$G$300='1추일입'!A12),0)))</f>
        <v/>
      </c>
      <c r="AI12" s="23"/>
      <c r="AK12" s="38">
        <f>IF(AE12="",0,SUMIFS('1추일출'!$V$6:$V$14,'1추일출'!$AE$6:$AE$14,'1추일입'!$AE12))</f>
        <v>0</v>
      </c>
      <c r="AL12" s="38" t="str">
        <f>IF(AE12="","",COUNTIFS('1추일출'!$AE$6:$AE$14,'1추일입'!AE12))</f>
        <v/>
      </c>
      <c r="AM12" s="23" t="str">
        <f t="shared" si="13"/>
        <v>OK</v>
      </c>
      <c r="AO12" s="38">
        <f>IF(AE12="",0,SUMIFS('1추일출'!$AA$6:$AA$14,'1추일출'!$AE$6:$AE$14,'1추일입'!$AE12))</f>
        <v>0</v>
      </c>
      <c r="AP12" s="38" t="str">
        <f>IF(AE12="","",COUNTIFS('1추일출'!$AE$6:$AE$14,AE12))</f>
        <v/>
      </c>
      <c r="AQ12" s="23" t="str">
        <f t="shared" si="14"/>
        <v>OK</v>
      </c>
    </row>
    <row r="13" spans="1:43" ht="50.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3"/>
        <v/>
      </c>
      <c r="J13" s="38"/>
      <c r="K13" s="41"/>
      <c r="L13" s="46">
        <f t="shared" si="4"/>
        <v>0</v>
      </c>
      <c r="M13" s="38"/>
      <c r="N13" s="41"/>
      <c r="O13" s="48">
        <f t="shared" si="5"/>
        <v>0</v>
      </c>
      <c r="P13" s="23" t="str">
        <f t="shared" si="6"/>
        <v>X</v>
      </c>
      <c r="Q13" s="25"/>
      <c r="S13" s="23"/>
      <c r="U13" s="23"/>
      <c r="V13" s="38">
        <f t="shared" si="7"/>
        <v>0</v>
      </c>
      <c r="W13" s="38">
        <f t="shared" si="8"/>
        <v>0</v>
      </c>
      <c r="X13" s="23" t="str">
        <f t="shared" si="9"/>
        <v>OK</v>
      </c>
      <c r="Z13" s="23"/>
      <c r="AA13" s="38">
        <f t="shared" si="10"/>
        <v>0</v>
      </c>
      <c r="AB13" s="38">
        <f t="shared" si="11"/>
        <v>0</v>
      </c>
      <c r="AC13" s="23" t="str">
        <f t="shared" si="12"/>
        <v>OK</v>
      </c>
      <c r="AE13" s="23" t="str">
        <f>IF(AG13="","",IF(U13="도비","세입없음",AG13&amp;"-"&amp;test(COUNTIF($AG$7:AG13,AG13),"00")))</f>
        <v/>
      </c>
      <c r="AG13" s="23" t="str">
        <f t="array" ref="AG13">IF(C13="","",INDEX(구분표!$I$2:$I$300, MATCH(1,(구분표!$E$2:$E$300='1추일입'!B13)*(구분표!$F$2:$F$300='1추일입'!C13)*(구분표!$G$2:$G$300='1추일입'!A13),0)))</f>
        <v/>
      </c>
      <c r="AI13" s="23"/>
      <c r="AK13" s="38">
        <f>IF(AE13="",0,SUMIFS('1추일출'!$V$6:$V$14,'1추일출'!$AE$6:$AE$14,'1추일입'!$AE13))</f>
        <v>0</v>
      </c>
      <c r="AL13" s="38" t="str">
        <f>IF(AE13="","",COUNTIFS('1추일출'!$AE$6:$AE$14,'1추일입'!AE13))</f>
        <v/>
      </c>
      <c r="AM13" s="23" t="str">
        <f t="shared" si="13"/>
        <v>OK</v>
      </c>
      <c r="AO13" s="38">
        <f>IF(AE13="",0,SUMIFS('1추일출'!$AA$6:$AA$14,'1추일출'!$AE$6:$AE$14,'1추일입'!$AE13))</f>
        <v>0</v>
      </c>
      <c r="AP13" s="38" t="str">
        <f>IF(AE13="","",COUNTIFS('1추일출'!$AE$6:$AE$14,AE13))</f>
        <v/>
      </c>
      <c r="AQ13" s="23" t="str">
        <f t="shared" si="14"/>
        <v>OK</v>
      </c>
    </row>
    <row r="14" spans="1:43" ht="50.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3"/>
        <v/>
      </c>
      <c r="J14" s="38"/>
      <c r="K14" s="41"/>
      <c r="L14" s="46">
        <f t="shared" si="4"/>
        <v>0</v>
      </c>
      <c r="M14" s="38"/>
      <c r="N14" s="41"/>
      <c r="O14" s="48">
        <f t="shared" si="5"/>
        <v>0</v>
      </c>
      <c r="P14" s="23" t="str">
        <f t="shared" si="6"/>
        <v>X</v>
      </c>
      <c r="Q14" s="25"/>
      <c r="S14" s="23"/>
      <c r="U14" s="23"/>
      <c r="V14" s="38">
        <f t="shared" si="7"/>
        <v>0</v>
      </c>
      <c r="W14" s="38">
        <f t="shared" si="8"/>
        <v>0</v>
      </c>
      <c r="X14" s="23" t="str">
        <f t="shared" si="9"/>
        <v>OK</v>
      </c>
      <c r="Z14" s="23"/>
      <c r="AA14" s="38">
        <f t="shared" si="10"/>
        <v>0</v>
      </c>
      <c r="AB14" s="38">
        <f t="shared" si="11"/>
        <v>0</v>
      </c>
      <c r="AC14" s="23" t="str">
        <f t="shared" si="12"/>
        <v>OK</v>
      </c>
      <c r="AE14" s="23" t="str">
        <f>IF(AG14="","",IF(U14="도비","세입없음",AG14&amp;"-"&amp;test(COUNTIF($AG$7:AG14,AG14),"00")))</f>
        <v/>
      </c>
      <c r="AG14" s="23" t="str">
        <f t="array" ref="AG14">IF(C14="","",INDEX(구분표!$I$2:$I$300, MATCH(1,(구분표!$E$2:$E$300='1추일입'!B14)*(구분표!$F$2:$F$300='1추일입'!C14)*(구분표!$G$2:$G$300='1추일입'!A14),0)))</f>
        <v/>
      </c>
      <c r="AI14" s="23"/>
      <c r="AK14" s="38">
        <f>IF(AE14="",0,SUMIFS('1추일출'!$V$6:$V$14,'1추일출'!$AE$6:$AE$14,'1추일입'!$AE14))</f>
        <v>0</v>
      </c>
      <c r="AL14" s="38" t="str">
        <f>IF(AE14="","",COUNTIFS('1추일출'!$AE$6:$AE$14,'1추일입'!AE14))</f>
        <v/>
      </c>
      <c r="AM14" s="23" t="str">
        <f t="shared" si="13"/>
        <v>OK</v>
      </c>
      <c r="AO14" s="38">
        <f>IF(AE14="",0,SUMIFS('1추일출'!$AA$6:$AA$14,'1추일출'!$AE$6:$AE$14,'1추일입'!$AE14))</f>
        <v>0</v>
      </c>
      <c r="AP14" s="38" t="str">
        <f>IF(AE14="","",COUNTIFS('1추일출'!$AE$6:$AE$14,AE14))</f>
        <v/>
      </c>
      <c r="AQ14" s="23" t="str">
        <f t="shared" si="14"/>
        <v>OK</v>
      </c>
    </row>
    <row r="15" spans="1:43" ht="50.1" customHeight="1" x14ac:dyDescent="0.3">
      <c r="A15" s="29" t="str">
        <f>IFERROR(VLOOKUP($C15,구분표!$A$2:$C$300,2,FALSE),"")</f>
        <v/>
      </c>
      <c r="B15" s="20" t="str">
        <f>IFERROR(VLOOKUP($C15,구분표!$A$2:$C$300,3,FALSE),"")</f>
        <v/>
      </c>
      <c r="C15" s="27"/>
      <c r="D15" s="31"/>
      <c r="E15" s="32"/>
      <c r="F15" s="31"/>
      <c r="G15" s="40"/>
      <c r="H15" s="38"/>
      <c r="I15" s="50" t="str">
        <f t="shared" si="3"/>
        <v/>
      </c>
      <c r="J15" s="38"/>
      <c r="K15" s="41"/>
      <c r="L15" s="46">
        <f t="shared" si="4"/>
        <v>0</v>
      </c>
      <c r="M15" s="38"/>
      <c r="N15" s="41"/>
      <c r="O15" s="48">
        <f t="shared" si="5"/>
        <v>0</v>
      </c>
      <c r="P15" s="23" t="str">
        <f t="shared" si="6"/>
        <v>X</v>
      </c>
      <c r="Q15" s="25"/>
      <c r="S15" s="23"/>
      <c r="U15" s="23"/>
      <c r="V15" s="38">
        <f t="shared" si="7"/>
        <v>0</v>
      </c>
      <c r="W15" s="38">
        <f t="shared" si="8"/>
        <v>0</v>
      </c>
      <c r="X15" s="23" t="str">
        <f t="shared" si="9"/>
        <v>OK</v>
      </c>
      <c r="Z15" s="23"/>
      <c r="AA15" s="38">
        <f t="shared" si="10"/>
        <v>0</v>
      </c>
      <c r="AB15" s="38">
        <f t="shared" si="11"/>
        <v>0</v>
      </c>
      <c r="AC15" s="23" t="str">
        <f t="shared" si="12"/>
        <v>OK</v>
      </c>
      <c r="AE15" s="23" t="str">
        <f>IF(AG15="","",IF(U15="도비","세입없음",AG15&amp;"-"&amp;test(COUNTIF($AG$7:AG15,AG15),"00")))</f>
        <v/>
      </c>
      <c r="AG15" s="23" t="str">
        <f t="array" ref="AG15">IF(C15="","",INDEX(구분표!$I$2:$I$300, MATCH(1,(구분표!$E$2:$E$300='1추일입'!B15)*(구분표!$F$2:$F$300='1추일입'!C15)*(구분표!$G$2:$G$300='1추일입'!A15),0)))</f>
        <v/>
      </c>
      <c r="AI15" s="23"/>
      <c r="AK15" s="38">
        <f>IF(AE15="",0,SUMIFS('1추일출'!$V$6:$V$14,'1추일출'!$AE$6:$AE$14,'1추일입'!$AE15))</f>
        <v>0</v>
      </c>
      <c r="AL15" s="38" t="str">
        <f>IF(AE15="","",COUNTIFS('1추일출'!$AE$6:$AE$14,'1추일입'!AE15))</f>
        <v/>
      </c>
      <c r="AM15" s="23" t="str">
        <f t="shared" si="13"/>
        <v>OK</v>
      </c>
      <c r="AO15" s="38">
        <f>IF(AE15="",0,SUMIFS('1추일출'!$AA$6:$AA$14,'1추일출'!$AE$6:$AE$14,'1추일입'!$AE15))</f>
        <v>0</v>
      </c>
      <c r="AP15" s="38" t="str">
        <f>IF(AE15="","",COUNTIFS('1추일출'!$AE$6:$AE$14,AE15))</f>
        <v/>
      </c>
      <c r="AQ15" s="23" t="str">
        <f t="shared" si="14"/>
        <v>OK</v>
      </c>
    </row>
    <row r="16" spans="1:43" ht="50.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si="3"/>
        <v/>
      </c>
      <c r="J16" s="38"/>
      <c r="K16" s="41"/>
      <c r="L16" s="46">
        <f t="shared" si="4"/>
        <v>0</v>
      </c>
      <c r="M16" s="38"/>
      <c r="N16" s="41"/>
      <c r="O16" s="48">
        <f t="shared" si="5"/>
        <v>0</v>
      </c>
      <c r="P16" s="23" t="str">
        <f t="shared" si="6"/>
        <v>X</v>
      </c>
      <c r="Q16" s="25"/>
      <c r="S16" s="23"/>
      <c r="U16" s="23"/>
      <c r="V16" s="38">
        <f t="shared" si="7"/>
        <v>0</v>
      </c>
      <c r="W16" s="38">
        <f t="shared" si="8"/>
        <v>0</v>
      </c>
      <c r="X16" s="23" t="str">
        <f t="shared" si="9"/>
        <v>OK</v>
      </c>
      <c r="Z16" s="23"/>
      <c r="AA16" s="38">
        <f t="shared" si="10"/>
        <v>0</v>
      </c>
      <c r="AB16" s="38">
        <f t="shared" si="11"/>
        <v>0</v>
      </c>
      <c r="AC16" s="23" t="str">
        <f t="shared" si="12"/>
        <v>OK</v>
      </c>
      <c r="AE16" s="23" t="str">
        <f>IF(AG16="","",IF(U16="도비","세입없음",AG16&amp;"-"&amp;test(COUNTIF($AG$7:AG16,AG16),"00")))</f>
        <v/>
      </c>
      <c r="AG16" s="23" t="str">
        <f t="array" ref="AG16">IF(C16="","",INDEX(구분표!$I$2:$I$300, MATCH(1,(구분표!$E$2:$E$300='1추일입'!B16)*(구분표!$F$2:$F$300='1추일입'!C16)*(구분표!$G$2:$G$300='1추일입'!A16),0)))</f>
        <v/>
      </c>
      <c r="AI16" s="23"/>
      <c r="AK16" s="38">
        <f>IF(AE16="",0,SUMIFS('1추일출'!$V$6:$V$14,'1추일출'!$AE$6:$AE$14,'1추일입'!$AE16))</f>
        <v>0</v>
      </c>
      <c r="AL16" s="38" t="str">
        <f>IF(AE16="","",COUNTIFS('1추일출'!$AE$6:$AE$14,'1추일입'!AE16))</f>
        <v/>
      </c>
      <c r="AM16" s="23" t="str">
        <f t="shared" si="13"/>
        <v>OK</v>
      </c>
      <c r="AO16" s="38">
        <f>IF(AE16="",0,SUMIFS('1추일출'!$AA$6:$AA$14,'1추일출'!$AE$6:$AE$14,'1추일입'!$AE16))</f>
        <v>0</v>
      </c>
      <c r="AP16" s="38" t="str">
        <f>IF(AE16="","",COUNTIFS('1추일출'!$AE$6:$AE$14,AE16))</f>
        <v/>
      </c>
      <c r="AQ16" s="23" t="str">
        <f t="shared" si="14"/>
        <v>OK</v>
      </c>
    </row>
    <row r="17" spans="1:43" ht="50.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3"/>
        <v/>
      </c>
      <c r="J17" s="38"/>
      <c r="K17" s="41"/>
      <c r="L17" s="46">
        <f t="shared" si="4"/>
        <v>0</v>
      </c>
      <c r="M17" s="38"/>
      <c r="N17" s="41"/>
      <c r="O17" s="48">
        <f t="shared" si="5"/>
        <v>0</v>
      </c>
      <c r="P17" s="23" t="str">
        <f t="shared" si="6"/>
        <v>X</v>
      </c>
      <c r="Q17" s="25"/>
      <c r="S17" s="23"/>
      <c r="U17" s="23"/>
      <c r="V17" s="38">
        <f t="shared" si="7"/>
        <v>0</v>
      </c>
      <c r="W17" s="38">
        <f t="shared" si="8"/>
        <v>0</v>
      </c>
      <c r="X17" s="23" t="str">
        <f t="shared" si="9"/>
        <v>OK</v>
      </c>
      <c r="Z17" s="23"/>
      <c r="AA17" s="38">
        <f t="shared" si="10"/>
        <v>0</v>
      </c>
      <c r="AB17" s="38">
        <f t="shared" si="11"/>
        <v>0</v>
      </c>
      <c r="AC17" s="23" t="str">
        <f t="shared" si="12"/>
        <v>OK</v>
      </c>
      <c r="AE17" s="23" t="str">
        <f>IF(AG17="","",IF(U17="도비","세입없음",AG17&amp;"-"&amp;test(COUNTIF($AG$7:AG17,AG17),"00")))</f>
        <v/>
      </c>
      <c r="AG17" s="23" t="str">
        <f t="array" ref="AG17">IF(C17="","",INDEX(구분표!$I$2:$I$300, MATCH(1,(구분표!$E$2:$E$300='1추일입'!B17)*(구분표!$F$2:$F$300='1추일입'!C17)*(구분표!$G$2:$G$300='1추일입'!A17),0)))</f>
        <v/>
      </c>
      <c r="AI17" s="23"/>
      <c r="AK17" s="38">
        <f>IF(AE17="",0,SUMIFS('1추일출'!$V$6:$V$14,'1추일출'!$AE$6:$AE$14,'1추일입'!$AE17))</f>
        <v>0</v>
      </c>
      <c r="AL17" s="38" t="str">
        <f>IF(AE17="","",COUNTIFS('1추일출'!$AE$6:$AE$14,'1추일입'!AE17))</f>
        <v/>
      </c>
      <c r="AM17" s="23" t="str">
        <f t="shared" si="13"/>
        <v>OK</v>
      </c>
      <c r="AO17" s="38">
        <f>IF(AE17="",0,SUMIFS('1추일출'!$AA$6:$AA$14,'1추일출'!$AE$6:$AE$14,'1추일입'!$AE17))</f>
        <v>0</v>
      </c>
      <c r="AP17" s="38" t="str">
        <f>IF(AE17="","",COUNTIFS('1추일출'!$AE$6:$AE$14,AE17))</f>
        <v/>
      </c>
      <c r="AQ17" s="23" t="str">
        <f t="shared" si="14"/>
        <v>OK</v>
      </c>
    </row>
    <row r="18" spans="1:43" ht="50.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3"/>
        <v/>
      </c>
      <c r="J18" s="38"/>
      <c r="K18" s="41"/>
      <c r="L18" s="46">
        <f t="shared" si="4"/>
        <v>0</v>
      </c>
      <c r="M18" s="38"/>
      <c r="N18" s="41"/>
      <c r="O18" s="48">
        <f t="shared" si="5"/>
        <v>0</v>
      </c>
      <c r="P18" s="23" t="str">
        <f t="shared" si="6"/>
        <v>X</v>
      </c>
      <c r="Q18" s="25"/>
      <c r="S18" s="23"/>
      <c r="U18" s="23"/>
      <c r="V18" s="38">
        <f t="shared" si="7"/>
        <v>0</v>
      </c>
      <c r="W18" s="38">
        <f t="shared" si="8"/>
        <v>0</v>
      </c>
      <c r="X18" s="23" t="str">
        <f t="shared" si="9"/>
        <v>OK</v>
      </c>
      <c r="Z18" s="23"/>
      <c r="AA18" s="38">
        <f t="shared" si="10"/>
        <v>0</v>
      </c>
      <c r="AB18" s="38">
        <f t="shared" si="11"/>
        <v>0</v>
      </c>
      <c r="AC18" s="23" t="str">
        <f t="shared" si="12"/>
        <v>OK</v>
      </c>
      <c r="AE18" s="23" t="str">
        <f>IF(AG18="","",IF(U18="도비","세입없음",AG18&amp;"-"&amp;test(COUNTIF($AG$7:AG18,AG18),"00")))</f>
        <v/>
      </c>
      <c r="AG18" s="23" t="str">
        <f t="array" ref="AG18">IF(C18="","",INDEX(구분표!$I$2:$I$300, MATCH(1,(구분표!$E$2:$E$300='1추일입'!B18)*(구분표!$F$2:$F$300='1추일입'!C18)*(구분표!$G$2:$G$300='1추일입'!A18),0)))</f>
        <v/>
      </c>
      <c r="AI18" s="23"/>
      <c r="AK18" s="38">
        <f>IF(AE18="",0,SUMIFS('1추일출'!$V$6:$V$14,'1추일출'!$AE$6:$AE$14,'1추일입'!$AE18))</f>
        <v>0</v>
      </c>
      <c r="AL18" s="38" t="str">
        <f>IF(AE18="","",COUNTIFS('1추일출'!$AE$6:$AE$14,'1추일입'!AE18))</f>
        <v/>
      </c>
      <c r="AM18" s="23" t="str">
        <f t="shared" si="13"/>
        <v>OK</v>
      </c>
      <c r="AO18" s="38">
        <f>IF(AE18="",0,SUMIFS('1추일출'!$AA$6:$AA$14,'1추일출'!$AE$6:$AE$14,'1추일입'!$AE18))</f>
        <v>0</v>
      </c>
      <c r="AP18" s="38" t="str">
        <f>IF(AE18="","",COUNTIFS('1추일출'!$AE$6:$AE$14,AE18))</f>
        <v/>
      </c>
      <c r="AQ18" s="23" t="str">
        <f t="shared" si="14"/>
        <v>OK</v>
      </c>
    </row>
    <row r="19" spans="1:43" ht="50.1" customHeight="1" x14ac:dyDescent="0.3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3"/>
        <v/>
      </c>
      <c r="J19" s="38"/>
      <c r="K19" s="41"/>
      <c r="L19" s="46">
        <f t="shared" si="4"/>
        <v>0</v>
      </c>
      <c r="M19" s="38"/>
      <c r="N19" s="41"/>
      <c r="O19" s="48">
        <f t="shared" si="5"/>
        <v>0</v>
      </c>
      <c r="P19" s="23" t="str">
        <f t="shared" si="6"/>
        <v>X</v>
      </c>
      <c r="Q19" s="25"/>
      <c r="S19" s="23"/>
      <c r="U19" s="23"/>
      <c r="V19" s="38">
        <f t="shared" si="7"/>
        <v>0</v>
      </c>
      <c r="W19" s="38">
        <f t="shared" si="8"/>
        <v>0</v>
      </c>
      <c r="X19" s="23" t="str">
        <f t="shared" si="9"/>
        <v>OK</v>
      </c>
      <c r="Z19" s="23"/>
      <c r="AA19" s="38">
        <f t="shared" si="10"/>
        <v>0</v>
      </c>
      <c r="AB19" s="38">
        <f t="shared" si="11"/>
        <v>0</v>
      </c>
      <c r="AC19" s="23" t="str">
        <f t="shared" si="12"/>
        <v>OK</v>
      </c>
      <c r="AE19" s="23" t="str">
        <f>IF(AG19="","",IF(U19="도비","세입없음",AG19&amp;"-"&amp;test(COUNTIF($AG$7:AG19,AG19),"00")))</f>
        <v/>
      </c>
      <c r="AG19" s="23" t="str">
        <f t="array" ref="AG19">IF(C19="","",INDEX(구분표!$I$2:$I$300, MATCH(1,(구분표!$E$2:$E$300='1추일입'!B19)*(구분표!$F$2:$F$300='1추일입'!C19)*(구분표!$G$2:$G$300='1추일입'!A19),0)))</f>
        <v/>
      </c>
      <c r="AI19" s="23"/>
      <c r="AK19" s="38">
        <f>IF(AE19="",0,SUMIFS('1추일출'!$V$6:$V$14,'1추일출'!$AE$6:$AE$14,'1추일입'!$AE19))</f>
        <v>0</v>
      </c>
      <c r="AL19" s="38" t="str">
        <f>IF(AE19="","",COUNTIFS('1추일출'!$AE$6:$AE$14,'1추일입'!AE19))</f>
        <v/>
      </c>
      <c r="AM19" s="23" t="str">
        <f t="shared" si="13"/>
        <v>OK</v>
      </c>
      <c r="AO19" s="38">
        <f>IF(AE19="",0,SUMIFS('1추일출'!$AA$6:$AA$14,'1추일출'!$AE$6:$AE$14,'1추일입'!$AE19))</f>
        <v>0</v>
      </c>
      <c r="AP19" s="38" t="str">
        <f>IF(AE19="","",COUNTIFS('1추일출'!$AE$6:$AE$14,AE19))</f>
        <v/>
      </c>
      <c r="AQ19" s="23" t="str">
        <f t="shared" si="14"/>
        <v>OK</v>
      </c>
    </row>
    <row r="20" spans="1:43" ht="50.1" customHeight="1" x14ac:dyDescent="0.3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3"/>
        <v/>
      </c>
      <c r="J20" s="38"/>
      <c r="K20" s="41"/>
      <c r="L20" s="46">
        <f t="shared" si="4"/>
        <v>0</v>
      </c>
      <c r="M20" s="38"/>
      <c r="N20" s="41"/>
      <c r="O20" s="48">
        <f t="shared" si="5"/>
        <v>0</v>
      </c>
      <c r="P20" s="23" t="str">
        <f t="shared" si="6"/>
        <v>X</v>
      </c>
      <c r="Q20" s="25"/>
      <c r="S20" s="23"/>
      <c r="U20" s="23"/>
      <c r="V20" s="38">
        <f t="shared" si="7"/>
        <v>0</v>
      </c>
      <c r="W20" s="38">
        <f t="shared" si="8"/>
        <v>0</v>
      </c>
      <c r="X20" s="23" t="str">
        <f t="shared" si="9"/>
        <v>OK</v>
      </c>
      <c r="Z20" s="23"/>
      <c r="AA20" s="38">
        <f t="shared" si="10"/>
        <v>0</v>
      </c>
      <c r="AB20" s="38">
        <f t="shared" si="11"/>
        <v>0</v>
      </c>
      <c r="AC20" s="23" t="str">
        <f t="shared" si="12"/>
        <v>OK</v>
      </c>
      <c r="AE20" s="23" t="str">
        <f>IF(AG20="","",IF(U20="도비","세입없음",AG20&amp;"-"&amp;test(COUNTIF($AG$7:AG20,AG20),"00")))</f>
        <v/>
      </c>
      <c r="AG20" s="23" t="str">
        <f t="array" ref="AG20">IF(C20="","",INDEX(구분표!$I$2:$I$300, MATCH(1,(구분표!$E$2:$E$300='1추일입'!B20)*(구분표!$F$2:$F$300='1추일입'!C20)*(구분표!$G$2:$G$300='1추일입'!A20),0)))</f>
        <v/>
      </c>
      <c r="AI20" s="23"/>
      <c r="AK20" s="38">
        <f>IF(AE20="",0,SUMIFS('1추일출'!$V$6:$V$14,'1추일출'!$AE$6:$AE$14,'1추일입'!$AE20))</f>
        <v>0</v>
      </c>
      <c r="AL20" s="38" t="str">
        <f>IF(AE20="","",COUNTIFS('1추일출'!$AE$6:$AE$14,'1추일입'!AE20))</f>
        <v/>
      </c>
      <c r="AM20" s="23" t="str">
        <f t="shared" si="13"/>
        <v>OK</v>
      </c>
      <c r="AO20" s="38">
        <f>IF(AE20="",0,SUMIFS('1추일출'!$AA$6:$AA$14,'1추일출'!$AE$6:$AE$14,'1추일입'!$AE20))</f>
        <v>0</v>
      </c>
      <c r="AP20" s="38" t="str">
        <f>IF(AE20="","",COUNTIFS('1추일출'!$AE$6:$AE$14,AE20))</f>
        <v/>
      </c>
      <c r="AQ20" s="23" t="str">
        <f t="shared" si="14"/>
        <v>OK</v>
      </c>
    </row>
    <row r="21" spans="1:43" ht="50.1" customHeight="1" x14ac:dyDescent="0.4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3"/>
        <v/>
      </c>
      <c r="J21" s="38"/>
      <c r="K21" s="41"/>
      <c r="L21" s="46">
        <f t="shared" si="4"/>
        <v>0</v>
      </c>
      <c r="M21" s="38"/>
      <c r="N21" s="41"/>
      <c r="O21" s="48">
        <f t="shared" si="5"/>
        <v>0</v>
      </c>
      <c r="P21" s="23" t="str">
        <f t="shared" si="6"/>
        <v>X</v>
      </c>
      <c r="Q21" s="25"/>
      <c r="S21" s="23"/>
      <c r="U21" s="23"/>
      <c r="V21" s="38">
        <f t="shared" si="7"/>
        <v>0</v>
      </c>
      <c r="W21" s="38">
        <f t="shared" si="8"/>
        <v>0</v>
      </c>
      <c r="X21" s="23" t="str">
        <f t="shared" si="9"/>
        <v>OK</v>
      </c>
      <c r="Z21" s="23"/>
      <c r="AA21" s="38">
        <f t="shared" si="10"/>
        <v>0</v>
      </c>
      <c r="AB21" s="38">
        <f t="shared" si="11"/>
        <v>0</v>
      </c>
      <c r="AC21" s="23" t="str">
        <f t="shared" si="12"/>
        <v>OK</v>
      </c>
      <c r="AE21" s="23" t="str">
        <f>IF(AG21="","",IF(U21="도비","세입없음",AG21&amp;"-"&amp;test(COUNTIF($AG$7:AG21,AG21),"00")))</f>
        <v/>
      </c>
      <c r="AG21" s="23" t="str">
        <f t="array" ref="AG21">IF(C21="","",INDEX(구분표!$I$2:$I$300, MATCH(1,(구분표!$E$2:$E$300='1추일입'!B21)*(구분표!$F$2:$F$300='1추일입'!C21)*(구분표!$G$2:$G$300='1추일입'!A21),0)))</f>
        <v/>
      </c>
      <c r="AI21" s="23"/>
      <c r="AK21" s="38">
        <f>IF(AE21="",0,SUMIFS('1추일출'!$V$6:$V$14,'1추일출'!$AE$6:$AE$14,'1추일입'!$AE21))</f>
        <v>0</v>
      </c>
      <c r="AL21" s="38" t="str">
        <f>IF(AE21="","",COUNTIFS('1추일출'!$AE$6:$AE$14,'1추일입'!AE21))</f>
        <v/>
      </c>
      <c r="AM21" s="23" t="str">
        <f t="shared" si="13"/>
        <v>OK</v>
      </c>
      <c r="AO21" s="38">
        <f>IF(AE21="",0,SUMIFS('1추일출'!$AA$6:$AA$14,'1추일출'!$AE$6:$AE$14,'1추일입'!$AE21))</f>
        <v>0</v>
      </c>
      <c r="AP21" s="38" t="str">
        <f>IF(AE21="","",COUNTIFS('1추일출'!$AE$6:$AE$14,AE21))</f>
        <v/>
      </c>
      <c r="AQ21" s="23" t="str">
        <f t="shared" si="14"/>
        <v>OK</v>
      </c>
    </row>
    <row r="22" spans="1:43" ht="50.1" customHeight="1" x14ac:dyDescent="0.4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3"/>
        <v/>
      </c>
      <c r="J22" s="38"/>
      <c r="K22" s="41"/>
      <c r="L22" s="46">
        <f t="shared" si="4"/>
        <v>0</v>
      </c>
      <c r="M22" s="38"/>
      <c r="N22" s="41"/>
      <c r="O22" s="48">
        <f t="shared" si="5"/>
        <v>0</v>
      </c>
      <c r="P22" s="23" t="str">
        <f t="shared" si="6"/>
        <v>X</v>
      </c>
      <c r="Q22" s="25"/>
      <c r="S22" s="23"/>
      <c r="U22" s="23"/>
      <c r="V22" s="38">
        <f t="shared" si="7"/>
        <v>0</v>
      </c>
      <c r="W22" s="38">
        <f t="shared" si="8"/>
        <v>0</v>
      </c>
      <c r="X22" s="23" t="str">
        <f t="shared" si="9"/>
        <v>OK</v>
      </c>
      <c r="Z22" s="23"/>
      <c r="AA22" s="38">
        <f t="shared" si="10"/>
        <v>0</v>
      </c>
      <c r="AB22" s="38">
        <f t="shared" si="11"/>
        <v>0</v>
      </c>
      <c r="AC22" s="23" t="str">
        <f t="shared" si="12"/>
        <v>OK</v>
      </c>
      <c r="AE22" s="23" t="str">
        <f>IF(AG22="","",IF(U22="도비","세입없음",AG22&amp;"-"&amp;test(COUNTIF($AG$7:AG22,AG22),"00")))</f>
        <v/>
      </c>
      <c r="AG22" s="23" t="str">
        <f t="array" ref="AG22">IF(C22="","",INDEX(구분표!$I$2:$I$300, MATCH(1,(구분표!$E$2:$E$300='1추일입'!B22)*(구분표!$F$2:$F$300='1추일입'!C22)*(구분표!$G$2:$G$300='1추일입'!A22),0)))</f>
        <v/>
      </c>
      <c r="AI22" s="23"/>
      <c r="AK22" s="38">
        <f>IF(AE22="",0,SUMIFS('1추일출'!$V$6:$V$14,'1추일출'!$AE$6:$AE$14,'1추일입'!$AE22))</f>
        <v>0</v>
      </c>
      <c r="AL22" s="38" t="str">
        <f>IF(AE22="","",COUNTIFS('1추일출'!$AE$6:$AE$14,'1추일입'!AE22))</f>
        <v/>
      </c>
      <c r="AM22" s="23" t="str">
        <f t="shared" si="13"/>
        <v>OK</v>
      </c>
      <c r="AO22" s="38">
        <f>IF(AE22="",0,SUMIFS('1추일출'!$AA$6:$AA$14,'1추일출'!$AE$6:$AE$14,'1추일입'!$AE22))</f>
        <v>0</v>
      </c>
      <c r="AP22" s="38" t="str">
        <f>IF(AE22="","",COUNTIFS('1추일출'!$AE$6:$AE$14,AE22))</f>
        <v/>
      </c>
      <c r="AQ22" s="23" t="str">
        <f t="shared" si="14"/>
        <v>OK</v>
      </c>
    </row>
    <row r="23" spans="1:43" ht="50.1" customHeight="1" x14ac:dyDescent="0.4">
      <c r="A23" s="29" t="str">
        <f>IFERROR(VLOOKUP($C23,구분표!$A$2:$C$300,2,FALSE),"")</f>
        <v/>
      </c>
      <c r="B23" s="20" t="str">
        <f>IFERROR(VLOOKUP($C23,구분표!$A$2:$C$300,3,FALSE),"")</f>
        <v/>
      </c>
      <c r="C23" s="27"/>
      <c r="D23" s="31"/>
      <c r="E23" s="32"/>
      <c r="F23" s="31"/>
      <c r="G23" s="40"/>
      <c r="H23" s="38"/>
      <c r="I23" s="50" t="str">
        <f t="shared" si="3"/>
        <v/>
      </c>
      <c r="J23" s="38"/>
      <c r="K23" s="41"/>
      <c r="L23" s="46">
        <f t="shared" si="4"/>
        <v>0</v>
      </c>
      <c r="M23" s="38"/>
      <c r="N23" s="41"/>
      <c r="O23" s="48">
        <f t="shared" si="5"/>
        <v>0</v>
      </c>
      <c r="P23" s="23" t="str">
        <f t="shared" si="6"/>
        <v>X</v>
      </c>
      <c r="Q23" s="25"/>
      <c r="S23" s="23"/>
      <c r="U23" s="23"/>
      <c r="V23" s="38">
        <f t="shared" si="7"/>
        <v>0</v>
      </c>
      <c r="W23" s="38">
        <f t="shared" si="8"/>
        <v>0</v>
      </c>
      <c r="X23" s="23" t="str">
        <f t="shared" si="9"/>
        <v>OK</v>
      </c>
      <c r="Z23" s="23"/>
      <c r="AA23" s="38">
        <f t="shared" si="10"/>
        <v>0</v>
      </c>
      <c r="AB23" s="38">
        <f t="shared" si="11"/>
        <v>0</v>
      </c>
      <c r="AC23" s="23" t="str">
        <f t="shared" si="12"/>
        <v>OK</v>
      </c>
      <c r="AE23" s="23" t="str">
        <f>IF(AG23="","",IF(U23="도비","세입없음",AG23&amp;"-"&amp;test(COUNTIF($AG$7:AG23,AG23),"00")))</f>
        <v/>
      </c>
      <c r="AG23" s="23" t="str">
        <f t="array" ref="AG23">IF(C23="","",INDEX(구분표!$I$2:$I$300, MATCH(1,(구분표!$E$2:$E$300='1추일입'!B23)*(구분표!$F$2:$F$300='1추일입'!C23)*(구분표!$G$2:$G$300='1추일입'!A23),0)))</f>
        <v/>
      </c>
      <c r="AI23" s="23"/>
      <c r="AK23" s="38">
        <f>IF(AE23="",0,SUMIFS('1추일출'!$V$6:$V$14,'1추일출'!$AE$6:$AE$14,'1추일입'!$AE23))</f>
        <v>0</v>
      </c>
      <c r="AL23" s="38" t="str">
        <f>IF(AE23="","",COUNTIFS('1추일출'!$AE$6:$AE$14,'1추일입'!AE23))</f>
        <v/>
      </c>
      <c r="AM23" s="23" t="str">
        <f t="shared" si="13"/>
        <v>OK</v>
      </c>
      <c r="AO23" s="38">
        <f>IF(AE23="",0,SUMIFS('1추일출'!$AA$6:$AA$14,'1추일출'!$AE$6:$AE$14,'1추일입'!$AE23))</f>
        <v>0</v>
      </c>
      <c r="AP23" s="38" t="str">
        <f>IF(AE23="","",COUNTIFS('1추일출'!$AE$6:$AE$14,AE23))</f>
        <v/>
      </c>
      <c r="AQ23" s="23" t="str">
        <f t="shared" si="14"/>
        <v>OK</v>
      </c>
    </row>
    <row r="24" spans="1:43" ht="50.1" customHeight="1" x14ac:dyDescent="0.4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si="3"/>
        <v/>
      </c>
      <c r="J24" s="38"/>
      <c r="K24" s="41"/>
      <c r="L24" s="46">
        <f t="shared" si="4"/>
        <v>0</v>
      </c>
      <c r="M24" s="38"/>
      <c r="N24" s="41"/>
      <c r="O24" s="48">
        <f t="shared" si="5"/>
        <v>0</v>
      </c>
      <c r="P24" s="23" t="str">
        <f t="shared" si="6"/>
        <v>X</v>
      </c>
      <c r="Q24" s="25"/>
      <c r="S24" s="23"/>
      <c r="U24" s="23"/>
      <c r="V24" s="38">
        <f t="shared" si="7"/>
        <v>0</v>
      </c>
      <c r="W24" s="38">
        <f t="shared" si="8"/>
        <v>0</v>
      </c>
      <c r="X24" s="23" t="str">
        <f t="shared" si="9"/>
        <v>OK</v>
      </c>
      <c r="Z24" s="23"/>
      <c r="AA24" s="38">
        <f t="shared" si="10"/>
        <v>0</v>
      </c>
      <c r="AB24" s="38">
        <f t="shared" si="11"/>
        <v>0</v>
      </c>
      <c r="AC24" s="23" t="str">
        <f t="shared" si="12"/>
        <v>OK</v>
      </c>
      <c r="AE24" s="23" t="str">
        <f>IF(AG24="","",IF(U24="도비","세입없음",AG24&amp;"-"&amp;test(COUNTIF($AG$7:AG24,AG24),"00")))</f>
        <v/>
      </c>
      <c r="AG24" s="23" t="str">
        <f t="array" ref="AG24">IF(C24="","",INDEX(구분표!$I$2:$I$300, MATCH(1,(구분표!$E$2:$E$300='1추일입'!B24)*(구분표!$F$2:$F$300='1추일입'!C24)*(구분표!$G$2:$G$300='1추일입'!A24),0)))</f>
        <v/>
      </c>
      <c r="AI24" s="23"/>
      <c r="AK24" s="38">
        <f>IF(AE24="",0,SUMIFS('1추일출'!$V$6:$V$14,'1추일출'!$AE$6:$AE$14,'1추일입'!$AE24))</f>
        <v>0</v>
      </c>
      <c r="AL24" s="38" t="str">
        <f>IF(AE24="","",COUNTIFS('1추일출'!$AE$6:$AE$14,'1추일입'!AE24))</f>
        <v/>
      </c>
      <c r="AM24" s="23" t="str">
        <f t="shared" si="13"/>
        <v>OK</v>
      </c>
      <c r="AO24" s="38">
        <f>IF(AE24="",0,SUMIFS('1추일출'!$AA$6:$AA$14,'1추일출'!$AE$6:$AE$14,'1추일입'!$AE24))</f>
        <v>0</v>
      </c>
      <c r="AP24" s="38" t="str">
        <f>IF(AE24="","",COUNTIFS('1추일출'!$AE$6:$AE$14,AE24))</f>
        <v/>
      </c>
      <c r="AQ24" s="23" t="str">
        <f t="shared" si="14"/>
        <v>OK</v>
      </c>
    </row>
    <row r="25" spans="1:43" ht="50.1" customHeight="1" x14ac:dyDescent="0.4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3"/>
        <v/>
      </c>
      <c r="J25" s="38"/>
      <c r="K25" s="41"/>
      <c r="L25" s="46">
        <f t="shared" si="4"/>
        <v>0</v>
      </c>
      <c r="M25" s="38"/>
      <c r="N25" s="41"/>
      <c r="O25" s="48">
        <f t="shared" si="5"/>
        <v>0</v>
      </c>
      <c r="P25" s="23" t="str">
        <f t="shared" si="6"/>
        <v>X</v>
      </c>
      <c r="Q25" s="25"/>
      <c r="S25" s="23"/>
      <c r="U25" s="23"/>
      <c r="V25" s="38">
        <f t="shared" si="7"/>
        <v>0</v>
      </c>
      <c r="W25" s="38">
        <f t="shared" si="8"/>
        <v>0</v>
      </c>
      <c r="X25" s="23" t="str">
        <f t="shared" si="9"/>
        <v>OK</v>
      </c>
      <c r="Z25" s="23"/>
      <c r="AA25" s="38">
        <f t="shared" si="10"/>
        <v>0</v>
      </c>
      <c r="AB25" s="38">
        <f t="shared" si="11"/>
        <v>0</v>
      </c>
      <c r="AC25" s="23" t="str">
        <f t="shared" si="12"/>
        <v>OK</v>
      </c>
      <c r="AE25" s="23" t="str">
        <f>IF(AG25="","",IF(U25="도비","세입없음",AG25&amp;"-"&amp;test(COUNTIF($AG$7:AG25,AG25),"00")))</f>
        <v/>
      </c>
      <c r="AG25" s="23" t="str">
        <f t="array" ref="AG25">IF(C25="","",INDEX(구분표!$I$2:$I$300, MATCH(1,(구분표!$E$2:$E$300='1추일입'!B25)*(구분표!$F$2:$F$300='1추일입'!C25)*(구분표!$G$2:$G$300='1추일입'!A25),0)))</f>
        <v/>
      </c>
      <c r="AI25" s="23"/>
      <c r="AK25" s="38">
        <f>IF(AE25="",0,SUMIFS('1추일출'!$V$6:$V$14,'1추일출'!$AE$6:$AE$14,'1추일입'!$AE25))</f>
        <v>0</v>
      </c>
      <c r="AL25" s="38" t="str">
        <f>IF(AE25="","",COUNTIFS('1추일출'!$AE$6:$AE$14,'1추일입'!AE25))</f>
        <v/>
      </c>
      <c r="AM25" s="23" t="str">
        <f t="shared" si="13"/>
        <v>OK</v>
      </c>
      <c r="AO25" s="38">
        <f>IF(AE25="",0,SUMIFS('1추일출'!$AA$6:$AA$14,'1추일출'!$AE$6:$AE$14,'1추일입'!$AE25))</f>
        <v>0</v>
      </c>
      <c r="AP25" s="38" t="str">
        <f>IF(AE25="","",COUNTIFS('1추일출'!$AE$6:$AE$14,AE25))</f>
        <v/>
      </c>
      <c r="AQ25" s="23" t="str">
        <f t="shared" si="14"/>
        <v>OK</v>
      </c>
    </row>
    <row r="26" spans="1:43" ht="50.1" customHeight="1" x14ac:dyDescent="0.4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3"/>
        <v/>
      </c>
      <c r="J26" s="38"/>
      <c r="K26" s="41"/>
      <c r="L26" s="46">
        <f t="shared" si="4"/>
        <v>0</v>
      </c>
      <c r="M26" s="38"/>
      <c r="N26" s="41"/>
      <c r="O26" s="48">
        <f t="shared" si="5"/>
        <v>0</v>
      </c>
      <c r="P26" s="23" t="str">
        <f t="shared" si="6"/>
        <v>X</v>
      </c>
      <c r="Q26" s="25"/>
      <c r="S26" s="23"/>
      <c r="U26" s="23"/>
      <c r="V26" s="38">
        <f t="shared" si="7"/>
        <v>0</v>
      </c>
      <c r="W26" s="38">
        <f t="shared" si="8"/>
        <v>0</v>
      </c>
      <c r="X26" s="23" t="str">
        <f t="shared" si="9"/>
        <v>OK</v>
      </c>
      <c r="Z26" s="23"/>
      <c r="AA26" s="38">
        <f t="shared" si="10"/>
        <v>0</v>
      </c>
      <c r="AB26" s="38">
        <f t="shared" si="11"/>
        <v>0</v>
      </c>
      <c r="AC26" s="23" t="str">
        <f t="shared" si="12"/>
        <v>OK</v>
      </c>
      <c r="AE26" s="23" t="str">
        <f>IF(AG26="","",IF(U26="도비","세입없음",AG26&amp;"-"&amp;test(COUNTIF($AG$7:AG26,AG26),"00")))</f>
        <v/>
      </c>
      <c r="AG26" s="23" t="str">
        <f t="array" ref="AG26">IF(C26="","",INDEX(구분표!$I$2:$I$300, MATCH(1,(구분표!$E$2:$E$300='1추일입'!B26)*(구분표!$F$2:$F$300='1추일입'!C26)*(구분표!$G$2:$G$300='1추일입'!A26),0)))</f>
        <v/>
      </c>
      <c r="AI26" s="23"/>
      <c r="AK26" s="38">
        <f>IF(AE26="",0,SUMIFS('1추일출'!$V$6:$V$14,'1추일출'!$AE$6:$AE$14,'1추일입'!$AE26))</f>
        <v>0</v>
      </c>
      <c r="AL26" s="38" t="str">
        <f>IF(AE26="","",COUNTIFS('1추일출'!$AE$6:$AE$14,'1추일입'!AE26))</f>
        <v/>
      </c>
      <c r="AM26" s="23" t="str">
        <f t="shared" si="13"/>
        <v>OK</v>
      </c>
      <c r="AO26" s="38">
        <f>IF(AE26="",0,SUMIFS('1추일출'!$AA$6:$AA$14,'1추일출'!$AE$6:$AE$14,'1추일입'!$AE26))</f>
        <v>0</v>
      </c>
      <c r="AP26" s="38" t="str">
        <f>IF(AE26="","",COUNTIFS('1추일출'!$AE$6:$AE$14,AE26))</f>
        <v/>
      </c>
      <c r="AQ26" s="23" t="str">
        <f t="shared" si="14"/>
        <v>OK</v>
      </c>
    </row>
    <row r="27" spans="1:43" ht="50.1" customHeight="1" x14ac:dyDescent="0.4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3"/>
        <v/>
      </c>
      <c r="J27" s="38"/>
      <c r="K27" s="41"/>
      <c r="L27" s="46">
        <f t="shared" si="4"/>
        <v>0</v>
      </c>
      <c r="M27" s="38"/>
      <c r="N27" s="41"/>
      <c r="O27" s="48">
        <f t="shared" si="5"/>
        <v>0</v>
      </c>
      <c r="P27" s="23" t="str">
        <f t="shared" si="6"/>
        <v>X</v>
      </c>
      <c r="Q27" s="25"/>
      <c r="S27" s="23"/>
      <c r="U27" s="23"/>
      <c r="V27" s="38">
        <f t="shared" si="7"/>
        <v>0</v>
      </c>
      <c r="W27" s="38">
        <f t="shared" si="8"/>
        <v>0</v>
      </c>
      <c r="X27" s="23" t="str">
        <f t="shared" si="9"/>
        <v>OK</v>
      </c>
      <c r="Z27" s="23"/>
      <c r="AA27" s="38">
        <f t="shared" si="10"/>
        <v>0</v>
      </c>
      <c r="AB27" s="38">
        <f t="shared" si="11"/>
        <v>0</v>
      </c>
      <c r="AC27" s="23" t="str">
        <f t="shared" si="12"/>
        <v>OK</v>
      </c>
      <c r="AE27" s="23" t="str">
        <f>IF(AG27="","",IF(U27="도비","세입없음",AG27&amp;"-"&amp;test(COUNTIF($AG$7:AG27,AG27),"00")))</f>
        <v/>
      </c>
      <c r="AG27" s="23" t="str">
        <f t="array" ref="AG27">IF(C27="","",INDEX(구분표!$I$2:$I$300, MATCH(1,(구분표!$E$2:$E$300='1추일입'!B27)*(구분표!$F$2:$F$300='1추일입'!C27)*(구분표!$G$2:$G$300='1추일입'!A27),0)))</f>
        <v/>
      </c>
      <c r="AI27" s="23"/>
      <c r="AK27" s="38">
        <f>IF(AE27="",0,SUMIFS('1추일출'!$V$6:$V$14,'1추일출'!$AE$6:$AE$14,'1추일입'!$AE27))</f>
        <v>0</v>
      </c>
      <c r="AL27" s="38" t="str">
        <f>IF(AE27="","",COUNTIFS('1추일출'!$AE$6:$AE$14,'1추일입'!AE27))</f>
        <v/>
      </c>
      <c r="AM27" s="23" t="str">
        <f t="shared" si="13"/>
        <v>OK</v>
      </c>
      <c r="AO27" s="38">
        <f>IF(AE27="",0,SUMIFS('1추일출'!$AA$6:$AA$14,'1추일출'!$AE$6:$AE$14,'1추일입'!$AE27))</f>
        <v>0</v>
      </c>
      <c r="AP27" s="38" t="str">
        <f>IF(AE27="","",COUNTIFS('1추일출'!$AE$6:$AE$14,AE27))</f>
        <v/>
      </c>
      <c r="AQ27" s="23" t="str">
        <f t="shared" si="14"/>
        <v>OK</v>
      </c>
    </row>
    <row r="28" spans="1:43" ht="50.1" customHeight="1" x14ac:dyDescent="0.4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3"/>
        <v/>
      </c>
      <c r="J28" s="38"/>
      <c r="K28" s="41"/>
      <c r="L28" s="46">
        <f t="shared" si="4"/>
        <v>0</v>
      </c>
      <c r="M28" s="38"/>
      <c r="N28" s="41"/>
      <c r="O28" s="48">
        <f t="shared" si="5"/>
        <v>0</v>
      </c>
      <c r="P28" s="23" t="str">
        <f t="shared" si="6"/>
        <v>X</v>
      </c>
      <c r="Q28" s="25"/>
      <c r="S28" s="23"/>
      <c r="U28" s="23"/>
      <c r="V28" s="38">
        <f t="shared" si="7"/>
        <v>0</v>
      </c>
      <c r="W28" s="38">
        <f t="shared" si="8"/>
        <v>0</v>
      </c>
      <c r="X28" s="23" t="str">
        <f t="shared" si="9"/>
        <v>OK</v>
      </c>
      <c r="Z28" s="23"/>
      <c r="AA28" s="38">
        <f t="shared" si="10"/>
        <v>0</v>
      </c>
      <c r="AB28" s="38">
        <f t="shared" si="11"/>
        <v>0</v>
      </c>
      <c r="AC28" s="23" t="str">
        <f t="shared" si="12"/>
        <v>OK</v>
      </c>
      <c r="AE28" s="23" t="str">
        <f>IF(AG28="","",IF(U28="도비","세입없음",AG28&amp;"-"&amp;test(COUNTIF($AG$7:AG28,AG28),"00")))</f>
        <v/>
      </c>
      <c r="AG28" s="23" t="str">
        <f t="array" ref="AG28">IF(C28="","",INDEX(구분표!$I$2:$I$300, MATCH(1,(구분표!$E$2:$E$300='1추일입'!B28)*(구분표!$F$2:$F$300='1추일입'!C28)*(구분표!$G$2:$G$300='1추일입'!A28),0)))</f>
        <v/>
      </c>
      <c r="AI28" s="23"/>
      <c r="AK28" s="38">
        <f>IF(AE28="",0,SUMIFS('1추일출'!$V$6:$V$14,'1추일출'!$AE$6:$AE$14,'1추일입'!$AE28))</f>
        <v>0</v>
      </c>
      <c r="AL28" s="38" t="str">
        <f>IF(AE28="","",COUNTIFS('1추일출'!$AE$6:$AE$14,'1추일입'!AE28))</f>
        <v/>
      </c>
      <c r="AM28" s="23" t="str">
        <f t="shared" si="13"/>
        <v>OK</v>
      </c>
      <c r="AO28" s="38">
        <f>IF(AE28="",0,SUMIFS('1추일출'!$AA$6:$AA$14,'1추일출'!$AE$6:$AE$14,'1추일입'!$AE28))</f>
        <v>0</v>
      </c>
      <c r="AP28" s="38" t="str">
        <f>IF(AE28="","",COUNTIFS('1추일출'!$AE$6:$AE$14,AE28))</f>
        <v/>
      </c>
      <c r="AQ28" s="23" t="str">
        <f t="shared" si="14"/>
        <v>OK</v>
      </c>
    </row>
    <row r="29" spans="1:43" ht="50.1" customHeight="1" x14ac:dyDescent="0.4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3"/>
        <v/>
      </c>
      <c r="J29" s="38"/>
      <c r="K29" s="41"/>
      <c r="L29" s="46">
        <f t="shared" si="4"/>
        <v>0</v>
      </c>
      <c r="M29" s="38"/>
      <c r="N29" s="41"/>
      <c r="O29" s="48">
        <f t="shared" si="5"/>
        <v>0</v>
      </c>
      <c r="P29" s="23" t="str">
        <f t="shared" si="6"/>
        <v>X</v>
      </c>
      <c r="Q29" s="25"/>
      <c r="S29" s="23"/>
      <c r="U29" s="23"/>
      <c r="V29" s="38">
        <f t="shared" si="7"/>
        <v>0</v>
      </c>
      <c r="W29" s="38">
        <f t="shared" si="8"/>
        <v>0</v>
      </c>
      <c r="X29" s="23" t="str">
        <f t="shared" si="9"/>
        <v>OK</v>
      </c>
      <c r="Z29" s="23"/>
      <c r="AA29" s="38">
        <f t="shared" si="10"/>
        <v>0</v>
      </c>
      <c r="AB29" s="38">
        <f t="shared" si="11"/>
        <v>0</v>
      </c>
      <c r="AC29" s="23" t="str">
        <f t="shared" si="12"/>
        <v>OK</v>
      </c>
      <c r="AE29" s="23" t="str">
        <f>IF(AG29="","",IF(U29="도비","세입없음",AG29&amp;"-"&amp;test(COUNTIF($AG$7:AG29,AG29),"00")))</f>
        <v/>
      </c>
      <c r="AG29" s="23" t="str">
        <f t="array" ref="AG29">IF(C29="","",INDEX(구분표!$I$2:$I$300, MATCH(1,(구분표!$E$2:$E$300='1추일입'!B29)*(구분표!$F$2:$F$300='1추일입'!C29)*(구분표!$G$2:$G$300='1추일입'!A29),0)))</f>
        <v/>
      </c>
      <c r="AI29" s="23"/>
      <c r="AK29" s="38">
        <f>IF(AE29="",0,SUMIFS('1추일출'!$V$6:$V$14,'1추일출'!$AE$6:$AE$14,'1추일입'!$AE29))</f>
        <v>0</v>
      </c>
      <c r="AL29" s="38" t="str">
        <f>IF(AE29="","",COUNTIFS('1추일출'!$AE$6:$AE$14,'1추일입'!AE29))</f>
        <v/>
      </c>
      <c r="AM29" s="23" t="str">
        <f t="shared" si="13"/>
        <v>OK</v>
      </c>
      <c r="AO29" s="38">
        <f>IF(AE29="",0,SUMIFS('1추일출'!$AA$6:$AA$14,'1추일출'!$AE$6:$AE$14,'1추일입'!$AE29))</f>
        <v>0</v>
      </c>
      <c r="AP29" s="38" t="str">
        <f>IF(AE29="","",COUNTIFS('1추일출'!$AE$6:$AE$14,AE29))</f>
        <v/>
      </c>
      <c r="AQ29" s="23" t="str">
        <f t="shared" si="14"/>
        <v>OK</v>
      </c>
    </row>
    <row r="30" spans="1:43" ht="50.1" customHeight="1" x14ac:dyDescent="0.4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3"/>
        <v/>
      </c>
      <c r="J30" s="38"/>
      <c r="K30" s="41"/>
      <c r="L30" s="46">
        <f t="shared" si="4"/>
        <v>0</v>
      </c>
      <c r="M30" s="38"/>
      <c r="N30" s="41"/>
      <c r="O30" s="48">
        <f t="shared" si="5"/>
        <v>0</v>
      </c>
      <c r="P30" s="23" t="str">
        <f t="shared" si="6"/>
        <v>X</v>
      </c>
      <c r="Q30" s="25"/>
      <c r="S30" s="23"/>
      <c r="U30" s="23"/>
      <c r="V30" s="38">
        <f t="shared" si="7"/>
        <v>0</v>
      </c>
      <c r="W30" s="38">
        <f t="shared" si="8"/>
        <v>0</v>
      </c>
      <c r="X30" s="23" t="str">
        <f t="shared" si="9"/>
        <v>OK</v>
      </c>
      <c r="Z30" s="23"/>
      <c r="AA30" s="38">
        <f t="shared" si="10"/>
        <v>0</v>
      </c>
      <c r="AB30" s="38">
        <f t="shared" si="11"/>
        <v>0</v>
      </c>
      <c r="AC30" s="23" t="str">
        <f t="shared" si="12"/>
        <v>OK</v>
      </c>
      <c r="AE30" s="23" t="str">
        <f>IF(AG30="","",IF(U30="도비","세입없음",AG30&amp;"-"&amp;test(COUNTIF($AG$7:AG30,AG30),"00")))</f>
        <v/>
      </c>
      <c r="AG30" s="23" t="str">
        <f t="array" ref="AG30">IF(C30="","",INDEX(구분표!$I$2:$I$300, MATCH(1,(구분표!$E$2:$E$300='1추일입'!B30)*(구분표!$F$2:$F$300='1추일입'!C30)*(구분표!$G$2:$G$300='1추일입'!A30),0)))</f>
        <v/>
      </c>
      <c r="AI30" s="23"/>
      <c r="AK30" s="38">
        <f>IF(AE30="",0,SUMIFS('1추일출'!$V$6:$V$14,'1추일출'!$AE$6:$AE$14,'1추일입'!$AE30))</f>
        <v>0</v>
      </c>
      <c r="AL30" s="38" t="str">
        <f>IF(AE30="","",COUNTIFS('1추일출'!$AE$6:$AE$14,'1추일입'!AE30))</f>
        <v/>
      </c>
      <c r="AM30" s="23" t="str">
        <f t="shared" si="13"/>
        <v>OK</v>
      </c>
      <c r="AO30" s="38">
        <f>IF(AE30="",0,SUMIFS('1추일출'!$AA$6:$AA$14,'1추일출'!$AE$6:$AE$14,'1추일입'!$AE30))</f>
        <v>0</v>
      </c>
      <c r="AP30" s="38" t="str">
        <f>IF(AE30="","",COUNTIFS('1추일출'!$AE$6:$AE$14,AE30))</f>
        <v/>
      </c>
      <c r="AQ30" s="23" t="str">
        <f t="shared" si="14"/>
        <v>OK</v>
      </c>
    </row>
    <row r="31" spans="1:43" ht="50.1" customHeight="1" x14ac:dyDescent="0.4">
      <c r="A31" s="29" t="str">
        <f>IFERROR(VLOOKUP($C31,구분표!$A$2:$C$300,2,FALSE),"")</f>
        <v/>
      </c>
      <c r="B31" s="20" t="str">
        <f>IFERROR(VLOOKUP($C31,구분표!$A$2:$C$300,3,FALSE),"")</f>
        <v/>
      </c>
      <c r="C31" s="27"/>
      <c r="D31" s="31"/>
      <c r="E31" s="32"/>
      <c r="F31" s="31"/>
      <c r="G31" s="40"/>
      <c r="H31" s="38"/>
      <c r="I31" s="50" t="str">
        <f t="shared" si="3"/>
        <v/>
      </c>
      <c r="J31" s="38"/>
      <c r="K31" s="41"/>
      <c r="L31" s="46">
        <f t="shared" si="4"/>
        <v>0</v>
      </c>
      <c r="M31" s="38"/>
      <c r="N31" s="41"/>
      <c r="O31" s="48">
        <f t="shared" si="5"/>
        <v>0</v>
      </c>
      <c r="P31" s="23" t="str">
        <f t="shared" si="6"/>
        <v>X</v>
      </c>
      <c r="Q31" s="25"/>
      <c r="S31" s="23"/>
      <c r="U31" s="23"/>
      <c r="V31" s="38">
        <f t="shared" si="7"/>
        <v>0</v>
      </c>
      <c r="W31" s="38">
        <f t="shared" si="8"/>
        <v>0</v>
      </c>
      <c r="X31" s="23" t="str">
        <f t="shared" si="9"/>
        <v>OK</v>
      </c>
      <c r="Z31" s="23"/>
      <c r="AA31" s="38">
        <f t="shared" si="10"/>
        <v>0</v>
      </c>
      <c r="AB31" s="38">
        <f t="shared" si="11"/>
        <v>0</v>
      </c>
      <c r="AC31" s="23" t="str">
        <f t="shared" si="12"/>
        <v>OK</v>
      </c>
      <c r="AE31" s="23" t="str">
        <f>IF(AG31="","",IF(U31="도비","세입없음",AG31&amp;"-"&amp;test(COUNTIF($AG$7:AG31,AG31),"00")))</f>
        <v/>
      </c>
      <c r="AG31" s="23" t="str">
        <f t="array" ref="AG31">IF(C31="","",INDEX(구분표!$I$2:$I$300, MATCH(1,(구분표!$E$2:$E$300='1추일입'!B31)*(구분표!$F$2:$F$300='1추일입'!C31)*(구분표!$G$2:$G$300='1추일입'!A31),0)))</f>
        <v/>
      </c>
      <c r="AI31" s="23"/>
      <c r="AK31" s="38">
        <f>IF(AE31="",0,SUMIFS('1추일출'!$V$6:$V$14,'1추일출'!$AE$6:$AE$14,'1추일입'!$AE31))</f>
        <v>0</v>
      </c>
      <c r="AL31" s="38" t="str">
        <f>IF(AE31="","",COUNTIFS('1추일출'!$AE$6:$AE$14,'1추일입'!AE31))</f>
        <v/>
      </c>
      <c r="AM31" s="23" t="str">
        <f t="shared" si="13"/>
        <v>OK</v>
      </c>
      <c r="AO31" s="38">
        <f>IF(AE31="",0,SUMIFS('1추일출'!$AA$6:$AA$14,'1추일출'!$AE$6:$AE$14,'1추일입'!$AE31))</f>
        <v>0</v>
      </c>
      <c r="AP31" s="38" t="str">
        <f>IF(AE31="","",COUNTIFS('1추일출'!$AE$6:$AE$14,AE31))</f>
        <v/>
      </c>
      <c r="AQ31" s="23" t="str">
        <f t="shared" si="14"/>
        <v>OK</v>
      </c>
    </row>
    <row r="32" spans="1:43" ht="50.1" customHeight="1" x14ac:dyDescent="0.4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3"/>
        <v/>
      </c>
      <c r="J32" s="38"/>
      <c r="K32" s="41"/>
      <c r="L32" s="46">
        <f t="shared" si="4"/>
        <v>0</v>
      </c>
      <c r="M32" s="38"/>
      <c r="N32" s="41"/>
      <c r="O32" s="48">
        <f t="shared" si="5"/>
        <v>0</v>
      </c>
      <c r="P32" s="23" t="str">
        <f t="shared" si="6"/>
        <v>X</v>
      </c>
      <c r="Q32" s="25"/>
      <c r="S32" s="23"/>
      <c r="U32" s="23"/>
      <c r="V32" s="38">
        <f t="shared" si="7"/>
        <v>0</v>
      </c>
      <c r="W32" s="38">
        <f t="shared" si="8"/>
        <v>0</v>
      </c>
      <c r="X32" s="23" t="str">
        <f t="shared" si="9"/>
        <v>OK</v>
      </c>
      <c r="Z32" s="23"/>
      <c r="AA32" s="38">
        <f t="shared" si="10"/>
        <v>0</v>
      </c>
      <c r="AB32" s="38">
        <f t="shared" si="11"/>
        <v>0</v>
      </c>
      <c r="AC32" s="23" t="str">
        <f t="shared" si="12"/>
        <v>OK</v>
      </c>
      <c r="AE32" s="23" t="str">
        <f>IF(AG32="","",IF(U32="도비","세입없음",AG32&amp;"-"&amp;test(COUNTIF($AG$7:AG32,AG32),"00")))</f>
        <v/>
      </c>
      <c r="AG32" s="23" t="str">
        <f t="array" ref="AG32">IF(C32="","",INDEX(구분표!$I$2:$I$300, MATCH(1,(구분표!$E$2:$E$300='1추일입'!B32)*(구분표!$F$2:$F$300='1추일입'!C32)*(구분표!$G$2:$G$300='1추일입'!A32),0)))</f>
        <v/>
      </c>
      <c r="AI32" s="23"/>
      <c r="AK32" s="38">
        <f>IF(AE32="",0,SUMIFS('1추일출'!$V$6:$V$14,'1추일출'!$AE$6:$AE$14,'1추일입'!$AE32))</f>
        <v>0</v>
      </c>
      <c r="AL32" s="38" t="str">
        <f>IF(AE32="","",COUNTIFS('1추일출'!$AE$6:$AE$14,'1추일입'!AE32))</f>
        <v/>
      </c>
      <c r="AM32" s="23" t="str">
        <f t="shared" si="13"/>
        <v>OK</v>
      </c>
      <c r="AO32" s="38">
        <f>IF(AE32="",0,SUMIFS('1추일출'!$AA$6:$AA$14,'1추일출'!$AE$6:$AE$14,'1추일입'!$AE32))</f>
        <v>0</v>
      </c>
      <c r="AP32" s="38" t="str">
        <f>IF(AE32="","",COUNTIFS('1추일출'!$AE$6:$AE$14,AE32))</f>
        <v/>
      </c>
      <c r="AQ32" s="23" t="str">
        <f t="shared" si="14"/>
        <v>OK</v>
      </c>
    </row>
    <row r="33" spans="1:43" ht="50.1" customHeight="1" x14ac:dyDescent="0.4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3"/>
        <v/>
      </c>
      <c r="J33" s="38"/>
      <c r="K33" s="41"/>
      <c r="L33" s="46">
        <f t="shared" si="4"/>
        <v>0</v>
      </c>
      <c r="M33" s="38"/>
      <c r="N33" s="41"/>
      <c r="O33" s="48">
        <f t="shared" si="5"/>
        <v>0</v>
      </c>
      <c r="P33" s="23" t="str">
        <f t="shared" si="6"/>
        <v>X</v>
      </c>
      <c r="Q33" s="25"/>
      <c r="S33" s="23"/>
      <c r="U33" s="23"/>
      <c r="V33" s="38">
        <f t="shared" si="7"/>
        <v>0</v>
      </c>
      <c r="W33" s="38">
        <f t="shared" si="8"/>
        <v>0</v>
      </c>
      <c r="X33" s="23" t="str">
        <f t="shared" si="9"/>
        <v>OK</v>
      </c>
      <c r="Z33" s="23"/>
      <c r="AA33" s="38">
        <f t="shared" si="10"/>
        <v>0</v>
      </c>
      <c r="AB33" s="38">
        <f t="shared" si="11"/>
        <v>0</v>
      </c>
      <c r="AC33" s="23" t="str">
        <f t="shared" si="12"/>
        <v>OK</v>
      </c>
      <c r="AE33" s="23" t="str">
        <f>IF(AG33="","",IF(U33="도비","세입없음",AG33&amp;"-"&amp;test(COUNTIF($AG$7:AG33,AG33),"00")))</f>
        <v/>
      </c>
      <c r="AG33" s="23" t="str">
        <f t="array" ref="AG33">IF(C33="","",INDEX(구분표!$I$2:$I$300, MATCH(1,(구분표!$E$2:$E$300='1추일입'!B33)*(구분표!$F$2:$F$300='1추일입'!C33)*(구분표!$G$2:$G$300='1추일입'!A33),0)))</f>
        <v/>
      </c>
      <c r="AI33" s="23"/>
      <c r="AK33" s="38">
        <f>IF(AE33="",0,SUMIFS('1추일출'!$V$6:$V$14,'1추일출'!$AE$6:$AE$14,'1추일입'!$AE33))</f>
        <v>0</v>
      </c>
      <c r="AL33" s="38" t="str">
        <f>IF(AE33="","",COUNTIFS('1추일출'!$AE$6:$AE$14,'1추일입'!AE33))</f>
        <v/>
      </c>
      <c r="AM33" s="23" t="str">
        <f t="shared" si="13"/>
        <v>OK</v>
      </c>
      <c r="AO33" s="38">
        <f>IF(AE33="",0,SUMIFS('1추일출'!$AA$6:$AA$14,'1추일출'!$AE$6:$AE$14,'1추일입'!$AE33))</f>
        <v>0</v>
      </c>
      <c r="AP33" s="38" t="str">
        <f>IF(AE33="","",COUNTIFS('1추일출'!$AE$6:$AE$14,AE33))</f>
        <v/>
      </c>
      <c r="AQ33" s="23" t="str">
        <f t="shared" si="14"/>
        <v>OK</v>
      </c>
    </row>
    <row r="34" spans="1:43" ht="50.1" customHeight="1" x14ac:dyDescent="0.3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3"/>
        <v/>
      </c>
      <c r="J34" s="38"/>
      <c r="K34" s="41"/>
      <c r="L34" s="46">
        <f t="shared" si="4"/>
        <v>0</v>
      </c>
      <c r="M34" s="38"/>
      <c r="N34" s="41"/>
      <c r="O34" s="48">
        <f t="shared" si="5"/>
        <v>0</v>
      </c>
      <c r="P34" s="23" t="str">
        <f t="shared" si="6"/>
        <v>X</v>
      </c>
      <c r="Q34" s="25"/>
      <c r="S34" s="23"/>
      <c r="U34" s="23"/>
      <c r="V34" s="38">
        <f t="shared" si="7"/>
        <v>0</v>
      </c>
      <c r="W34" s="38">
        <f t="shared" si="8"/>
        <v>0</v>
      </c>
      <c r="X34" s="23" t="str">
        <f t="shared" si="9"/>
        <v>OK</v>
      </c>
      <c r="Z34" s="23"/>
      <c r="AA34" s="38">
        <f t="shared" si="10"/>
        <v>0</v>
      </c>
      <c r="AB34" s="38">
        <f t="shared" si="11"/>
        <v>0</v>
      </c>
      <c r="AC34" s="23" t="str">
        <f t="shared" si="12"/>
        <v>OK</v>
      </c>
      <c r="AE34" s="23" t="str">
        <f>IF(AG34="","",IF(U34="도비","세입없음",AG34&amp;"-"&amp;test(COUNTIF($AG$7:AG34,AG34),"00")))</f>
        <v/>
      </c>
      <c r="AG34" s="23" t="str">
        <f t="array" ref="AG34">IF(C34="","",INDEX(구분표!$I$2:$I$300, MATCH(1,(구분표!$E$2:$E$300='1추일입'!B34)*(구분표!$F$2:$F$300='1추일입'!C34)*(구분표!$G$2:$G$300='1추일입'!A34),0)))</f>
        <v/>
      </c>
      <c r="AI34" s="23"/>
      <c r="AK34" s="38">
        <f>IF(AE34="",0,SUMIFS('1추일출'!$V$6:$V$14,'1추일출'!$AE$6:$AE$14,'1추일입'!$AE34))</f>
        <v>0</v>
      </c>
      <c r="AL34" s="38" t="str">
        <f>IF(AE34="","",COUNTIFS('1추일출'!$AE$6:$AE$14,'1추일입'!AE34))</f>
        <v/>
      </c>
      <c r="AM34" s="23" t="str">
        <f t="shared" si="13"/>
        <v>OK</v>
      </c>
      <c r="AO34" s="38">
        <f>IF(AE34="",0,SUMIFS('1추일출'!$AA$6:$AA$14,'1추일출'!$AE$6:$AE$14,'1추일입'!$AE34))</f>
        <v>0</v>
      </c>
      <c r="AP34" s="38" t="str">
        <f>IF(AE34="","",COUNTIFS('1추일출'!$AE$6:$AE$14,AE34))</f>
        <v/>
      </c>
      <c r="AQ34" s="23" t="str">
        <f t="shared" si="14"/>
        <v>OK</v>
      </c>
    </row>
    <row r="35" spans="1:43" ht="50.1" customHeight="1" x14ac:dyDescent="0.3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3"/>
        <v/>
      </c>
      <c r="J35" s="38"/>
      <c r="K35" s="41"/>
      <c r="L35" s="46">
        <f t="shared" si="4"/>
        <v>0</v>
      </c>
      <c r="M35" s="38"/>
      <c r="N35" s="41"/>
      <c r="O35" s="48">
        <f t="shared" si="5"/>
        <v>0</v>
      </c>
      <c r="P35" s="23" t="str">
        <f t="shared" si="6"/>
        <v>X</v>
      </c>
      <c r="Q35" s="25"/>
      <c r="S35" s="23"/>
      <c r="U35" s="23"/>
      <c r="V35" s="38">
        <f t="shared" si="7"/>
        <v>0</v>
      </c>
      <c r="W35" s="38">
        <f t="shared" si="8"/>
        <v>0</v>
      </c>
      <c r="X35" s="23" t="str">
        <f t="shared" si="9"/>
        <v>OK</v>
      </c>
      <c r="Z35" s="23"/>
      <c r="AA35" s="38">
        <f t="shared" si="10"/>
        <v>0</v>
      </c>
      <c r="AB35" s="38">
        <f t="shared" si="11"/>
        <v>0</v>
      </c>
      <c r="AC35" s="23" t="str">
        <f t="shared" si="12"/>
        <v>OK</v>
      </c>
      <c r="AE35" s="23" t="str">
        <f>IF(AG35="","",IF(U35="도비","세입없음",AG35&amp;"-"&amp;test(COUNTIF($AG$7:AG35,AG35),"00")))</f>
        <v/>
      </c>
      <c r="AG35" s="23" t="str">
        <f t="array" ref="AG35">IF(C35="","",INDEX(구분표!$I$2:$I$300, MATCH(1,(구분표!$E$2:$E$300='1추일입'!B35)*(구분표!$F$2:$F$300='1추일입'!C35)*(구분표!$G$2:$G$300='1추일입'!A35),0)))</f>
        <v/>
      </c>
      <c r="AI35" s="23"/>
      <c r="AK35" s="38">
        <f>IF(AE35="",0,SUMIFS('1추일출'!$V$6:$V$14,'1추일출'!$AE$6:$AE$14,'1추일입'!$AE35))</f>
        <v>0</v>
      </c>
      <c r="AL35" s="38" t="str">
        <f>IF(AE35="","",COUNTIFS('1추일출'!$AE$6:$AE$14,'1추일입'!AE35))</f>
        <v/>
      </c>
      <c r="AM35" s="23" t="str">
        <f t="shared" si="13"/>
        <v>OK</v>
      </c>
      <c r="AO35" s="38">
        <f>IF(AE35="",0,SUMIFS('1추일출'!$AA$6:$AA$14,'1추일출'!$AE$6:$AE$14,'1추일입'!$AE35))</f>
        <v>0</v>
      </c>
      <c r="AP35" s="38" t="str">
        <f>IF(AE35="","",COUNTIFS('1추일출'!$AE$6:$AE$14,AE35))</f>
        <v/>
      </c>
      <c r="AQ35" s="23" t="str">
        <f t="shared" si="14"/>
        <v>OK</v>
      </c>
    </row>
    <row r="36" spans="1:43" ht="50.1" customHeight="1" x14ac:dyDescent="0.3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3"/>
        <v/>
      </c>
      <c r="J36" s="38"/>
      <c r="K36" s="41"/>
      <c r="L36" s="46">
        <f t="shared" si="4"/>
        <v>0</v>
      </c>
      <c r="M36" s="38"/>
      <c r="N36" s="41"/>
      <c r="O36" s="48">
        <f t="shared" si="5"/>
        <v>0</v>
      </c>
      <c r="P36" s="23" t="str">
        <f t="shared" si="6"/>
        <v>X</v>
      </c>
      <c r="Q36" s="25"/>
      <c r="S36" s="23"/>
      <c r="U36" s="23"/>
      <c r="V36" s="38">
        <f t="shared" si="7"/>
        <v>0</v>
      </c>
      <c r="W36" s="38">
        <f t="shared" si="8"/>
        <v>0</v>
      </c>
      <c r="X36" s="23" t="str">
        <f t="shared" si="9"/>
        <v>OK</v>
      </c>
      <c r="Z36" s="23"/>
      <c r="AA36" s="38">
        <f t="shared" si="10"/>
        <v>0</v>
      </c>
      <c r="AB36" s="38">
        <f t="shared" si="11"/>
        <v>0</v>
      </c>
      <c r="AC36" s="23" t="str">
        <f t="shared" si="12"/>
        <v>OK</v>
      </c>
      <c r="AE36" s="23" t="str">
        <f>IF(AG36="","",IF(U36="도비","세입없음",AG36&amp;"-"&amp;test(COUNTIF($AG$7:AG36,AG36),"00")))</f>
        <v/>
      </c>
      <c r="AG36" s="23" t="str">
        <f t="array" ref="AG36">IF(C36="","",INDEX(구분표!$I$2:$I$300, MATCH(1,(구분표!$E$2:$E$300='1추일입'!B36)*(구분표!$F$2:$F$300='1추일입'!C36)*(구분표!$G$2:$G$300='1추일입'!A36),0)))</f>
        <v/>
      </c>
      <c r="AI36" s="23"/>
      <c r="AK36" s="38">
        <f>IF(AE36="",0,SUMIFS('1추일출'!$V$6:$V$14,'1추일출'!$AE$6:$AE$14,'1추일입'!$AE36))</f>
        <v>0</v>
      </c>
      <c r="AL36" s="38" t="str">
        <f>IF(AE36="","",COUNTIFS('1추일출'!$AE$6:$AE$14,'1추일입'!AE36))</f>
        <v/>
      </c>
      <c r="AM36" s="23" t="str">
        <f t="shared" si="13"/>
        <v>OK</v>
      </c>
      <c r="AO36" s="38">
        <f>IF(AE36="",0,SUMIFS('1추일출'!$AA$6:$AA$14,'1추일출'!$AE$6:$AE$14,'1추일입'!$AE36))</f>
        <v>0</v>
      </c>
      <c r="AP36" s="38" t="str">
        <f>IF(AE36="","",COUNTIFS('1추일출'!$AE$6:$AE$14,AE36))</f>
        <v/>
      </c>
      <c r="AQ36" s="23" t="str">
        <f t="shared" si="14"/>
        <v>OK</v>
      </c>
    </row>
    <row r="37" spans="1:43" ht="50.1" customHeight="1" x14ac:dyDescent="0.3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3"/>
        <v/>
      </c>
      <c r="J37" s="38"/>
      <c r="K37" s="41"/>
      <c r="L37" s="46">
        <f t="shared" si="4"/>
        <v>0</v>
      </c>
      <c r="M37" s="38"/>
      <c r="N37" s="41"/>
      <c r="O37" s="48">
        <f t="shared" si="5"/>
        <v>0</v>
      </c>
      <c r="P37" s="23" t="str">
        <f t="shared" si="6"/>
        <v>X</v>
      </c>
      <c r="Q37" s="25"/>
      <c r="S37" s="23"/>
      <c r="U37" s="23"/>
      <c r="V37" s="38">
        <f t="shared" si="7"/>
        <v>0</v>
      </c>
      <c r="W37" s="38">
        <f t="shared" si="8"/>
        <v>0</v>
      </c>
      <c r="X37" s="23" t="str">
        <f t="shared" si="9"/>
        <v>OK</v>
      </c>
      <c r="Z37" s="23"/>
      <c r="AA37" s="38">
        <f t="shared" si="10"/>
        <v>0</v>
      </c>
      <c r="AB37" s="38">
        <f t="shared" si="11"/>
        <v>0</v>
      </c>
      <c r="AC37" s="23" t="str">
        <f t="shared" si="12"/>
        <v>OK</v>
      </c>
      <c r="AE37" s="23" t="str">
        <f>IF(AG37="","",IF(U37="도비","세입없음",AG37&amp;"-"&amp;test(COUNTIF($AG$7:AG37,AG37),"00")))</f>
        <v/>
      </c>
      <c r="AG37" s="23" t="str">
        <f t="array" ref="AG37">IF(C37="","",INDEX(구분표!$I$2:$I$300, MATCH(1,(구분표!$E$2:$E$300='1추일입'!B37)*(구분표!$F$2:$F$300='1추일입'!C37)*(구분표!$G$2:$G$300='1추일입'!A37),0)))</f>
        <v/>
      </c>
      <c r="AI37" s="23"/>
      <c r="AK37" s="38">
        <f>IF(AE37="",0,SUMIFS('1추일출'!$V$6:$V$14,'1추일출'!$AE$6:$AE$14,'1추일입'!$AE37))</f>
        <v>0</v>
      </c>
      <c r="AL37" s="38" t="str">
        <f>IF(AE37="","",COUNTIFS('1추일출'!$AE$6:$AE$14,'1추일입'!AE37))</f>
        <v/>
      </c>
      <c r="AM37" s="23" t="str">
        <f t="shared" si="13"/>
        <v>OK</v>
      </c>
      <c r="AO37" s="38">
        <f>IF(AE37="",0,SUMIFS('1추일출'!$AA$6:$AA$14,'1추일출'!$AE$6:$AE$14,'1추일입'!$AE37))</f>
        <v>0</v>
      </c>
      <c r="AP37" s="38" t="str">
        <f>IF(AE37="","",COUNTIFS('1추일출'!$AE$6:$AE$14,AE37))</f>
        <v/>
      </c>
      <c r="AQ37" s="23" t="str">
        <f t="shared" si="14"/>
        <v>OK</v>
      </c>
    </row>
    <row r="38" spans="1:43" ht="50.1" customHeight="1" x14ac:dyDescent="0.3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3"/>
        <v/>
      </c>
      <c r="J38" s="38"/>
      <c r="K38" s="41"/>
      <c r="L38" s="46">
        <f t="shared" si="4"/>
        <v>0</v>
      </c>
      <c r="M38" s="38"/>
      <c r="N38" s="41"/>
      <c r="O38" s="48">
        <f t="shared" si="5"/>
        <v>0</v>
      </c>
      <c r="P38" s="23" t="str">
        <f t="shared" si="6"/>
        <v>X</v>
      </c>
      <c r="Q38" s="25"/>
      <c r="S38" s="23"/>
      <c r="U38" s="23"/>
      <c r="V38" s="38">
        <f t="shared" si="7"/>
        <v>0</v>
      </c>
      <c r="W38" s="38">
        <f t="shared" si="8"/>
        <v>0</v>
      </c>
      <c r="X38" s="23" t="str">
        <f t="shared" si="9"/>
        <v>OK</v>
      </c>
      <c r="Z38" s="23"/>
      <c r="AA38" s="38">
        <f t="shared" si="10"/>
        <v>0</v>
      </c>
      <c r="AB38" s="38">
        <f t="shared" si="11"/>
        <v>0</v>
      </c>
      <c r="AC38" s="23" t="str">
        <f t="shared" si="12"/>
        <v>OK</v>
      </c>
      <c r="AE38" s="23" t="str">
        <f>IF(AG38="","",IF(U38="도비","세입없음",AG38&amp;"-"&amp;test(COUNTIF($AG$7:AG38,AG38),"00")))</f>
        <v/>
      </c>
      <c r="AG38" s="23" t="str">
        <f t="array" ref="AG38">IF(C38="","",INDEX(구분표!$I$2:$I$300, MATCH(1,(구분표!$E$2:$E$300='1추일입'!B38)*(구분표!$F$2:$F$300='1추일입'!C38)*(구분표!$G$2:$G$300='1추일입'!A38),0)))</f>
        <v/>
      </c>
      <c r="AI38" s="23"/>
      <c r="AK38" s="38">
        <f>IF(AE38="",0,SUMIFS('1추일출'!$V$6:$V$14,'1추일출'!$AE$6:$AE$14,'1추일입'!$AE38))</f>
        <v>0</v>
      </c>
      <c r="AL38" s="38" t="str">
        <f>IF(AE38="","",COUNTIFS('1추일출'!$AE$6:$AE$14,'1추일입'!AE38))</f>
        <v/>
      </c>
      <c r="AM38" s="23" t="str">
        <f t="shared" si="13"/>
        <v>OK</v>
      </c>
      <c r="AO38" s="38">
        <f>IF(AE38="",0,SUMIFS('1추일출'!$AA$6:$AA$14,'1추일출'!$AE$6:$AE$14,'1추일입'!$AE38))</f>
        <v>0</v>
      </c>
      <c r="AP38" s="38" t="str">
        <f>IF(AE38="","",COUNTIFS('1추일출'!$AE$6:$AE$14,AE38))</f>
        <v/>
      </c>
      <c r="AQ38" s="23" t="str">
        <f t="shared" si="14"/>
        <v>OK</v>
      </c>
    </row>
    <row r="39" spans="1:43" ht="50.1" customHeight="1" x14ac:dyDescent="0.3">
      <c r="A39" s="29" t="str">
        <f>IFERROR(VLOOKUP($C39,구분표!$A$2:$C$300,2,FALSE),"")</f>
        <v/>
      </c>
      <c r="B39" s="20" t="str">
        <f>IFERROR(VLOOKUP($C39,구분표!$A$2:$C$300,3,FALSE),"")</f>
        <v/>
      </c>
      <c r="C39" s="27"/>
      <c r="D39" s="31"/>
      <c r="E39" s="32"/>
      <c r="F39" s="31"/>
      <c r="G39" s="40"/>
      <c r="H39" s="38"/>
      <c r="I39" s="50" t="str">
        <f t="shared" si="3"/>
        <v/>
      </c>
      <c r="J39" s="38"/>
      <c r="K39" s="41"/>
      <c r="L39" s="46">
        <f t="shared" si="4"/>
        <v>0</v>
      </c>
      <c r="M39" s="38"/>
      <c r="N39" s="41"/>
      <c r="O39" s="48">
        <f t="shared" si="5"/>
        <v>0</v>
      </c>
      <c r="P39" s="23" t="str">
        <f t="shared" si="6"/>
        <v>X</v>
      </c>
      <c r="Q39" s="25"/>
      <c r="S39" s="23"/>
      <c r="U39" s="23"/>
      <c r="V39" s="38">
        <f t="shared" si="7"/>
        <v>0</v>
      </c>
      <c r="W39" s="38">
        <f t="shared" si="8"/>
        <v>0</v>
      </c>
      <c r="X39" s="23" t="str">
        <f t="shared" si="9"/>
        <v>OK</v>
      </c>
      <c r="Z39" s="23"/>
      <c r="AA39" s="38">
        <f t="shared" si="10"/>
        <v>0</v>
      </c>
      <c r="AB39" s="38">
        <f t="shared" si="11"/>
        <v>0</v>
      </c>
      <c r="AC39" s="23" t="str">
        <f t="shared" si="12"/>
        <v>OK</v>
      </c>
      <c r="AE39" s="23" t="str">
        <f>IF(AG39="","",IF(U39="도비","세입없음",AG39&amp;"-"&amp;test(COUNTIF($AG$7:AG39,AG39),"00")))</f>
        <v/>
      </c>
      <c r="AG39" s="23" t="str">
        <f t="array" ref="AG39">IF(C39="","",INDEX(구분표!$I$2:$I$300, MATCH(1,(구분표!$E$2:$E$300='1추일입'!B39)*(구분표!$F$2:$F$300='1추일입'!C39)*(구분표!$G$2:$G$300='1추일입'!A39),0)))</f>
        <v/>
      </c>
      <c r="AI39" s="23"/>
      <c r="AK39" s="38">
        <f>IF(AE39="",0,SUMIFS('1추일출'!$V$6:$V$14,'1추일출'!$AE$6:$AE$14,'1추일입'!$AE39))</f>
        <v>0</v>
      </c>
      <c r="AL39" s="38" t="str">
        <f>IF(AE39="","",COUNTIFS('1추일출'!$AE$6:$AE$14,'1추일입'!AE39))</f>
        <v/>
      </c>
      <c r="AM39" s="23" t="str">
        <f t="shared" si="13"/>
        <v>OK</v>
      </c>
      <c r="AO39" s="38">
        <f>IF(AE39="",0,SUMIFS('1추일출'!$AA$6:$AA$14,'1추일출'!$AE$6:$AE$14,'1추일입'!$AE39))</f>
        <v>0</v>
      </c>
      <c r="AP39" s="38" t="str">
        <f>IF(AE39="","",COUNTIFS('1추일출'!$AE$6:$AE$14,AE39))</f>
        <v/>
      </c>
      <c r="AQ39" s="23" t="str">
        <f t="shared" si="14"/>
        <v>OK</v>
      </c>
    </row>
    <row r="40" spans="1:43" ht="50.1" customHeight="1" x14ac:dyDescent="0.3">
      <c r="A40" s="29" t="str">
        <f>IFERROR(VLOOKUP($C40,구분표!$A$2:$C$300,2,FALSE),"")</f>
        <v/>
      </c>
      <c r="B40" s="20" t="str">
        <f>IFERROR(VLOOKUP($C40,구분표!$A$2:$C$300,3,FALSE),"")</f>
        <v/>
      </c>
      <c r="C40" s="27"/>
      <c r="D40" s="31"/>
      <c r="E40" s="32"/>
      <c r="F40" s="31"/>
      <c r="G40" s="40"/>
      <c r="H40" s="38"/>
      <c r="I40" s="50" t="str">
        <f t="shared" si="3"/>
        <v/>
      </c>
      <c r="J40" s="38"/>
      <c r="K40" s="41"/>
      <c r="L40" s="46">
        <f t="shared" si="4"/>
        <v>0</v>
      </c>
      <c r="M40" s="38"/>
      <c r="N40" s="41"/>
      <c r="O40" s="48">
        <f t="shared" si="5"/>
        <v>0</v>
      </c>
      <c r="P40" s="23" t="str">
        <f t="shared" si="6"/>
        <v>X</v>
      </c>
      <c r="Q40" s="25"/>
      <c r="S40" s="23"/>
      <c r="U40" s="23"/>
      <c r="V40" s="38">
        <f t="shared" si="7"/>
        <v>0</v>
      </c>
      <c r="W40" s="38">
        <f t="shared" si="8"/>
        <v>0</v>
      </c>
      <c r="X40" s="23" t="str">
        <f t="shared" si="9"/>
        <v>OK</v>
      </c>
      <c r="Z40" s="23"/>
      <c r="AA40" s="38">
        <f t="shared" si="10"/>
        <v>0</v>
      </c>
      <c r="AB40" s="38">
        <f t="shared" si="11"/>
        <v>0</v>
      </c>
      <c r="AC40" s="23" t="str">
        <f t="shared" si="12"/>
        <v>OK</v>
      </c>
      <c r="AE40" s="23" t="str">
        <f>IF(AG40="","",IF(U40="도비","세입없음",AG40&amp;"-"&amp;test(COUNTIF($AG$7:AG40,AG40),"00")))</f>
        <v/>
      </c>
      <c r="AG40" s="23" t="str">
        <f t="array" ref="AG40">IF(C40="","",INDEX(구분표!$I$2:$I$300, MATCH(1,(구분표!$E$2:$E$300='1추일입'!B40)*(구분표!$F$2:$F$300='1추일입'!C40)*(구분표!$G$2:$G$300='1추일입'!A40),0)))</f>
        <v/>
      </c>
      <c r="AI40" s="23"/>
      <c r="AK40" s="38">
        <f>IF(AE40="",0,SUMIFS('1추일출'!$V$6:$V$14,'1추일출'!$AE$6:$AE$14,'1추일입'!$AE40))</f>
        <v>0</v>
      </c>
      <c r="AL40" s="38" t="str">
        <f>IF(AE40="","",COUNTIFS('1추일출'!$AE$6:$AE$14,'1추일입'!AE40))</f>
        <v/>
      </c>
      <c r="AM40" s="23" t="str">
        <f t="shared" si="13"/>
        <v>OK</v>
      </c>
      <c r="AO40" s="38">
        <f>IF(AE40="",0,SUMIFS('1추일출'!$AA$6:$AA$14,'1추일출'!$AE$6:$AE$14,'1추일입'!$AE40))</f>
        <v>0</v>
      </c>
      <c r="AP40" s="38" t="str">
        <f>IF(AE40="","",COUNTIFS('1추일출'!$AE$6:$AE$14,AE40))</f>
        <v/>
      </c>
      <c r="AQ40" s="23" t="str">
        <f t="shared" si="14"/>
        <v>OK</v>
      </c>
    </row>
    <row r="41" spans="1:43" ht="50.1" customHeight="1" x14ac:dyDescent="0.3">
      <c r="A41" s="29" t="str">
        <f>IFERROR(VLOOKUP($C41,구분표!$A$2:$C$300,2,FALSE),"")</f>
        <v/>
      </c>
      <c r="B41" s="20" t="str">
        <f>IFERROR(VLOOKUP($C41,구분표!$A$2:$C$300,3,FALSE),"")</f>
        <v/>
      </c>
      <c r="C41" s="27"/>
      <c r="D41" s="31"/>
      <c r="E41" s="32"/>
      <c r="F41" s="31"/>
      <c r="G41" s="40"/>
      <c r="H41" s="38"/>
      <c r="I41" s="50" t="str">
        <f t="shared" si="3"/>
        <v/>
      </c>
      <c r="J41" s="38"/>
      <c r="K41" s="41"/>
      <c r="L41" s="46">
        <f t="shared" si="4"/>
        <v>0</v>
      </c>
      <c r="M41" s="38"/>
      <c r="N41" s="41"/>
      <c r="O41" s="48">
        <f t="shared" si="5"/>
        <v>0</v>
      </c>
      <c r="P41" s="23" t="str">
        <f t="shared" si="6"/>
        <v>X</v>
      </c>
      <c r="Q41" s="25"/>
      <c r="S41" s="23"/>
      <c r="U41" s="23"/>
      <c r="V41" s="38">
        <f t="shared" si="7"/>
        <v>0</v>
      </c>
      <c r="W41" s="38">
        <f t="shared" si="8"/>
        <v>0</v>
      </c>
      <c r="X41" s="23" t="str">
        <f t="shared" si="9"/>
        <v>OK</v>
      </c>
      <c r="Z41" s="23"/>
      <c r="AA41" s="38">
        <f t="shared" si="10"/>
        <v>0</v>
      </c>
      <c r="AB41" s="38">
        <f t="shared" si="11"/>
        <v>0</v>
      </c>
      <c r="AC41" s="23" t="str">
        <f t="shared" si="12"/>
        <v>OK</v>
      </c>
      <c r="AE41" s="23" t="str">
        <f>IF(AG41="","",IF(U41="도비","세입없음",AG41&amp;"-"&amp;test(COUNTIF($AG$7:AG41,AG41),"00")))</f>
        <v/>
      </c>
      <c r="AG41" s="23" t="str">
        <f t="array" ref="AG41">IF(C41="","",INDEX(구분표!$I$2:$I$300, MATCH(1,(구분표!$E$2:$E$300='1추일입'!B41)*(구분표!$F$2:$F$300='1추일입'!C41)*(구분표!$G$2:$G$300='1추일입'!A41),0)))</f>
        <v/>
      </c>
      <c r="AI41" s="23"/>
      <c r="AK41" s="38">
        <f>IF(AE41="",0,SUMIFS('1추일출'!$V$6:$V$14,'1추일출'!$AE$6:$AE$14,'1추일입'!$AE41))</f>
        <v>0</v>
      </c>
      <c r="AL41" s="38" t="str">
        <f>IF(AE41="","",COUNTIFS('1추일출'!$AE$6:$AE$14,'1추일입'!AE41))</f>
        <v/>
      </c>
      <c r="AM41" s="23" t="str">
        <f t="shared" si="13"/>
        <v>OK</v>
      </c>
      <c r="AO41" s="38">
        <f>IF(AE41="",0,SUMIFS('1추일출'!$AA$6:$AA$14,'1추일출'!$AE$6:$AE$14,'1추일입'!$AE41))</f>
        <v>0</v>
      </c>
      <c r="AP41" s="38" t="str">
        <f>IF(AE41="","",COUNTIFS('1추일출'!$AE$6:$AE$14,AE41))</f>
        <v/>
      </c>
      <c r="AQ41" s="23" t="str">
        <f t="shared" si="14"/>
        <v>OK</v>
      </c>
    </row>
    <row r="42" spans="1:43" ht="50.1" customHeight="1" x14ac:dyDescent="0.3">
      <c r="A42" s="29" t="str">
        <f>IFERROR(VLOOKUP($C42,구분표!$A$2:$C$300,2,FALSE),"")</f>
        <v/>
      </c>
      <c r="B42" s="20" t="str">
        <f>IFERROR(VLOOKUP($C42,구분표!$A$2:$C$300,3,FALSE),"")</f>
        <v/>
      </c>
      <c r="C42" s="27"/>
      <c r="D42" s="31"/>
      <c r="E42" s="32"/>
      <c r="F42" s="31"/>
      <c r="G42" s="40"/>
      <c r="H42" s="38"/>
      <c r="I42" s="50" t="str">
        <f t="shared" si="3"/>
        <v/>
      </c>
      <c r="J42" s="38"/>
      <c r="K42" s="41"/>
      <c r="L42" s="46">
        <f t="shared" si="4"/>
        <v>0</v>
      </c>
      <c r="M42" s="38"/>
      <c r="N42" s="41"/>
      <c r="O42" s="48">
        <f t="shared" si="5"/>
        <v>0</v>
      </c>
      <c r="P42" s="23" t="str">
        <f t="shared" si="6"/>
        <v>X</v>
      </c>
      <c r="Q42" s="25"/>
      <c r="S42" s="23"/>
      <c r="U42" s="23"/>
      <c r="V42" s="38">
        <f t="shared" si="7"/>
        <v>0</v>
      </c>
      <c r="W42" s="38">
        <f t="shared" si="8"/>
        <v>0</v>
      </c>
      <c r="X42" s="23" t="str">
        <f t="shared" si="9"/>
        <v>OK</v>
      </c>
      <c r="Z42" s="23"/>
      <c r="AA42" s="38">
        <f t="shared" si="10"/>
        <v>0</v>
      </c>
      <c r="AB42" s="38">
        <f t="shared" si="11"/>
        <v>0</v>
      </c>
      <c r="AC42" s="23" t="str">
        <f t="shared" si="12"/>
        <v>OK</v>
      </c>
      <c r="AE42" s="23" t="str">
        <f>IF(AG42="","",IF(U42="도비","세입없음",AG42&amp;"-"&amp;test(COUNTIF($AG$7:AG42,AG42),"00")))</f>
        <v/>
      </c>
      <c r="AG42" s="23" t="str">
        <f t="array" ref="AG42">IF(C42="","",INDEX(구분표!$I$2:$I$300, MATCH(1,(구분표!$E$2:$E$300='1추일입'!B42)*(구분표!$F$2:$F$300='1추일입'!C42)*(구분표!$G$2:$G$300='1추일입'!A42),0)))</f>
        <v/>
      </c>
      <c r="AI42" s="23"/>
      <c r="AK42" s="38">
        <f>IF(AE42="",0,SUMIFS('1추일출'!$V$6:$V$14,'1추일출'!$AE$6:$AE$14,'1추일입'!$AE42))</f>
        <v>0</v>
      </c>
      <c r="AL42" s="38" t="str">
        <f>IF(AE42="","",COUNTIFS('1추일출'!$AE$6:$AE$14,'1추일입'!AE42))</f>
        <v/>
      </c>
      <c r="AM42" s="23" t="str">
        <f t="shared" si="13"/>
        <v>OK</v>
      </c>
      <c r="AO42" s="38">
        <f>IF(AE42="",0,SUMIFS('1추일출'!$AA$6:$AA$14,'1추일출'!$AE$6:$AE$14,'1추일입'!$AE42))</f>
        <v>0</v>
      </c>
      <c r="AP42" s="38" t="str">
        <f>IF(AE42="","",COUNTIFS('1추일출'!$AE$6:$AE$14,AE42))</f>
        <v/>
      </c>
      <c r="AQ42" s="23" t="str">
        <f t="shared" si="14"/>
        <v>OK</v>
      </c>
    </row>
    <row r="43" spans="1:43" ht="50.1" customHeight="1" x14ac:dyDescent="0.3">
      <c r="A43" s="29" t="str">
        <f>IFERROR(VLOOKUP($C43,구분표!$A$2:$C$300,2,FALSE),"")</f>
        <v/>
      </c>
      <c r="B43" s="20" t="str">
        <f>IFERROR(VLOOKUP($C43,구분표!$A$2:$C$300,3,FALSE),"")</f>
        <v/>
      </c>
      <c r="C43" s="27"/>
      <c r="D43" s="31"/>
      <c r="E43" s="32"/>
      <c r="F43" s="31"/>
      <c r="G43" s="40"/>
      <c r="H43" s="38"/>
      <c r="I43" s="50" t="str">
        <f t="shared" si="3"/>
        <v/>
      </c>
      <c r="J43" s="38"/>
      <c r="K43" s="41"/>
      <c r="L43" s="46">
        <f t="shared" si="4"/>
        <v>0</v>
      </c>
      <c r="M43" s="38"/>
      <c r="N43" s="41"/>
      <c r="O43" s="48">
        <f t="shared" si="5"/>
        <v>0</v>
      </c>
      <c r="P43" s="23" t="str">
        <f t="shared" si="6"/>
        <v>X</v>
      </c>
      <c r="Q43" s="25"/>
      <c r="S43" s="23"/>
      <c r="U43" s="23"/>
      <c r="V43" s="38">
        <f t="shared" si="7"/>
        <v>0</v>
      </c>
      <c r="W43" s="38">
        <f t="shared" si="8"/>
        <v>0</v>
      </c>
      <c r="X43" s="23" t="str">
        <f t="shared" si="9"/>
        <v>OK</v>
      </c>
      <c r="Z43" s="23"/>
      <c r="AA43" s="38">
        <f t="shared" si="10"/>
        <v>0</v>
      </c>
      <c r="AB43" s="38">
        <f t="shared" si="11"/>
        <v>0</v>
      </c>
      <c r="AC43" s="23" t="str">
        <f t="shared" si="12"/>
        <v>OK</v>
      </c>
      <c r="AE43" s="23" t="str">
        <f>IF(AG43="","",IF(U43="도비","세입없음",AG43&amp;"-"&amp;test(COUNTIF($AG$7:AG43,AG43),"00")))</f>
        <v/>
      </c>
      <c r="AG43" s="23" t="str">
        <f t="array" ref="AG43">IF(C43="","",INDEX(구분표!$I$2:$I$300, MATCH(1,(구분표!$E$2:$E$300='1추일입'!B43)*(구분표!$F$2:$F$300='1추일입'!C43)*(구분표!$G$2:$G$300='1추일입'!A43),0)))</f>
        <v/>
      </c>
      <c r="AI43" s="23"/>
      <c r="AK43" s="38">
        <f>IF(AE43="",0,SUMIFS('1추일출'!$V$6:$V$14,'1추일출'!$AE$6:$AE$14,'1추일입'!$AE43))</f>
        <v>0</v>
      </c>
      <c r="AL43" s="38" t="str">
        <f>IF(AE43="","",COUNTIFS('1추일출'!$AE$6:$AE$14,'1추일입'!AE43))</f>
        <v/>
      </c>
      <c r="AM43" s="23" t="str">
        <f t="shared" si="13"/>
        <v>OK</v>
      </c>
      <c r="AO43" s="38">
        <f>IF(AE43="",0,SUMIFS('1추일출'!$AA$6:$AA$14,'1추일출'!$AE$6:$AE$14,'1추일입'!$AE43))</f>
        <v>0</v>
      </c>
      <c r="AP43" s="38" t="str">
        <f>IF(AE43="","",COUNTIFS('1추일출'!$AE$6:$AE$14,AE43))</f>
        <v/>
      </c>
      <c r="AQ43" s="23" t="str">
        <f t="shared" si="14"/>
        <v>OK</v>
      </c>
    </row>
    <row r="44" spans="1:43" ht="50.1" customHeight="1" x14ac:dyDescent="0.3">
      <c r="A44" s="29" t="str">
        <f>IFERROR(VLOOKUP($C44,구분표!$A$2:$C$300,2,FALSE),"")</f>
        <v/>
      </c>
      <c r="B44" s="20" t="str">
        <f>IFERROR(VLOOKUP($C44,구분표!$A$2:$C$300,3,FALSE),"")</f>
        <v/>
      </c>
      <c r="C44" s="27"/>
      <c r="D44" s="31"/>
      <c r="E44" s="32"/>
      <c r="F44" s="31"/>
      <c r="G44" s="40"/>
      <c r="H44" s="38"/>
      <c r="I44" s="50" t="str">
        <f t="shared" si="3"/>
        <v/>
      </c>
      <c r="J44" s="38"/>
      <c r="K44" s="41"/>
      <c r="L44" s="46">
        <f t="shared" si="4"/>
        <v>0</v>
      </c>
      <c r="M44" s="38"/>
      <c r="N44" s="41"/>
      <c r="O44" s="48">
        <f t="shared" si="5"/>
        <v>0</v>
      </c>
      <c r="P44" s="23" t="str">
        <f t="shared" si="6"/>
        <v>X</v>
      </c>
      <c r="Q44" s="25"/>
      <c r="S44" s="23"/>
      <c r="U44" s="23"/>
      <c r="V44" s="38">
        <f t="shared" si="7"/>
        <v>0</v>
      </c>
      <c r="W44" s="38">
        <f t="shared" si="8"/>
        <v>0</v>
      </c>
      <c r="X44" s="23" t="str">
        <f t="shared" si="9"/>
        <v>OK</v>
      </c>
      <c r="Z44" s="23"/>
      <c r="AA44" s="38">
        <f t="shared" si="10"/>
        <v>0</v>
      </c>
      <c r="AB44" s="38">
        <f t="shared" si="11"/>
        <v>0</v>
      </c>
      <c r="AC44" s="23" t="str">
        <f t="shared" si="12"/>
        <v>OK</v>
      </c>
      <c r="AE44" s="23" t="str">
        <f>IF(AG44="","",IF(U44="도비","세입없음",AG44&amp;"-"&amp;test(COUNTIF($AG$7:AG44,AG44),"00")))</f>
        <v/>
      </c>
      <c r="AG44" s="23" t="str">
        <f t="array" ref="AG44">IF(C44="","",INDEX(구분표!$I$2:$I$300, MATCH(1,(구분표!$E$2:$E$300='1추일입'!B44)*(구분표!$F$2:$F$300='1추일입'!C44)*(구분표!$G$2:$G$300='1추일입'!A44),0)))</f>
        <v/>
      </c>
      <c r="AI44" s="23"/>
      <c r="AK44" s="38">
        <f>IF(AE44="",0,SUMIFS('1추일출'!$V$6:$V$14,'1추일출'!$AE$6:$AE$14,'1추일입'!$AE44))</f>
        <v>0</v>
      </c>
      <c r="AL44" s="38" t="str">
        <f>IF(AE44="","",COUNTIFS('1추일출'!$AE$6:$AE$14,'1추일입'!AE44))</f>
        <v/>
      </c>
      <c r="AM44" s="23" t="str">
        <f t="shared" si="13"/>
        <v>OK</v>
      </c>
      <c r="AO44" s="38">
        <f>IF(AE44="",0,SUMIFS('1추일출'!$AA$6:$AA$14,'1추일출'!$AE$6:$AE$14,'1추일입'!$AE44))</f>
        <v>0</v>
      </c>
      <c r="AP44" s="38" t="str">
        <f>IF(AE44="","",COUNTIFS('1추일출'!$AE$6:$AE$14,AE44))</f>
        <v/>
      </c>
      <c r="AQ44" s="23" t="str">
        <f t="shared" si="14"/>
        <v>OK</v>
      </c>
    </row>
    <row r="45" spans="1:43" ht="50.1" customHeight="1" x14ac:dyDescent="0.3">
      <c r="A45" s="29" t="str">
        <f>IFERROR(VLOOKUP($C45,구분표!$A$2:$C$300,2,FALSE),"")</f>
        <v/>
      </c>
      <c r="B45" s="20" t="str">
        <f>IFERROR(VLOOKUP($C45,구분표!$A$2:$C$300,3,FALSE),"")</f>
        <v/>
      </c>
      <c r="C45" s="27"/>
      <c r="D45" s="31"/>
      <c r="E45" s="32"/>
      <c r="F45" s="31"/>
      <c r="G45" s="40"/>
      <c r="H45" s="38"/>
      <c r="I45" s="50" t="str">
        <f t="shared" si="3"/>
        <v/>
      </c>
      <c r="J45" s="38"/>
      <c r="K45" s="41"/>
      <c r="L45" s="46">
        <f t="shared" si="4"/>
        <v>0</v>
      </c>
      <c r="M45" s="38"/>
      <c r="N45" s="41"/>
      <c r="O45" s="48">
        <f t="shared" si="5"/>
        <v>0</v>
      </c>
      <c r="P45" s="23" t="str">
        <f t="shared" si="6"/>
        <v>X</v>
      </c>
      <c r="Q45" s="25"/>
      <c r="S45" s="23"/>
      <c r="U45" s="23"/>
      <c r="V45" s="38">
        <f t="shared" si="7"/>
        <v>0</v>
      </c>
      <c r="W45" s="38">
        <f t="shared" si="8"/>
        <v>0</v>
      </c>
      <c r="X45" s="23" t="str">
        <f t="shared" si="9"/>
        <v>OK</v>
      </c>
      <c r="Z45" s="23"/>
      <c r="AA45" s="38">
        <f t="shared" si="10"/>
        <v>0</v>
      </c>
      <c r="AB45" s="38">
        <f t="shared" si="11"/>
        <v>0</v>
      </c>
      <c r="AC45" s="23" t="str">
        <f t="shared" si="12"/>
        <v>OK</v>
      </c>
      <c r="AE45" s="23" t="str">
        <f>IF(AG45="","",IF(U45="도비","세입없음",AG45&amp;"-"&amp;test(COUNTIF($AG$7:AG45,AG45),"00")))</f>
        <v/>
      </c>
      <c r="AG45" s="23" t="str">
        <f t="array" ref="AG45">IF(C45="","",INDEX(구분표!$I$2:$I$300, MATCH(1,(구분표!$E$2:$E$300='1추일입'!B45)*(구분표!$F$2:$F$300='1추일입'!C45)*(구분표!$G$2:$G$300='1추일입'!A45),0)))</f>
        <v/>
      </c>
      <c r="AI45" s="23"/>
      <c r="AK45" s="38">
        <f>IF(AE45="",0,SUMIFS('1추일출'!$V$6:$V$14,'1추일출'!$AE$6:$AE$14,'1추일입'!$AE45))</f>
        <v>0</v>
      </c>
      <c r="AL45" s="38" t="str">
        <f>IF(AE45="","",COUNTIFS('1추일출'!$AE$6:$AE$14,'1추일입'!AE45))</f>
        <v/>
      </c>
      <c r="AM45" s="23" t="str">
        <f t="shared" si="13"/>
        <v>OK</v>
      </c>
      <c r="AO45" s="38">
        <f>IF(AE45="",0,SUMIFS('1추일출'!$AA$6:$AA$14,'1추일출'!$AE$6:$AE$14,'1추일입'!$AE45))</f>
        <v>0</v>
      </c>
      <c r="AP45" s="38" t="str">
        <f>IF(AE45="","",COUNTIFS('1추일출'!$AE$6:$AE$14,AE45))</f>
        <v/>
      </c>
      <c r="AQ45" s="23" t="str">
        <f t="shared" si="14"/>
        <v>OK</v>
      </c>
    </row>
    <row r="46" spans="1:43" ht="50.1" customHeight="1" x14ac:dyDescent="0.3">
      <c r="A46" s="29" t="str">
        <f>IFERROR(VLOOKUP($C46,구분표!$A$2:$C$300,2,FALSE),"")</f>
        <v/>
      </c>
      <c r="B46" s="20" t="str">
        <f>IFERROR(VLOOKUP($C46,구분표!$A$2:$C$300,3,FALSE),"")</f>
        <v/>
      </c>
      <c r="C46" s="27"/>
      <c r="D46" s="31"/>
      <c r="E46" s="32"/>
      <c r="F46" s="31"/>
      <c r="G46" s="40"/>
      <c r="H46" s="38"/>
      <c r="I46" s="50" t="str">
        <f t="shared" si="3"/>
        <v/>
      </c>
      <c r="J46" s="38"/>
      <c r="K46" s="41"/>
      <c r="L46" s="46">
        <f t="shared" si="4"/>
        <v>0</v>
      </c>
      <c r="M46" s="38"/>
      <c r="N46" s="41"/>
      <c r="O46" s="48">
        <f t="shared" si="5"/>
        <v>0</v>
      </c>
      <c r="P46" s="23" t="str">
        <f t="shared" si="6"/>
        <v>X</v>
      </c>
      <c r="Q46" s="25"/>
      <c r="S46" s="23"/>
      <c r="U46" s="23"/>
      <c r="V46" s="38">
        <f t="shared" si="7"/>
        <v>0</v>
      </c>
      <c r="W46" s="38">
        <f t="shared" si="8"/>
        <v>0</v>
      </c>
      <c r="X46" s="23" t="str">
        <f t="shared" si="9"/>
        <v>OK</v>
      </c>
      <c r="Z46" s="23"/>
      <c r="AA46" s="38">
        <f t="shared" si="10"/>
        <v>0</v>
      </c>
      <c r="AB46" s="38">
        <f t="shared" si="11"/>
        <v>0</v>
      </c>
      <c r="AC46" s="23" t="str">
        <f t="shared" si="12"/>
        <v>OK</v>
      </c>
      <c r="AE46" s="23" t="str">
        <f>IF(AG46="","",IF(U46="도비","세입없음",AG46&amp;"-"&amp;test(COUNTIF($AG$7:AG46,AG46),"00")))</f>
        <v/>
      </c>
      <c r="AG46" s="23" t="str">
        <f t="array" ref="AG46">IF(C46="","",INDEX(구분표!$I$2:$I$300, MATCH(1,(구분표!$E$2:$E$300='1추일입'!B46)*(구분표!$F$2:$F$300='1추일입'!C46)*(구분표!$G$2:$G$300='1추일입'!A46),0)))</f>
        <v/>
      </c>
      <c r="AI46" s="23"/>
      <c r="AK46" s="38">
        <f>IF(AE46="",0,SUMIFS('1추일출'!$V$6:$V$14,'1추일출'!$AE$6:$AE$14,'1추일입'!$AE46))</f>
        <v>0</v>
      </c>
      <c r="AL46" s="38" t="str">
        <f>IF(AE46="","",COUNTIFS('1추일출'!$AE$6:$AE$14,'1추일입'!AE46))</f>
        <v/>
      </c>
      <c r="AM46" s="23" t="str">
        <f t="shared" si="13"/>
        <v>OK</v>
      </c>
      <c r="AO46" s="38">
        <f>IF(AE46="",0,SUMIFS('1추일출'!$AA$6:$AA$14,'1추일출'!$AE$6:$AE$14,'1추일입'!$AE46))</f>
        <v>0</v>
      </c>
      <c r="AP46" s="38" t="str">
        <f>IF(AE46="","",COUNTIFS('1추일출'!$AE$6:$AE$14,AE46))</f>
        <v/>
      </c>
      <c r="AQ46" s="23" t="str">
        <f t="shared" si="14"/>
        <v>OK</v>
      </c>
    </row>
    <row r="47" spans="1:43" ht="50.1" customHeight="1" x14ac:dyDescent="0.3">
      <c r="A47" s="29" t="str">
        <f>IFERROR(VLOOKUP($C47,구분표!$A$2:$C$300,2,FALSE),"")</f>
        <v/>
      </c>
      <c r="B47" s="20" t="str">
        <f>IFERROR(VLOOKUP($C47,구분표!$A$2:$C$300,3,FALSE),"")</f>
        <v/>
      </c>
      <c r="C47" s="27"/>
      <c r="D47" s="31"/>
      <c r="E47" s="32"/>
      <c r="F47" s="31"/>
      <c r="G47" s="40"/>
      <c r="H47" s="38"/>
      <c r="I47" s="50" t="str">
        <f t="shared" si="3"/>
        <v/>
      </c>
      <c r="J47" s="38"/>
      <c r="K47" s="41"/>
      <c r="L47" s="46">
        <f t="shared" si="4"/>
        <v>0</v>
      </c>
      <c r="M47" s="38"/>
      <c r="N47" s="41"/>
      <c r="O47" s="48">
        <f t="shared" si="5"/>
        <v>0</v>
      </c>
      <c r="P47" s="23" t="str">
        <f t="shared" si="6"/>
        <v>X</v>
      </c>
      <c r="Q47" s="25"/>
      <c r="S47" s="23"/>
      <c r="U47" s="23"/>
      <c r="V47" s="38">
        <f t="shared" si="7"/>
        <v>0</v>
      </c>
      <c r="W47" s="38">
        <f t="shared" si="8"/>
        <v>0</v>
      </c>
      <c r="X47" s="23" t="str">
        <f t="shared" si="9"/>
        <v>OK</v>
      </c>
      <c r="Z47" s="23"/>
      <c r="AA47" s="38">
        <f t="shared" si="10"/>
        <v>0</v>
      </c>
      <c r="AB47" s="38">
        <f t="shared" si="11"/>
        <v>0</v>
      </c>
      <c r="AC47" s="23" t="str">
        <f t="shared" si="12"/>
        <v>OK</v>
      </c>
      <c r="AE47" s="23" t="str">
        <f>IF(AG47="","",IF(U47="도비","세입없음",AG47&amp;"-"&amp;test(COUNTIF($AG$7:AG47,AG47),"00")))</f>
        <v/>
      </c>
      <c r="AG47" s="23" t="str">
        <f t="array" ref="AG47">IF(C47="","",INDEX(구분표!$I$2:$I$300, MATCH(1,(구분표!$E$2:$E$300='1추일입'!B47)*(구분표!$F$2:$F$300='1추일입'!C47)*(구분표!$G$2:$G$300='1추일입'!A47),0)))</f>
        <v/>
      </c>
      <c r="AI47" s="23"/>
      <c r="AK47" s="38">
        <f>IF(AE47="",0,SUMIFS('1추일출'!$V$6:$V$14,'1추일출'!$AE$6:$AE$14,'1추일입'!$AE47))</f>
        <v>0</v>
      </c>
      <c r="AL47" s="38" t="str">
        <f>IF(AE47="","",COUNTIFS('1추일출'!$AE$6:$AE$14,'1추일입'!AE47))</f>
        <v/>
      </c>
      <c r="AM47" s="23" t="str">
        <f t="shared" si="13"/>
        <v>OK</v>
      </c>
      <c r="AO47" s="38">
        <f>IF(AE47="",0,SUMIFS('1추일출'!$AA$6:$AA$14,'1추일출'!$AE$6:$AE$14,'1추일입'!$AE47))</f>
        <v>0</v>
      </c>
      <c r="AP47" s="38" t="str">
        <f>IF(AE47="","",COUNTIFS('1추일출'!$AE$6:$AE$14,AE47))</f>
        <v/>
      </c>
      <c r="AQ47" s="23" t="str">
        <f t="shared" si="14"/>
        <v>OK</v>
      </c>
    </row>
    <row r="48" spans="1:43" ht="50.1" customHeight="1" x14ac:dyDescent="0.3">
      <c r="A48" s="29" t="str">
        <f>IFERROR(VLOOKUP($C48,구분표!$A$2:$C$300,2,FALSE),"")</f>
        <v/>
      </c>
      <c r="B48" s="20" t="str">
        <f>IFERROR(VLOOKUP($C48,구분표!$A$2:$C$300,3,FALSE),"")</f>
        <v/>
      </c>
      <c r="C48" s="27"/>
      <c r="D48" s="31"/>
      <c r="E48" s="32"/>
      <c r="F48" s="31"/>
      <c r="G48" s="40"/>
      <c r="H48" s="38"/>
      <c r="I48" s="50" t="str">
        <f t="shared" si="3"/>
        <v/>
      </c>
      <c r="J48" s="38"/>
      <c r="K48" s="41"/>
      <c r="L48" s="46">
        <f t="shared" si="4"/>
        <v>0</v>
      </c>
      <c r="M48" s="38"/>
      <c r="N48" s="41"/>
      <c r="O48" s="48">
        <f t="shared" si="5"/>
        <v>0</v>
      </c>
      <c r="P48" s="23" t="str">
        <f t="shared" si="6"/>
        <v>X</v>
      </c>
      <c r="Q48" s="25"/>
      <c r="S48" s="23"/>
      <c r="U48" s="23"/>
      <c r="V48" s="38">
        <f t="shared" si="7"/>
        <v>0</v>
      </c>
      <c r="W48" s="38">
        <f t="shared" si="8"/>
        <v>0</v>
      </c>
      <c r="X48" s="23" t="str">
        <f t="shared" si="9"/>
        <v>OK</v>
      </c>
      <c r="Z48" s="23"/>
      <c r="AA48" s="38">
        <f t="shared" si="10"/>
        <v>0</v>
      </c>
      <c r="AB48" s="38">
        <f t="shared" si="11"/>
        <v>0</v>
      </c>
      <c r="AC48" s="23" t="str">
        <f t="shared" si="12"/>
        <v>OK</v>
      </c>
      <c r="AE48" s="23" t="str">
        <f>IF(AG48="","",IF(U48="도비","세입없음",AG48&amp;"-"&amp;test(COUNTIF($AG$7:AG48,AG48),"00")))</f>
        <v/>
      </c>
      <c r="AG48" s="23" t="str">
        <f t="array" ref="AG48">IF(C48="","",INDEX(구분표!$I$2:$I$300, MATCH(1,(구분표!$E$2:$E$300='1추일입'!B48)*(구분표!$F$2:$F$300='1추일입'!C48)*(구분표!$G$2:$G$300='1추일입'!A48),0)))</f>
        <v/>
      </c>
      <c r="AI48" s="23"/>
      <c r="AK48" s="38">
        <f>IF(AE48="",0,SUMIFS('1추일출'!$V$6:$V$14,'1추일출'!$AE$6:$AE$14,'1추일입'!$AE48))</f>
        <v>0</v>
      </c>
      <c r="AL48" s="38" t="str">
        <f>IF(AE48="","",COUNTIFS('1추일출'!$AE$6:$AE$14,'1추일입'!AE48))</f>
        <v/>
      </c>
      <c r="AM48" s="23" t="str">
        <f t="shared" si="13"/>
        <v>OK</v>
      </c>
      <c r="AO48" s="38">
        <f>IF(AE48="",0,SUMIFS('1추일출'!$AA$6:$AA$14,'1추일출'!$AE$6:$AE$14,'1추일입'!$AE48))</f>
        <v>0</v>
      </c>
      <c r="AP48" s="38" t="str">
        <f>IF(AE48="","",COUNTIFS('1추일출'!$AE$6:$AE$14,AE48))</f>
        <v/>
      </c>
      <c r="AQ48" s="23" t="str">
        <f t="shared" si="14"/>
        <v>OK</v>
      </c>
    </row>
    <row r="49" spans="1:43" ht="50.1" customHeight="1" x14ac:dyDescent="0.3">
      <c r="A49" s="29" t="str">
        <f>IFERROR(VLOOKUP($C49,구분표!$A$2:$C$300,2,FALSE),"")</f>
        <v/>
      </c>
      <c r="B49" s="20" t="str">
        <f>IFERROR(VLOOKUP($C49,구분표!$A$2:$C$300,3,FALSE),"")</f>
        <v/>
      </c>
      <c r="C49" s="27"/>
      <c r="D49" s="31"/>
      <c r="E49" s="32"/>
      <c r="F49" s="31"/>
      <c r="G49" s="40"/>
      <c r="H49" s="38"/>
      <c r="I49" s="50" t="str">
        <f t="shared" si="3"/>
        <v/>
      </c>
      <c r="J49" s="38"/>
      <c r="K49" s="41"/>
      <c r="L49" s="46">
        <f t="shared" si="4"/>
        <v>0</v>
      </c>
      <c r="M49" s="38"/>
      <c r="N49" s="41"/>
      <c r="O49" s="48">
        <f t="shared" si="5"/>
        <v>0</v>
      </c>
      <c r="P49" s="23" t="str">
        <f t="shared" si="6"/>
        <v>X</v>
      </c>
      <c r="Q49" s="25"/>
      <c r="S49" s="23"/>
      <c r="U49" s="23"/>
      <c r="V49" s="38">
        <f t="shared" si="7"/>
        <v>0</v>
      </c>
      <c r="W49" s="38">
        <f t="shared" si="8"/>
        <v>0</v>
      </c>
      <c r="X49" s="23" t="str">
        <f t="shared" si="9"/>
        <v>OK</v>
      </c>
      <c r="Z49" s="23"/>
      <c r="AA49" s="38">
        <f t="shared" si="10"/>
        <v>0</v>
      </c>
      <c r="AB49" s="38">
        <f t="shared" si="11"/>
        <v>0</v>
      </c>
      <c r="AC49" s="23" t="str">
        <f t="shared" si="12"/>
        <v>OK</v>
      </c>
      <c r="AE49" s="23" t="str">
        <f>IF(AG49="","",IF(U49="도비","세입없음",AG49&amp;"-"&amp;test(COUNTIF($AG$7:AG49,AG49),"00")))</f>
        <v/>
      </c>
      <c r="AG49" s="23" t="str">
        <f t="array" ref="AG49">IF(C49="","",INDEX(구분표!$I$2:$I$300, MATCH(1,(구분표!$E$2:$E$300='1추일입'!B49)*(구분표!$F$2:$F$300='1추일입'!C49)*(구분표!$G$2:$G$300='1추일입'!A49),0)))</f>
        <v/>
      </c>
      <c r="AI49" s="23"/>
      <c r="AK49" s="38">
        <f>IF(AE49="",0,SUMIFS('1추일출'!$V$6:$V$14,'1추일출'!$AE$6:$AE$14,'1추일입'!$AE49))</f>
        <v>0</v>
      </c>
      <c r="AL49" s="38" t="str">
        <f>IF(AE49="","",COUNTIFS('1추일출'!$AE$6:$AE$14,'1추일입'!AE49))</f>
        <v/>
      </c>
      <c r="AM49" s="23" t="str">
        <f t="shared" si="13"/>
        <v>OK</v>
      </c>
      <c r="AO49" s="38">
        <f>IF(AE49="",0,SUMIFS('1추일출'!$AA$6:$AA$14,'1추일출'!$AE$6:$AE$14,'1추일입'!$AE49))</f>
        <v>0</v>
      </c>
      <c r="AP49" s="38" t="str">
        <f>IF(AE49="","",COUNTIFS('1추일출'!$AE$6:$AE$14,AE49))</f>
        <v/>
      </c>
      <c r="AQ49" s="23" t="str">
        <f t="shared" si="14"/>
        <v>OK</v>
      </c>
    </row>
    <row r="50" spans="1:43" ht="50.1" customHeight="1" x14ac:dyDescent="0.3">
      <c r="A50" s="29" t="str">
        <f>IFERROR(VLOOKUP($C50,구분표!$A$2:$C$300,2,FALSE),"")</f>
        <v/>
      </c>
      <c r="B50" s="20" t="str">
        <f>IFERROR(VLOOKUP($C50,구분표!$A$2:$C$300,3,FALSE),"")</f>
        <v/>
      </c>
      <c r="C50" s="27"/>
      <c r="D50" s="31"/>
      <c r="E50" s="32"/>
      <c r="F50" s="31"/>
      <c r="G50" s="40"/>
      <c r="H50" s="38"/>
      <c r="I50" s="50" t="str">
        <f t="shared" si="3"/>
        <v/>
      </c>
      <c r="J50" s="38"/>
      <c r="K50" s="41"/>
      <c r="L50" s="46">
        <f t="shared" si="4"/>
        <v>0</v>
      </c>
      <c r="M50" s="38"/>
      <c r="N50" s="41"/>
      <c r="O50" s="48">
        <f t="shared" si="5"/>
        <v>0</v>
      </c>
      <c r="P50" s="23" t="str">
        <f t="shared" si="6"/>
        <v>X</v>
      </c>
      <c r="Q50" s="25"/>
      <c r="S50" s="23"/>
      <c r="U50" s="23"/>
      <c r="V50" s="38">
        <f t="shared" si="7"/>
        <v>0</v>
      </c>
      <c r="W50" s="38">
        <f t="shared" si="8"/>
        <v>0</v>
      </c>
      <c r="X50" s="23" t="str">
        <f t="shared" si="9"/>
        <v>OK</v>
      </c>
      <c r="Z50" s="23"/>
      <c r="AA50" s="38">
        <f t="shared" si="10"/>
        <v>0</v>
      </c>
      <c r="AB50" s="38">
        <f t="shared" si="11"/>
        <v>0</v>
      </c>
      <c r="AC50" s="23" t="str">
        <f t="shared" si="12"/>
        <v>OK</v>
      </c>
      <c r="AE50" s="23" t="str">
        <f>IF(AG50="","",IF(U50="도비","세입없음",AG50&amp;"-"&amp;test(COUNTIF($AG$7:AG50,AG50),"00")))</f>
        <v/>
      </c>
      <c r="AG50" s="23" t="str">
        <f t="array" ref="AG50">IF(C50="","",INDEX(구분표!$I$2:$I$300, MATCH(1,(구분표!$E$2:$E$300='1추일입'!B50)*(구분표!$F$2:$F$300='1추일입'!C50)*(구분표!$G$2:$G$300='1추일입'!A50),0)))</f>
        <v/>
      </c>
      <c r="AI50" s="23"/>
      <c r="AK50" s="38">
        <f>IF(AE50="",0,SUMIFS('1추일출'!$V$6:$V$14,'1추일출'!$AE$6:$AE$14,'1추일입'!$AE50))</f>
        <v>0</v>
      </c>
      <c r="AL50" s="38" t="str">
        <f>IF(AE50="","",COUNTIFS('1추일출'!$AE$6:$AE$14,'1추일입'!AE50))</f>
        <v/>
      </c>
      <c r="AM50" s="23" t="str">
        <f t="shared" si="13"/>
        <v>OK</v>
      </c>
      <c r="AO50" s="38">
        <f>IF(AE50="",0,SUMIFS('1추일출'!$AA$6:$AA$14,'1추일출'!$AE$6:$AE$14,'1추일입'!$AE50))</f>
        <v>0</v>
      </c>
      <c r="AP50" s="38" t="str">
        <f>IF(AE50="","",COUNTIFS('1추일출'!$AE$6:$AE$14,AE50))</f>
        <v/>
      </c>
      <c r="AQ50" s="23" t="str">
        <f t="shared" si="14"/>
        <v>OK</v>
      </c>
    </row>
    <row r="51" spans="1:43" ht="50.1" customHeight="1" x14ac:dyDescent="0.3">
      <c r="A51" s="29" t="str">
        <f>IFERROR(VLOOKUP($C51,구분표!$A$2:$C$300,2,FALSE),"")</f>
        <v/>
      </c>
      <c r="B51" s="20" t="str">
        <f>IFERROR(VLOOKUP($C51,구분표!$A$2:$C$300,3,FALSE),"")</f>
        <v/>
      </c>
      <c r="C51" s="27"/>
      <c r="D51" s="31"/>
      <c r="E51" s="32"/>
      <c r="F51" s="31"/>
      <c r="G51" s="40"/>
      <c r="H51" s="38"/>
      <c r="I51" s="50" t="str">
        <f t="shared" si="3"/>
        <v/>
      </c>
      <c r="J51" s="38"/>
      <c r="K51" s="41"/>
      <c r="L51" s="46">
        <f t="shared" si="4"/>
        <v>0</v>
      </c>
      <c r="M51" s="38"/>
      <c r="N51" s="41"/>
      <c r="O51" s="48">
        <f t="shared" si="5"/>
        <v>0</v>
      </c>
      <c r="P51" s="23" t="str">
        <f t="shared" si="6"/>
        <v>X</v>
      </c>
      <c r="Q51" s="25"/>
      <c r="S51" s="23"/>
      <c r="U51" s="23"/>
      <c r="V51" s="38">
        <f t="shared" si="7"/>
        <v>0</v>
      </c>
      <c r="W51" s="38">
        <f t="shared" si="8"/>
        <v>0</v>
      </c>
      <c r="X51" s="23" t="str">
        <f t="shared" si="9"/>
        <v>OK</v>
      </c>
      <c r="Z51" s="23"/>
      <c r="AA51" s="38">
        <f t="shared" si="10"/>
        <v>0</v>
      </c>
      <c r="AB51" s="38">
        <f t="shared" si="11"/>
        <v>0</v>
      </c>
      <c r="AC51" s="23" t="str">
        <f t="shared" si="12"/>
        <v>OK</v>
      </c>
      <c r="AE51" s="23" t="str">
        <f>IF(AG51="","",IF(U51="도비","세입없음",AG51&amp;"-"&amp;test(COUNTIF($AG$7:AG51,AG51),"00")))</f>
        <v/>
      </c>
      <c r="AG51" s="23" t="str">
        <f t="array" ref="AG51">IF(C51="","",INDEX(구분표!$I$2:$I$300, MATCH(1,(구분표!$E$2:$E$300='1추일입'!B51)*(구분표!$F$2:$F$300='1추일입'!C51)*(구분표!$G$2:$G$300='1추일입'!A51),0)))</f>
        <v/>
      </c>
      <c r="AI51" s="23"/>
      <c r="AK51" s="38">
        <f>IF(AE51="",0,SUMIFS('1추일출'!$V$6:$V$14,'1추일출'!$AE$6:$AE$14,'1추일입'!$AE51))</f>
        <v>0</v>
      </c>
      <c r="AL51" s="38" t="str">
        <f>IF(AE51="","",COUNTIFS('1추일출'!$AE$6:$AE$14,'1추일입'!AE51))</f>
        <v/>
      </c>
      <c r="AM51" s="23" t="str">
        <f t="shared" si="13"/>
        <v>OK</v>
      </c>
      <c r="AO51" s="38">
        <f>IF(AE51="",0,SUMIFS('1추일출'!$AA$6:$AA$14,'1추일출'!$AE$6:$AE$14,'1추일입'!$AE51))</f>
        <v>0</v>
      </c>
      <c r="AP51" s="38" t="str">
        <f>IF(AE51="","",COUNTIFS('1추일출'!$AE$6:$AE$14,AE51))</f>
        <v/>
      </c>
      <c r="AQ51" s="23" t="str">
        <f t="shared" si="14"/>
        <v>OK</v>
      </c>
    </row>
    <row r="52" spans="1:43" ht="50.1" customHeight="1" x14ac:dyDescent="0.3">
      <c r="A52" s="29" t="str">
        <f>IFERROR(VLOOKUP($C52,구분표!$A$2:$C$300,2,FALSE),"")</f>
        <v/>
      </c>
      <c r="B52" s="20" t="str">
        <f>IFERROR(VLOOKUP($C52,구분표!$A$2:$C$300,3,FALSE),"")</f>
        <v/>
      </c>
      <c r="C52" s="27"/>
      <c r="D52" s="31"/>
      <c r="E52" s="32"/>
      <c r="F52" s="31"/>
      <c r="G52" s="40"/>
      <c r="H52" s="38"/>
      <c r="I52" s="50" t="str">
        <f t="shared" si="3"/>
        <v/>
      </c>
      <c r="J52" s="38"/>
      <c r="K52" s="41"/>
      <c r="L52" s="46">
        <f t="shared" si="4"/>
        <v>0</v>
      </c>
      <c r="M52" s="38"/>
      <c r="N52" s="41"/>
      <c r="O52" s="48">
        <f t="shared" si="5"/>
        <v>0</v>
      </c>
      <c r="P52" s="23" t="str">
        <f t="shared" si="6"/>
        <v>X</v>
      </c>
      <c r="Q52" s="25"/>
      <c r="S52" s="23"/>
      <c r="U52" s="23"/>
      <c r="V52" s="38">
        <f t="shared" si="7"/>
        <v>0</v>
      </c>
      <c r="W52" s="38">
        <f t="shared" si="8"/>
        <v>0</v>
      </c>
      <c r="X52" s="23" t="str">
        <f t="shared" si="9"/>
        <v>OK</v>
      </c>
      <c r="Z52" s="23"/>
      <c r="AA52" s="38">
        <f t="shared" si="10"/>
        <v>0</v>
      </c>
      <c r="AB52" s="38">
        <f t="shared" si="11"/>
        <v>0</v>
      </c>
      <c r="AC52" s="23" t="str">
        <f t="shared" si="12"/>
        <v>OK</v>
      </c>
      <c r="AE52" s="23" t="str">
        <f>IF(AG52="","",IF(U52="도비","세입없음",AG52&amp;"-"&amp;test(COUNTIF($AG$7:AG52,AG52),"00")))</f>
        <v/>
      </c>
      <c r="AG52" s="23" t="str">
        <f t="array" ref="AG52">IF(C52="","",INDEX(구분표!$I$2:$I$300, MATCH(1,(구분표!$E$2:$E$300='1추일입'!B52)*(구분표!$F$2:$F$300='1추일입'!C52)*(구분표!$G$2:$G$300='1추일입'!A52),0)))</f>
        <v/>
      </c>
      <c r="AI52" s="23"/>
      <c r="AK52" s="38">
        <f>IF(AE52="",0,SUMIFS('1추일출'!$V$6:$V$14,'1추일출'!$AE$6:$AE$14,'1추일입'!$AE52))</f>
        <v>0</v>
      </c>
      <c r="AL52" s="38" t="str">
        <f>IF(AE52="","",COUNTIFS('1추일출'!$AE$6:$AE$14,'1추일입'!AE52))</f>
        <v/>
      </c>
      <c r="AM52" s="23" t="str">
        <f t="shared" si="13"/>
        <v>OK</v>
      </c>
      <c r="AO52" s="38">
        <f>IF(AE52="",0,SUMIFS('1추일출'!$AA$6:$AA$14,'1추일출'!$AE$6:$AE$14,'1추일입'!$AE52))</f>
        <v>0</v>
      </c>
      <c r="AP52" s="38" t="str">
        <f>IF(AE52="","",COUNTIFS('1추일출'!$AE$6:$AE$14,AE52))</f>
        <v/>
      </c>
      <c r="AQ52" s="23" t="str">
        <f t="shared" si="14"/>
        <v>OK</v>
      </c>
    </row>
    <row r="53" spans="1:43" ht="50.1" customHeight="1" x14ac:dyDescent="0.3">
      <c r="A53" s="29" t="str">
        <f>IFERROR(VLOOKUP($C53,구분표!$A$2:$C$300,2,FALSE),"")</f>
        <v/>
      </c>
      <c r="B53" s="20" t="str">
        <f>IFERROR(VLOOKUP($C53,구분표!$A$2:$C$300,3,FALSE),"")</f>
        <v/>
      </c>
      <c r="C53" s="27"/>
      <c r="D53" s="31"/>
      <c r="E53" s="32"/>
      <c r="F53" s="31"/>
      <c r="G53" s="40"/>
      <c r="H53" s="38"/>
      <c r="I53" s="50" t="str">
        <f t="shared" si="3"/>
        <v/>
      </c>
      <c r="J53" s="38"/>
      <c r="K53" s="41"/>
      <c r="L53" s="46">
        <f t="shared" si="4"/>
        <v>0</v>
      </c>
      <c r="M53" s="38"/>
      <c r="N53" s="41"/>
      <c r="O53" s="48">
        <f t="shared" si="5"/>
        <v>0</v>
      </c>
      <c r="P53" s="23" t="str">
        <f t="shared" si="6"/>
        <v>X</v>
      </c>
      <c r="Q53" s="25"/>
      <c r="S53" s="23"/>
      <c r="U53" s="23"/>
      <c r="V53" s="38">
        <f t="shared" si="7"/>
        <v>0</v>
      </c>
      <c r="W53" s="38">
        <f t="shared" si="8"/>
        <v>0</v>
      </c>
      <c r="X53" s="23" t="str">
        <f t="shared" si="9"/>
        <v>OK</v>
      </c>
      <c r="Z53" s="23"/>
      <c r="AA53" s="38">
        <f t="shared" si="10"/>
        <v>0</v>
      </c>
      <c r="AB53" s="38">
        <f t="shared" si="11"/>
        <v>0</v>
      </c>
      <c r="AC53" s="23" t="str">
        <f t="shared" si="12"/>
        <v>OK</v>
      </c>
      <c r="AE53" s="23" t="str">
        <f>IF(AG53="","",IF(U53="도비","세입없음",AG53&amp;"-"&amp;test(COUNTIF($AG$7:AG53,AG53),"00")))</f>
        <v/>
      </c>
      <c r="AG53" s="23" t="str">
        <f t="array" ref="AG53">IF(C53="","",INDEX(구분표!$I$2:$I$300, MATCH(1,(구분표!$E$2:$E$300='1추일입'!B53)*(구분표!$F$2:$F$300='1추일입'!C53)*(구분표!$G$2:$G$300='1추일입'!A53),0)))</f>
        <v/>
      </c>
      <c r="AI53" s="23"/>
      <c r="AK53" s="38">
        <f>IF(AE53="",0,SUMIFS('1추일출'!$V$6:$V$14,'1추일출'!$AE$6:$AE$14,'1추일입'!$AE53))</f>
        <v>0</v>
      </c>
      <c r="AL53" s="38" t="str">
        <f>IF(AE53="","",COUNTIFS('1추일출'!$AE$6:$AE$14,'1추일입'!AE53))</f>
        <v/>
      </c>
      <c r="AM53" s="23" t="str">
        <f t="shared" si="13"/>
        <v>OK</v>
      </c>
      <c r="AO53" s="38">
        <f>IF(AE53="",0,SUMIFS('1추일출'!$AA$6:$AA$14,'1추일출'!$AE$6:$AE$14,'1추일입'!$AE53))</f>
        <v>0</v>
      </c>
      <c r="AP53" s="38" t="str">
        <f>IF(AE53="","",COUNTIFS('1추일출'!$AE$6:$AE$14,AE53))</f>
        <v/>
      </c>
      <c r="AQ53" s="23" t="str">
        <f t="shared" si="14"/>
        <v>OK</v>
      </c>
    </row>
    <row r="54" spans="1:43" ht="50.1" customHeight="1" x14ac:dyDescent="0.3">
      <c r="A54" s="29" t="str">
        <f>IFERROR(VLOOKUP($C54,구분표!$A$2:$C$300,2,FALSE),"")</f>
        <v/>
      </c>
      <c r="B54" s="20" t="str">
        <f>IFERROR(VLOOKUP($C54,구분표!$A$2:$C$300,3,FALSE),"")</f>
        <v/>
      </c>
      <c r="C54" s="27"/>
      <c r="D54" s="31"/>
      <c r="E54" s="32"/>
      <c r="F54" s="31"/>
      <c r="G54" s="40"/>
      <c r="H54" s="38"/>
      <c r="I54" s="50" t="str">
        <f t="shared" si="3"/>
        <v/>
      </c>
      <c r="J54" s="38"/>
      <c r="K54" s="41"/>
      <c r="L54" s="46">
        <f t="shared" si="4"/>
        <v>0</v>
      </c>
      <c r="M54" s="38"/>
      <c r="N54" s="41"/>
      <c r="O54" s="48">
        <f t="shared" si="5"/>
        <v>0</v>
      </c>
      <c r="P54" s="23" t="str">
        <f t="shared" si="6"/>
        <v>X</v>
      </c>
      <c r="Q54" s="25"/>
      <c r="S54" s="23"/>
      <c r="U54" s="23"/>
      <c r="V54" s="38">
        <f t="shared" si="7"/>
        <v>0</v>
      </c>
      <c r="W54" s="38">
        <f t="shared" si="8"/>
        <v>0</v>
      </c>
      <c r="X54" s="23" t="str">
        <f t="shared" si="9"/>
        <v>OK</v>
      </c>
      <c r="Z54" s="23"/>
      <c r="AA54" s="38">
        <f t="shared" si="10"/>
        <v>0</v>
      </c>
      <c r="AB54" s="38">
        <f t="shared" si="11"/>
        <v>0</v>
      </c>
      <c r="AC54" s="23" t="str">
        <f t="shared" si="12"/>
        <v>OK</v>
      </c>
      <c r="AE54" s="23" t="str">
        <f>IF(AG54="","",IF(U54="도비","세입없음",AG54&amp;"-"&amp;test(COUNTIF($AG$7:AG54,AG54),"00")))</f>
        <v/>
      </c>
      <c r="AG54" s="23" t="str">
        <f t="array" ref="AG54">IF(C54="","",INDEX(구분표!$I$2:$I$300, MATCH(1,(구분표!$E$2:$E$300='1추일입'!B54)*(구분표!$F$2:$F$300='1추일입'!C54)*(구분표!$G$2:$G$300='1추일입'!A54),0)))</f>
        <v/>
      </c>
      <c r="AI54" s="23"/>
      <c r="AK54" s="38">
        <f>IF(AE54="",0,SUMIFS('1추일출'!$V$6:$V$14,'1추일출'!$AE$6:$AE$14,'1추일입'!$AE54))</f>
        <v>0</v>
      </c>
      <c r="AL54" s="38" t="str">
        <f>IF(AE54="","",COUNTIFS('1추일출'!$AE$6:$AE$14,'1추일입'!AE54))</f>
        <v/>
      </c>
      <c r="AM54" s="23" t="str">
        <f t="shared" si="13"/>
        <v>OK</v>
      </c>
      <c r="AO54" s="38">
        <f>IF(AE54="",0,SUMIFS('1추일출'!$AA$6:$AA$14,'1추일출'!$AE$6:$AE$14,'1추일입'!$AE54))</f>
        <v>0</v>
      </c>
      <c r="AP54" s="38" t="str">
        <f>IF(AE54="","",COUNTIFS('1추일출'!$AE$6:$AE$14,AE54))</f>
        <v/>
      </c>
      <c r="AQ54" s="23" t="str">
        <f t="shared" si="14"/>
        <v>OK</v>
      </c>
    </row>
    <row r="55" spans="1:43" ht="50.1" customHeight="1" x14ac:dyDescent="0.3">
      <c r="A55" s="29" t="str">
        <f>IFERROR(VLOOKUP($C55,구분표!$A$2:$C$300,2,FALSE),"")</f>
        <v/>
      </c>
      <c r="B55" s="20" t="str">
        <f>IFERROR(VLOOKUP($C55,구분표!$A$2:$C$300,3,FALSE),"")</f>
        <v/>
      </c>
      <c r="C55" s="27"/>
      <c r="D55" s="31"/>
      <c r="E55" s="32"/>
      <c r="F55" s="31"/>
      <c r="G55" s="40"/>
      <c r="H55" s="38"/>
      <c r="I55" s="50" t="str">
        <f t="shared" si="3"/>
        <v/>
      </c>
      <c r="J55" s="38"/>
      <c r="K55" s="41"/>
      <c r="L55" s="46">
        <f t="shared" si="4"/>
        <v>0</v>
      </c>
      <c r="M55" s="38"/>
      <c r="N55" s="41"/>
      <c r="O55" s="48">
        <f t="shared" si="5"/>
        <v>0</v>
      </c>
      <c r="P55" s="23" t="str">
        <f t="shared" si="6"/>
        <v>X</v>
      </c>
      <c r="Q55" s="25"/>
      <c r="S55" s="23"/>
      <c r="U55" s="23"/>
      <c r="V55" s="38">
        <f t="shared" si="7"/>
        <v>0</v>
      </c>
      <c r="W55" s="38">
        <f t="shared" si="8"/>
        <v>0</v>
      </c>
      <c r="X55" s="23" t="str">
        <f t="shared" si="9"/>
        <v>OK</v>
      </c>
      <c r="Z55" s="23"/>
      <c r="AA55" s="38">
        <f t="shared" si="10"/>
        <v>0</v>
      </c>
      <c r="AB55" s="38">
        <f t="shared" si="11"/>
        <v>0</v>
      </c>
      <c r="AC55" s="23" t="str">
        <f t="shared" si="12"/>
        <v>OK</v>
      </c>
      <c r="AE55" s="23" t="str">
        <f>IF(AG55="","",IF(U55="도비","세입없음",AG55&amp;"-"&amp;test(COUNTIF($AG$7:AG55,AG55),"00")))</f>
        <v/>
      </c>
      <c r="AG55" s="23" t="str">
        <f t="array" ref="AG55">IF(C55="","",INDEX(구분표!$I$2:$I$300, MATCH(1,(구분표!$E$2:$E$300='1추일입'!B55)*(구분표!$F$2:$F$300='1추일입'!C55)*(구분표!$G$2:$G$300='1추일입'!A55),0)))</f>
        <v/>
      </c>
      <c r="AI55" s="23"/>
      <c r="AK55" s="38">
        <f>IF(AE55="",0,SUMIFS('1추일출'!$V$6:$V$14,'1추일출'!$AE$6:$AE$14,'1추일입'!$AE55))</f>
        <v>0</v>
      </c>
      <c r="AL55" s="38" t="str">
        <f>IF(AE55="","",COUNTIFS('1추일출'!$AE$6:$AE$14,'1추일입'!AE55))</f>
        <v/>
      </c>
      <c r="AM55" s="23" t="str">
        <f t="shared" si="13"/>
        <v>OK</v>
      </c>
      <c r="AO55" s="38">
        <f>IF(AE55="",0,SUMIFS('1추일출'!$AA$6:$AA$14,'1추일출'!$AE$6:$AE$14,'1추일입'!$AE55))</f>
        <v>0</v>
      </c>
      <c r="AP55" s="38" t="str">
        <f>IF(AE55="","",COUNTIFS('1추일출'!$AE$6:$AE$14,AE55))</f>
        <v/>
      </c>
      <c r="AQ55" s="23" t="str">
        <f t="shared" si="14"/>
        <v>OK</v>
      </c>
    </row>
    <row r="56" spans="1:43" ht="50.1" customHeight="1" x14ac:dyDescent="0.3">
      <c r="A56" s="29" t="str">
        <f>IFERROR(VLOOKUP($C56,구분표!$A$2:$C$300,2,FALSE),"")</f>
        <v/>
      </c>
      <c r="B56" s="20" t="str">
        <f>IFERROR(VLOOKUP($C56,구분표!$A$2:$C$300,3,FALSE),"")</f>
        <v/>
      </c>
      <c r="C56" s="27"/>
      <c r="D56" s="31"/>
      <c r="E56" s="32"/>
      <c r="F56" s="31"/>
      <c r="G56" s="40"/>
      <c r="H56" s="38"/>
      <c r="I56" s="50" t="str">
        <f t="shared" si="3"/>
        <v/>
      </c>
      <c r="J56" s="38"/>
      <c r="K56" s="41"/>
      <c r="L56" s="46">
        <f t="shared" si="4"/>
        <v>0</v>
      </c>
      <c r="M56" s="38"/>
      <c r="N56" s="41"/>
      <c r="O56" s="48">
        <f t="shared" si="5"/>
        <v>0</v>
      </c>
      <c r="P56" s="23" t="str">
        <f t="shared" si="6"/>
        <v>X</v>
      </c>
      <c r="Q56" s="25"/>
      <c r="S56" s="23"/>
      <c r="U56" s="23"/>
      <c r="V56" s="38">
        <f t="shared" si="7"/>
        <v>0</v>
      </c>
      <c r="W56" s="38">
        <f t="shared" si="8"/>
        <v>0</v>
      </c>
      <c r="X56" s="23" t="str">
        <f t="shared" si="9"/>
        <v>OK</v>
      </c>
      <c r="Z56" s="23"/>
      <c r="AA56" s="38">
        <f t="shared" si="10"/>
        <v>0</v>
      </c>
      <c r="AB56" s="38">
        <f t="shared" si="11"/>
        <v>0</v>
      </c>
      <c r="AC56" s="23" t="str">
        <f t="shared" si="12"/>
        <v>OK</v>
      </c>
      <c r="AE56" s="23" t="str">
        <f>IF(AG56="","",IF(U56="도비","세입없음",AG56&amp;"-"&amp;test(COUNTIF($AG$7:AG56,AG56),"00")))</f>
        <v/>
      </c>
      <c r="AG56" s="23" t="str">
        <f t="array" ref="AG56">IF(C56="","",INDEX(구분표!$I$2:$I$300, MATCH(1,(구분표!$E$2:$E$300='1추일입'!B56)*(구분표!$F$2:$F$300='1추일입'!C56)*(구분표!$G$2:$G$300='1추일입'!A56),0)))</f>
        <v/>
      </c>
      <c r="AI56" s="23"/>
      <c r="AK56" s="38">
        <f>IF(AE56="",0,SUMIFS('1추일출'!$V$6:$V$14,'1추일출'!$AE$6:$AE$14,'1추일입'!$AE56))</f>
        <v>0</v>
      </c>
      <c r="AL56" s="38" t="str">
        <f>IF(AE56="","",COUNTIFS('1추일출'!$AE$6:$AE$14,'1추일입'!AE56))</f>
        <v/>
      </c>
      <c r="AM56" s="23" t="str">
        <f t="shared" si="13"/>
        <v>OK</v>
      </c>
      <c r="AO56" s="38">
        <f>IF(AE56="",0,SUMIFS('1추일출'!$AA$6:$AA$14,'1추일출'!$AE$6:$AE$14,'1추일입'!$AE56))</f>
        <v>0</v>
      </c>
      <c r="AP56" s="38" t="str">
        <f>IF(AE56="","",COUNTIFS('1추일출'!$AE$6:$AE$14,AE56))</f>
        <v/>
      </c>
      <c r="AQ56" s="23" t="str">
        <f t="shared" si="14"/>
        <v>OK</v>
      </c>
    </row>
    <row r="57" spans="1:43" ht="50.1" customHeight="1" x14ac:dyDescent="0.3">
      <c r="A57" s="29" t="str">
        <f>IFERROR(VLOOKUP($C57,구분표!$A$2:$C$300,2,FALSE),"")</f>
        <v/>
      </c>
      <c r="B57" s="20" t="str">
        <f>IFERROR(VLOOKUP($C57,구분표!$A$2:$C$300,3,FALSE),"")</f>
        <v/>
      </c>
      <c r="C57" s="27"/>
      <c r="D57" s="31"/>
      <c r="E57" s="32"/>
      <c r="F57" s="31"/>
      <c r="G57" s="40"/>
      <c r="H57" s="38"/>
      <c r="I57" s="50" t="str">
        <f t="shared" si="3"/>
        <v/>
      </c>
      <c r="J57" s="38"/>
      <c r="K57" s="41"/>
      <c r="L57" s="46">
        <f t="shared" si="4"/>
        <v>0</v>
      </c>
      <c r="M57" s="38"/>
      <c r="N57" s="41"/>
      <c r="O57" s="48">
        <f t="shared" si="5"/>
        <v>0</v>
      </c>
      <c r="P57" s="23" t="str">
        <f t="shared" si="6"/>
        <v>X</v>
      </c>
      <c r="Q57" s="25"/>
      <c r="S57" s="23"/>
      <c r="U57" s="23"/>
      <c r="V57" s="38">
        <f t="shared" si="7"/>
        <v>0</v>
      </c>
      <c r="W57" s="38">
        <f t="shared" si="8"/>
        <v>0</v>
      </c>
      <c r="X57" s="23" t="str">
        <f t="shared" si="9"/>
        <v>OK</v>
      </c>
      <c r="Z57" s="23"/>
      <c r="AA57" s="38">
        <f t="shared" si="10"/>
        <v>0</v>
      </c>
      <c r="AB57" s="38">
        <f t="shared" si="11"/>
        <v>0</v>
      </c>
      <c r="AC57" s="23" t="str">
        <f t="shared" si="12"/>
        <v>OK</v>
      </c>
      <c r="AE57" s="23" t="str">
        <f>IF(AG57="","",IF(U57="도비","세입없음",AG57&amp;"-"&amp;test(COUNTIF($AG$7:AG57,AG57),"00")))</f>
        <v/>
      </c>
      <c r="AG57" s="23" t="str">
        <f t="array" ref="AG57">IF(C57="","",INDEX(구분표!$I$2:$I$300, MATCH(1,(구분표!$E$2:$E$300='1추일입'!B57)*(구분표!$F$2:$F$300='1추일입'!C57)*(구분표!$G$2:$G$300='1추일입'!A57),0)))</f>
        <v/>
      </c>
      <c r="AI57" s="23"/>
      <c r="AK57" s="38">
        <f>IF(AE57="",0,SUMIFS('1추일출'!$V$6:$V$14,'1추일출'!$AE$6:$AE$14,'1추일입'!$AE57))</f>
        <v>0</v>
      </c>
      <c r="AL57" s="38" t="str">
        <f>IF(AE57="","",COUNTIFS('1추일출'!$AE$6:$AE$14,'1추일입'!AE57))</f>
        <v/>
      </c>
      <c r="AM57" s="23" t="str">
        <f t="shared" si="13"/>
        <v>OK</v>
      </c>
      <c r="AO57" s="38">
        <f>IF(AE57="",0,SUMIFS('1추일출'!$AA$6:$AA$14,'1추일출'!$AE$6:$AE$14,'1추일입'!$AE57))</f>
        <v>0</v>
      </c>
      <c r="AP57" s="38" t="str">
        <f>IF(AE57="","",COUNTIFS('1추일출'!$AE$6:$AE$14,AE57))</f>
        <v/>
      </c>
      <c r="AQ57" s="23" t="str">
        <f t="shared" si="14"/>
        <v>OK</v>
      </c>
    </row>
    <row r="58" spans="1:43" ht="50.1" customHeight="1" x14ac:dyDescent="0.3">
      <c r="A58" s="29" t="str">
        <f>IFERROR(VLOOKUP($C58,구분표!$A$2:$C$300,2,FALSE),"")</f>
        <v/>
      </c>
      <c r="B58" s="20" t="str">
        <f>IFERROR(VLOOKUP($C58,구분표!$A$2:$C$300,3,FALSE),"")</f>
        <v/>
      </c>
      <c r="C58" s="27"/>
      <c r="D58" s="31"/>
      <c r="E58" s="32"/>
      <c r="F58" s="31"/>
      <c r="G58" s="40"/>
      <c r="H58" s="38"/>
      <c r="I58" s="50" t="str">
        <f t="shared" si="3"/>
        <v/>
      </c>
      <c r="J58" s="38"/>
      <c r="K58" s="41"/>
      <c r="L58" s="46">
        <f t="shared" si="4"/>
        <v>0</v>
      </c>
      <c r="M58" s="38"/>
      <c r="N58" s="41"/>
      <c r="O58" s="48">
        <f t="shared" si="5"/>
        <v>0</v>
      </c>
      <c r="P58" s="23" t="str">
        <f t="shared" si="6"/>
        <v>X</v>
      </c>
      <c r="Q58" s="25"/>
      <c r="S58" s="23"/>
      <c r="U58" s="23"/>
      <c r="V58" s="38">
        <f t="shared" si="7"/>
        <v>0</v>
      </c>
      <c r="W58" s="38">
        <f t="shared" si="8"/>
        <v>0</v>
      </c>
      <c r="X58" s="23" t="str">
        <f t="shared" si="9"/>
        <v>OK</v>
      </c>
      <c r="Z58" s="23"/>
      <c r="AA58" s="38">
        <f t="shared" si="10"/>
        <v>0</v>
      </c>
      <c r="AB58" s="38">
        <f t="shared" si="11"/>
        <v>0</v>
      </c>
      <c r="AC58" s="23" t="str">
        <f t="shared" si="12"/>
        <v>OK</v>
      </c>
      <c r="AE58" s="23" t="str">
        <f>IF(AG58="","",IF(U58="도비","세입없음",AG58&amp;"-"&amp;test(COUNTIF($AG$7:AG58,AG58),"00")))</f>
        <v/>
      </c>
      <c r="AG58" s="23" t="str">
        <f t="array" ref="AG58">IF(C58="","",INDEX(구분표!$I$2:$I$300, MATCH(1,(구분표!$E$2:$E$300='1추일입'!B58)*(구분표!$F$2:$F$300='1추일입'!C58)*(구분표!$G$2:$G$300='1추일입'!A58),0)))</f>
        <v/>
      </c>
      <c r="AI58" s="23"/>
      <c r="AK58" s="38">
        <f>IF(AE58="",0,SUMIFS('1추일출'!$V$6:$V$14,'1추일출'!$AE$6:$AE$14,'1추일입'!$AE58))</f>
        <v>0</v>
      </c>
      <c r="AL58" s="38" t="str">
        <f>IF(AE58="","",COUNTIFS('1추일출'!$AE$6:$AE$14,'1추일입'!AE58))</f>
        <v/>
      </c>
      <c r="AM58" s="23" t="str">
        <f t="shared" si="13"/>
        <v>OK</v>
      </c>
      <c r="AO58" s="38">
        <f>IF(AE58="",0,SUMIFS('1추일출'!$AA$6:$AA$14,'1추일출'!$AE$6:$AE$14,'1추일입'!$AE58))</f>
        <v>0</v>
      </c>
      <c r="AP58" s="38" t="str">
        <f>IF(AE58="","",COUNTIFS('1추일출'!$AE$6:$AE$14,AE58))</f>
        <v/>
      </c>
      <c r="AQ58" s="23" t="str">
        <f t="shared" si="14"/>
        <v>OK</v>
      </c>
    </row>
    <row r="59" spans="1:43" ht="50.1" customHeight="1" x14ac:dyDescent="0.3">
      <c r="A59" s="29" t="str">
        <f>IFERROR(VLOOKUP($C59,구분표!$A$2:$C$300,2,FALSE),"")</f>
        <v/>
      </c>
      <c r="B59" s="20" t="str">
        <f>IFERROR(VLOOKUP($C59,구분표!$A$2:$C$300,3,FALSE),"")</f>
        <v/>
      </c>
      <c r="C59" s="27"/>
      <c r="D59" s="31"/>
      <c r="E59" s="32"/>
      <c r="F59" s="31"/>
      <c r="G59" s="40"/>
      <c r="H59" s="38"/>
      <c r="I59" s="50" t="str">
        <f t="shared" si="3"/>
        <v/>
      </c>
      <c r="J59" s="38"/>
      <c r="K59" s="41"/>
      <c r="L59" s="46">
        <f t="shared" si="4"/>
        <v>0</v>
      </c>
      <c r="M59" s="38"/>
      <c r="N59" s="41"/>
      <c r="O59" s="48">
        <f t="shared" si="5"/>
        <v>0</v>
      </c>
      <c r="P59" s="23" t="str">
        <f t="shared" si="6"/>
        <v>X</v>
      </c>
      <c r="Q59" s="25"/>
      <c r="S59" s="23"/>
      <c r="U59" s="23"/>
      <c r="V59" s="38">
        <f t="shared" si="7"/>
        <v>0</v>
      </c>
      <c r="W59" s="38">
        <f t="shared" si="8"/>
        <v>0</v>
      </c>
      <c r="X59" s="23" t="str">
        <f t="shared" si="9"/>
        <v>OK</v>
      </c>
      <c r="Z59" s="23"/>
      <c r="AA59" s="38">
        <f t="shared" si="10"/>
        <v>0</v>
      </c>
      <c r="AB59" s="38">
        <f t="shared" si="11"/>
        <v>0</v>
      </c>
      <c r="AC59" s="23" t="str">
        <f t="shared" si="12"/>
        <v>OK</v>
      </c>
      <c r="AE59" s="23" t="str">
        <f>IF(AG59="","",IF(U59="도비","세입없음",AG59&amp;"-"&amp;test(COUNTIF($AG$7:AG59,AG59),"00")))</f>
        <v/>
      </c>
      <c r="AG59" s="23" t="str">
        <f t="array" ref="AG59">IF(C59="","",INDEX(구분표!$I$2:$I$300, MATCH(1,(구분표!$E$2:$E$300='1추일입'!B59)*(구분표!$F$2:$F$300='1추일입'!C59)*(구분표!$G$2:$G$300='1추일입'!A59),0)))</f>
        <v/>
      </c>
      <c r="AI59" s="23"/>
      <c r="AK59" s="38">
        <f>IF(AE59="",0,SUMIFS('1추일출'!$V$6:$V$14,'1추일출'!$AE$6:$AE$14,'1추일입'!$AE59))</f>
        <v>0</v>
      </c>
      <c r="AL59" s="38" t="str">
        <f>IF(AE59="","",COUNTIFS('1추일출'!$AE$6:$AE$14,'1추일입'!AE59))</f>
        <v/>
      </c>
      <c r="AM59" s="23" t="str">
        <f t="shared" si="13"/>
        <v>OK</v>
      </c>
      <c r="AO59" s="38">
        <f>IF(AE59="",0,SUMIFS('1추일출'!$AA$6:$AA$14,'1추일출'!$AE$6:$AE$14,'1추일입'!$AE59))</f>
        <v>0</v>
      </c>
      <c r="AP59" s="38" t="str">
        <f>IF(AE59="","",COUNTIFS('1추일출'!$AE$6:$AE$14,AE59))</f>
        <v/>
      </c>
      <c r="AQ59" s="23" t="str">
        <f t="shared" si="14"/>
        <v>OK</v>
      </c>
    </row>
    <row r="60" spans="1:43" ht="50.1" customHeight="1" x14ac:dyDescent="0.3">
      <c r="A60" s="29" t="str">
        <f>IFERROR(VLOOKUP($C60,구분표!$A$2:$C$300,2,FALSE),"")</f>
        <v/>
      </c>
      <c r="B60" s="20" t="str">
        <f>IFERROR(VLOOKUP($C60,구분표!$A$2:$C$300,3,FALSE),"")</f>
        <v/>
      </c>
      <c r="C60" s="27"/>
      <c r="D60" s="31"/>
      <c r="E60" s="32"/>
      <c r="F60" s="31"/>
      <c r="G60" s="40"/>
      <c r="H60" s="38"/>
      <c r="I60" s="50" t="str">
        <f t="shared" si="3"/>
        <v/>
      </c>
      <c r="J60" s="38"/>
      <c r="K60" s="41"/>
      <c r="L60" s="46">
        <f t="shared" si="4"/>
        <v>0</v>
      </c>
      <c r="M60" s="38"/>
      <c r="N60" s="41"/>
      <c r="O60" s="48">
        <f t="shared" si="5"/>
        <v>0</v>
      </c>
      <c r="P60" s="23" t="str">
        <f t="shared" si="6"/>
        <v>X</v>
      </c>
      <c r="Q60" s="25"/>
      <c r="S60" s="23"/>
      <c r="U60" s="23"/>
      <c r="V60" s="38">
        <f t="shared" si="7"/>
        <v>0</v>
      </c>
      <c r="W60" s="38">
        <f t="shared" si="8"/>
        <v>0</v>
      </c>
      <c r="X60" s="23" t="str">
        <f t="shared" si="9"/>
        <v>OK</v>
      </c>
      <c r="Z60" s="23"/>
      <c r="AA60" s="38">
        <f t="shared" si="10"/>
        <v>0</v>
      </c>
      <c r="AB60" s="38">
        <f t="shared" si="11"/>
        <v>0</v>
      </c>
      <c r="AC60" s="23" t="str">
        <f t="shared" si="12"/>
        <v>OK</v>
      </c>
      <c r="AE60" s="23" t="str">
        <f>IF(AG60="","",IF(U60="도비","세입없음",AG60&amp;"-"&amp;test(COUNTIF($AG$7:AG60,AG60),"00")))</f>
        <v/>
      </c>
      <c r="AG60" s="23" t="str">
        <f t="array" ref="AG60">IF(C60="","",INDEX(구분표!$I$2:$I$300, MATCH(1,(구분표!$E$2:$E$300='1추일입'!B60)*(구분표!$F$2:$F$300='1추일입'!C60)*(구분표!$G$2:$G$300='1추일입'!A60),0)))</f>
        <v/>
      </c>
      <c r="AI60" s="23"/>
      <c r="AK60" s="38">
        <f>IF(AE60="",0,SUMIFS('1추일출'!$V$6:$V$14,'1추일출'!$AE$6:$AE$14,'1추일입'!$AE60))</f>
        <v>0</v>
      </c>
      <c r="AL60" s="38" t="str">
        <f>IF(AE60="","",COUNTIFS('1추일출'!$AE$6:$AE$14,'1추일입'!AE60))</f>
        <v/>
      </c>
      <c r="AM60" s="23" t="str">
        <f t="shared" si="13"/>
        <v>OK</v>
      </c>
      <c r="AO60" s="38">
        <f>IF(AE60="",0,SUMIFS('1추일출'!$AA$6:$AA$14,'1추일출'!$AE$6:$AE$14,'1추일입'!$AE60))</f>
        <v>0</v>
      </c>
      <c r="AP60" s="38" t="str">
        <f>IF(AE60="","",COUNTIFS('1추일출'!$AE$6:$AE$14,AE60))</f>
        <v/>
      </c>
      <c r="AQ60" s="23" t="str">
        <f t="shared" si="14"/>
        <v>OK</v>
      </c>
    </row>
    <row r="61" spans="1:43" ht="50.1" customHeight="1" x14ac:dyDescent="0.3">
      <c r="A61" s="29" t="str">
        <f>IFERROR(VLOOKUP($C61,구분표!$A$2:$C$300,2,FALSE),"")</f>
        <v/>
      </c>
      <c r="B61" s="20" t="str">
        <f>IFERROR(VLOOKUP($C61,구분표!$A$2:$C$300,3,FALSE),"")</f>
        <v/>
      </c>
      <c r="C61" s="27"/>
      <c r="D61" s="31"/>
      <c r="E61" s="32"/>
      <c r="F61" s="31"/>
      <c r="G61" s="40"/>
      <c r="H61" s="38"/>
      <c r="I61" s="50" t="str">
        <f t="shared" si="3"/>
        <v/>
      </c>
      <c r="J61" s="38"/>
      <c r="K61" s="41"/>
      <c r="L61" s="46">
        <f t="shared" si="4"/>
        <v>0</v>
      </c>
      <c r="M61" s="38"/>
      <c r="N61" s="41"/>
      <c r="O61" s="48">
        <f t="shared" si="5"/>
        <v>0</v>
      </c>
      <c r="P61" s="23" t="str">
        <f t="shared" si="6"/>
        <v>X</v>
      </c>
      <c r="Q61" s="25"/>
      <c r="S61" s="23"/>
      <c r="U61" s="23"/>
      <c r="V61" s="38">
        <f t="shared" si="7"/>
        <v>0</v>
      </c>
      <c r="W61" s="38">
        <f t="shared" si="8"/>
        <v>0</v>
      </c>
      <c r="X61" s="23" t="str">
        <f t="shared" si="9"/>
        <v>OK</v>
      </c>
      <c r="Z61" s="23"/>
      <c r="AA61" s="38">
        <f t="shared" si="10"/>
        <v>0</v>
      </c>
      <c r="AB61" s="38">
        <f t="shared" si="11"/>
        <v>0</v>
      </c>
      <c r="AC61" s="23" t="str">
        <f t="shared" si="12"/>
        <v>OK</v>
      </c>
      <c r="AE61" s="23" t="str">
        <f>IF(AG61="","",IF(U61="도비","세입없음",AG61&amp;"-"&amp;test(COUNTIF($AG$7:AG61,AG61),"00")))</f>
        <v/>
      </c>
      <c r="AG61" s="23" t="str">
        <f t="array" ref="AG61">IF(C61="","",INDEX(구분표!$I$2:$I$300, MATCH(1,(구분표!$E$2:$E$300='1추일입'!B61)*(구분표!$F$2:$F$300='1추일입'!C61)*(구분표!$G$2:$G$300='1추일입'!A61),0)))</f>
        <v/>
      </c>
      <c r="AI61" s="23"/>
      <c r="AK61" s="38">
        <f>IF(AE61="",0,SUMIFS('1추일출'!$V$6:$V$14,'1추일출'!$AE$6:$AE$14,'1추일입'!$AE61))</f>
        <v>0</v>
      </c>
      <c r="AL61" s="38" t="str">
        <f>IF(AE61="","",COUNTIFS('1추일출'!$AE$6:$AE$14,'1추일입'!AE61))</f>
        <v/>
      </c>
      <c r="AM61" s="23" t="str">
        <f t="shared" si="13"/>
        <v>OK</v>
      </c>
      <c r="AO61" s="38">
        <f>IF(AE61="",0,SUMIFS('1추일출'!$AA$6:$AA$14,'1추일출'!$AE$6:$AE$14,'1추일입'!$AE61))</f>
        <v>0</v>
      </c>
      <c r="AP61" s="38" t="str">
        <f>IF(AE61="","",COUNTIFS('1추일출'!$AE$6:$AE$14,AE61))</f>
        <v/>
      </c>
      <c r="AQ61" s="23" t="str">
        <f t="shared" si="14"/>
        <v>OK</v>
      </c>
    </row>
    <row r="62" spans="1:43" ht="50.1" customHeight="1" x14ac:dyDescent="0.3">
      <c r="A62" s="29" t="str">
        <f>IFERROR(VLOOKUP($C62,구분표!$A$2:$C$300,2,FALSE),"")</f>
        <v/>
      </c>
      <c r="B62" s="20" t="str">
        <f>IFERROR(VLOOKUP($C62,구분표!$A$2:$C$300,3,FALSE),"")</f>
        <v/>
      </c>
      <c r="C62" s="27"/>
      <c r="D62" s="31"/>
      <c r="E62" s="32"/>
      <c r="F62" s="31"/>
      <c r="G62" s="40"/>
      <c r="H62" s="38"/>
      <c r="I62" s="50" t="str">
        <f t="shared" si="3"/>
        <v/>
      </c>
      <c r="J62" s="38"/>
      <c r="K62" s="41"/>
      <c r="L62" s="46">
        <f t="shared" si="4"/>
        <v>0</v>
      </c>
      <c r="M62" s="38"/>
      <c r="N62" s="41"/>
      <c r="O62" s="48">
        <f t="shared" si="5"/>
        <v>0</v>
      </c>
      <c r="P62" s="23" t="str">
        <f t="shared" si="6"/>
        <v>X</v>
      </c>
      <c r="Q62" s="25"/>
      <c r="S62" s="23"/>
      <c r="U62" s="23"/>
      <c r="V62" s="38">
        <f t="shared" si="7"/>
        <v>0</v>
      </c>
      <c r="W62" s="38">
        <f t="shared" si="8"/>
        <v>0</v>
      </c>
      <c r="X62" s="23" t="str">
        <f t="shared" si="9"/>
        <v>OK</v>
      </c>
      <c r="Z62" s="23"/>
      <c r="AA62" s="38">
        <f t="shared" si="10"/>
        <v>0</v>
      </c>
      <c r="AB62" s="38">
        <f t="shared" si="11"/>
        <v>0</v>
      </c>
      <c r="AC62" s="23" t="str">
        <f t="shared" si="12"/>
        <v>OK</v>
      </c>
      <c r="AE62" s="23" t="str">
        <f>IF(AG62="","",IF(U62="도비","세입없음",AG62&amp;"-"&amp;test(COUNTIF($AG$7:AG62,AG62),"00")))</f>
        <v/>
      </c>
      <c r="AG62" s="23" t="str">
        <f t="array" ref="AG62">IF(C62="","",INDEX(구분표!$I$2:$I$300, MATCH(1,(구분표!$E$2:$E$300='1추일입'!B62)*(구분표!$F$2:$F$300='1추일입'!C62)*(구분표!$G$2:$G$300='1추일입'!A62),0)))</f>
        <v/>
      </c>
      <c r="AI62" s="23"/>
      <c r="AK62" s="38">
        <f>IF(AE62="",0,SUMIFS('1추일출'!$V$6:$V$14,'1추일출'!$AE$6:$AE$14,'1추일입'!$AE62))</f>
        <v>0</v>
      </c>
      <c r="AL62" s="38" t="str">
        <f>IF(AE62="","",COUNTIFS('1추일출'!$AE$6:$AE$14,'1추일입'!AE62))</f>
        <v/>
      </c>
      <c r="AM62" s="23" t="str">
        <f t="shared" si="13"/>
        <v>OK</v>
      </c>
      <c r="AO62" s="38">
        <f>IF(AE62="",0,SUMIFS('1추일출'!$AA$6:$AA$14,'1추일출'!$AE$6:$AE$14,'1추일입'!$AE62))</f>
        <v>0</v>
      </c>
      <c r="AP62" s="38" t="str">
        <f>IF(AE62="","",COUNTIFS('1추일출'!$AE$6:$AE$14,AE62))</f>
        <v/>
      </c>
      <c r="AQ62" s="23" t="str">
        <f t="shared" si="14"/>
        <v>OK</v>
      </c>
    </row>
    <row r="63" spans="1:43" ht="50.1" customHeight="1" x14ac:dyDescent="0.3">
      <c r="A63" s="29" t="str">
        <f>IFERROR(VLOOKUP($C63,구분표!$A$2:$C$300,2,FALSE),"")</f>
        <v/>
      </c>
      <c r="B63" s="20" t="str">
        <f>IFERROR(VLOOKUP($C63,구분표!$A$2:$C$300,3,FALSE),"")</f>
        <v/>
      </c>
      <c r="C63" s="27"/>
      <c r="D63" s="31"/>
      <c r="E63" s="32"/>
      <c r="F63" s="31"/>
      <c r="G63" s="40"/>
      <c r="H63" s="38"/>
      <c r="I63" s="50" t="str">
        <f t="shared" si="3"/>
        <v/>
      </c>
      <c r="J63" s="38"/>
      <c r="K63" s="41"/>
      <c r="L63" s="46">
        <f t="shared" si="4"/>
        <v>0</v>
      </c>
      <c r="M63" s="38"/>
      <c r="N63" s="41"/>
      <c r="O63" s="48">
        <f t="shared" si="5"/>
        <v>0</v>
      </c>
      <c r="P63" s="23" t="str">
        <f t="shared" si="6"/>
        <v>X</v>
      </c>
      <c r="Q63" s="25"/>
      <c r="S63" s="23"/>
      <c r="U63" s="23"/>
      <c r="V63" s="38">
        <f t="shared" si="7"/>
        <v>0</v>
      </c>
      <c r="W63" s="38">
        <f t="shared" si="8"/>
        <v>0</v>
      </c>
      <c r="X63" s="23" t="str">
        <f t="shared" si="9"/>
        <v>OK</v>
      </c>
      <c r="Z63" s="23"/>
      <c r="AA63" s="38">
        <f t="shared" si="10"/>
        <v>0</v>
      </c>
      <c r="AB63" s="38">
        <f t="shared" si="11"/>
        <v>0</v>
      </c>
      <c r="AC63" s="23" t="str">
        <f t="shared" si="12"/>
        <v>OK</v>
      </c>
      <c r="AE63" s="23" t="str">
        <f>IF(AG63="","",IF(U63="도비","세입없음",AG63&amp;"-"&amp;test(COUNTIF($AG$7:AG63,AG63),"00")))</f>
        <v/>
      </c>
      <c r="AG63" s="23" t="str">
        <f t="array" ref="AG63">IF(C63="","",INDEX(구분표!$I$2:$I$300, MATCH(1,(구분표!$E$2:$E$300='1추일입'!B63)*(구분표!$F$2:$F$300='1추일입'!C63)*(구분표!$G$2:$G$300='1추일입'!A63),0)))</f>
        <v/>
      </c>
      <c r="AI63" s="23"/>
      <c r="AK63" s="38">
        <f>IF(AE63="",0,SUMIFS('1추일출'!$V$6:$V$14,'1추일출'!$AE$6:$AE$14,'1추일입'!$AE63))</f>
        <v>0</v>
      </c>
      <c r="AL63" s="38" t="str">
        <f>IF(AE63="","",COUNTIFS('1추일출'!$AE$6:$AE$14,'1추일입'!AE63))</f>
        <v/>
      </c>
      <c r="AM63" s="23" t="str">
        <f t="shared" si="13"/>
        <v>OK</v>
      </c>
      <c r="AO63" s="38">
        <f>IF(AE63="",0,SUMIFS('1추일출'!$AA$6:$AA$14,'1추일출'!$AE$6:$AE$14,'1추일입'!$AE63))</f>
        <v>0</v>
      </c>
      <c r="AP63" s="38" t="str">
        <f>IF(AE63="","",COUNTIFS('1추일출'!$AE$6:$AE$14,AE63))</f>
        <v/>
      </c>
      <c r="AQ63" s="23" t="str">
        <f t="shared" si="14"/>
        <v>OK</v>
      </c>
    </row>
    <row r="64" spans="1:43" ht="50.1" customHeight="1" x14ac:dyDescent="0.3">
      <c r="A64" s="29" t="str">
        <f>IFERROR(VLOOKUP($C64,구분표!$A$2:$C$300,2,FALSE),"")</f>
        <v/>
      </c>
      <c r="B64" s="20" t="str">
        <f>IFERROR(VLOOKUP($C64,구분표!$A$2:$C$300,3,FALSE),"")</f>
        <v/>
      </c>
      <c r="C64" s="27"/>
      <c r="D64" s="31"/>
      <c r="E64" s="32"/>
      <c r="F64" s="31"/>
      <c r="G64" s="40"/>
      <c r="H64" s="38"/>
      <c r="I64" s="50" t="str">
        <f t="shared" si="3"/>
        <v/>
      </c>
      <c r="J64" s="38"/>
      <c r="K64" s="41"/>
      <c r="L64" s="46">
        <f t="shared" si="4"/>
        <v>0</v>
      </c>
      <c r="M64" s="38"/>
      <c r="N64" s="41"/>
      <c r="O64" s="48">
        <f t="shared" si="5"/>
        <v>0</v>
      </c>
      <c r="P64" s="23" t="str">
        <f t="shared" si="6"/>
        <v>X</v>
      </c>
      <c r="Q64" s="25"/>
      <c r="S64" s="23"/>
      <c r="U64" s="23"/>
      <c r="V64" s="38">
        <f t="shared" si="7"/>
        <v>0</v>
      </c>
      <c r="W64" s="38">
        <f t="shared" si="8"/>
        <v>0</v>
      </c>
      <c r="X64" s="23" t="str">
        <f t="shared" si="9"/>
        <v>OK</v>
      </c>
      <c r="Z64" s="23"/>
      <c r="AA64" s="38">
        <f t="shared" si="10"/>
        <v>0</v>
      </c>
      <c r="AB64" s="38">
        <f t="shared" si="11"/>
        <v>0</v>
      </c>
      <c r="AC64" s="23" t="str">
        <f t="shared" si="12"/>
        <v>OK</v>
      </c>
      <c r="AE64" s="23" t="str">
        <f>IF(AG64="","",IF(U64="도비","세입없음",AG64&amp;"-"&amp;test(COUNTIF($AG$7:AG64,AG64),"00")))</f>
        <v/>
      </c>
      <c r="AG64" s="23" t="str">
        <f t="array" ref="AG64">IF(C64="","",INDEX(구분표!$I$2:$I$300, MATCH(1,(구분표!$E$2:$E$300='1추일입'!B64)*(구분표!$F$2:$F$300='1추일입'!C64)*(구분표!$G$2:$G$300='1추일입'!A64),0)))</f>
        <v/>
      </c>
      <c r="AI64" s="23"/>
      <c r="AK64" s="38">
        <f>IF(AE64="",0,SUMIFS('1추일출'!$V$6:$V$14,'1추일출'!$AE$6:$AE$14,'1추일입'!$AE64))</f>
        <v>0</v>
      </c>
      <c r="AL64" s="38" t="str">
        <f>IF(AE64="","",COUNTIFS('1추일출'!$AE$6:$AE$14,'1추일입'!AE64))</f>
        <v/>
      </c>
      <c r="AM64" s="23" t="str">
        <f t="shared" si="13"/>
        <v>OK</v>
      </c>
      <c r="AO64" s="38">
        <f>IF(AE64="",0,SUMIFS('1추일출'!$AA$6:$AA$14,'1추일출'!$AE$6:$AE$14,'1추일입'!$AE64))</f>
        <v>0</v>
      </c>
      <c r="AP64" s="38" t="str">
        <f>IF(AE64="","",COUNTIFS('1추일출'!$AE$6:$AE$14,AE64))</f>
        <v/>
      </c>
      <c r="AQ64" s="23" t="str">
        <f t="shared" si="14"/>
        <v>OK</v>
      </c>
    </row>
    <row r="65" spans="1:43" ht="50.1" customHeight="1" x14ac:dyDescent="0.3">
      <c r="A65" s="29" t="str">
        <f>IFERROR(VLOOKUP($C65,구분표!$A$2:$C$300,2,FALSE),"")</f>
        <v/>
      </c>
      <c r="B65" s="20" t="str">
        <f>IFERROR(VLOOKUP($C65,구분표!$A$2:$C$300,3,FALSE),"")</f>
        <v/>
      </c>
      <c r="C65" s="27"/>
      <c r="D65" s="31"/>
      <c r="E65" s="32"/>
      <c r="F65" s="31"/>
      <c r="G65" s="40"/>
      <c r="H65" s="38"/>
      <c r="I65" s="50" t="str">
        <f t="shared" si="3"/>
        <v/>
      </c>
      <c r="J65" s="38"/>
      <c r="K65" s="41"/>
      <c r="L65" s="46">
        <f t="shared" si="4"/>
        <v>0</v>
      </c>
      <c r="M65" s="38"/>
      <c r="N65" s="41"/>
      <c r="O65" s="48">
        <f t="shared" si="5"/>
        <v>0</v>
      </c>
      <c r="P65" s="23" t="str">
        <f t="shared" si="6"/>
        <v>X</v>
      </c>
      <c r="Q65" s="25"/>
      <c r="S65" s="23"/>
      <c r="U65" s="23"/>
      <c r="V65" s="38">
        <f t="shared" si="7"/>
        <v>0</v>
      </c>
      <c r="W65" s="38">
        <f t="shared" si="8"/>
        <v>0</v>
      </c>
      <c r="X65" s="23" t="str">
        <f t="shared" si="9"/>
        <v>OK</v>
      </c>
      <c r="Z65" s="23"/>
      <c r="AA65" s="38">
        <f t="shared" si="10"/>
        <v>0</v>
      </c>
      <c r="AB65" s="38">
        <f t="shared" si="11"/>
        <v>0</v>
      </c>
      <c r="AC65" s="23" t="str">
        <f t="shared" si="12"/>
        <v>OK</v>
      </c>
      <c r="AE65" s="23" t="str">
        <f>IF(AG65="","",IF(U65="도비","세입없음",AG65&amp;"-"&amp;test(COUNTIF($AG$7:AG65,AG65),"00")))</f>
        <v/>
      </c>
      <c r="AG65" s="23" t="str">
        <f t="array" ref="AG65">IF(C65="","",INDEX(구분표!$I$2:$I$300, MATCH(1,(구분표!$E$2:$E$300='1추일입'!B65)*(구분표!$F$2:$F$300='1추일입'!C65)*(구분표!$G$2:$G$300='1추일입'!A65),0)))</f>
        <v/>
      </c>
      <c r="AI65" s="23"/>
      <c r="AK65" s="38">
        <f>IF(AE65="",0,SUMIFS('1추일출'!$V$6:$V$14,'1추일출'!$AE$6:$AE$14,'1추일입'!$AE65))</f>
        <v>0</v>
      </c>
      <c r="AL65" s="38" t="str">
        <f>IF(AE65="","",COUNTIFS('1추일출'!$AE$6:$AE$14,'1추일입'!AE65))</f>
        <v/>
      </c>
      <c r="AM65" s="23" t="str">
        <f t="shared" si="13"/>
        <v>OK</v>
      </c>
      <c r="AO65" s="38">
        <f>IF(AE65="",0,SUMIFS('1추일출'!$AA$6:$AA$14,'1추일출'!$AE$6:$AE$14,'1추일입'!$AE65))</f>
        <v>0</v>
      </c>
      <c r="AP65" s="38" t="str">
        <f>IF(AE65="","",COUNTIFS('1추일출'!$AE$6:$AE$14,AE65))</f>
        <v/>
      </c>
      <c r="AQ65" s="23" t="str">
        <f t="shared" si="14"/>
        <v>OK</v>
      </c>
    </row>
    <row r="66" spans="1:43" ht="50.1" customHeight="1" x14ac:dyDescent="0.3">
      <c r="A66" s="29" t="str">
        <f>IFERROR(VLOOKUP($C66,구분표!$A$2:$C$300,2,FALSE),"")</f>
        <v/>
      </c>
      <c r="B66" s="20" t="str">
        <f>IFERROR(VLOOKUP($C66,구분표!$A$2:$C$300,3,FALSE),"")</f>
        <v/>
      </c>
      <c r="C66" s="27"/>
      <c r="D66" s="31"/>
      <c r="E66" s="32"/>
      <c r="F66" s="31"/>
      <c r="G66" s="40"/>
      <c r="H66" s="38"/>
      <c r="I66" s="50" t="str">
        <f t="shared" si="3"/>
        <v/>
      </c>
      <c r="J66" s="38"/>
      <c r="K66" s="41"/>
      <c r="L66" s="46">
        <f t="shared" si="4"/>
        <v>0</v>
      </c>
      <c r="M66" s="38"/>
      <c r="N66" s="41"/>
      <c r="O66" s="48">
        <f t="shared" si="5"/>
        <v>0</v>
      </c>
      <c r="P66" s="23" t="str">
        <f t="shared" si="6"/>
        <v>X</v>
      </c>
      <c r="Q66" s="25"/>
      <c r="S66" s="23"/>
      <c r="U66" s="23"/>
      <c r="V66" s="38">
        <f t="shared" si="7"/>
        <v>0</v>
      </c>
      <c r="W66" s="38">
        <f t="shared" si="8"/>
        <v>0</v>
      </c>
      <c r="X66" s="23" t="str">
        <f t="shared" si="9"/>
        <v>OK</v>
      </c>
      <c r="Z66" s="23"/>
      <c r="AA66" s="38">
        <f t="shared" si="10"/>
        <v>0</v>
      </c>
      <c r="AB66" s="38">
        <f t="shared" si="11"/>
        <v>0</v>
      </c>
      <c r="AC66" s="23" t="str">
        <f t="shared" si="12"/>
        <v>OK</v>
      </c>
      <c r="AE66" s="23" t="str">
        <f>IF(AG66="","",IF(U66="도비","세입없음",AG66&amp;"-"&amp;test(COUNTIF($AG$7:AG66,AG66),"00")))</f>
        <v/>
      </c>
      <c r="AG66" s="23" t="str">
        <f t="array" ref="AG66">IF(C66="","",INDEX(구분표!$I$2:$I$300, MATCH(1,(구분표!$E$2:$E$300='1추일입'!B66)*(구분표!$F$2:$F$300='1추일입'!C66)*(구분표!$G$2:$G$300='1추일입'!A66),0)))</f>
        <v/>
      </c>
      <c r="AI66" s="23"/>
      <c r="AK66" s="38">
        <f>IF(AE66="",0,SUMIFS('1추일출'!$V$6:$V$14,'1추일출'!$AE$6:$AE$14,'1추일입'!$AE66))</f>
        <v>0</v>
      </c>
      <c r="AL66" s="38" t="str">
        <f>IF(AE66="","",COUNTIFS('1추일출'!$AE$6:$AE$14,'1추일입'!AE66))</f>
        <v/>
      </c>
      <c r="AM66" s="23" t="str">
        <f t="shared" si="13"/>
        <v>OK</v>
      </c>
      <c r="AO66" s="38">
        <f>IF(AE66="",0,SUMIFS('1추일출'!$AA$6:$AA$14,'1추일출'!$AE$6:$AE$14,'1추일입'!$AE66))</f>
        <v>0</v>
      </c>
      <c r="AP66" s="38" t="str">
        <f>IF(AE66="","",COUNTIFS('1추일출'!$AE$6:$AE$14,AE66))</f>
        <v/>
      </c>
      <c r="AQ66" s="23" t="str">
        <f t="shared" si="14"/>
        <v>OK</v>
      </c>
    </row>
    <row r="67" spans="1:43" ht="50.1" customHeight="1" x14ac:dyDescent="0.3">
      <c r="A67" s="29" t="str">
        <f>IFERROR(VLOOKUP($C67,구분표!$A$2:$C$300,2,FALSE),"")</f>
        <v/>
      </c>
      <c r="B67" s="20" t="str">
        <f>IFERROR(VLOOKUP($C67,구분표!$A$2:$C$300,3,FALSE),"")</f>
        <v/>
      </c>
      <c r="C67" s="27"/>
      <c r="D67" s="31"/>
      <c r="E67" s="32"/>
      <c r="F67" s="31"/>
      <c r="G67" s="40"/>
      <c r="H67" s="38"/>
      <c r="I67" s="50" t="str">
        <f t="shared" si="3"/>
        <v/>
      </c>
      <c r="J67" s="38"/>
      <c r="K67" s="41"/>
      <c r="L67" s="46">
        <f t="shared" si="4"/>
        <v>0</v>
      </c>
      <c r="M67" s="38"/>
      <c r="N67" s="41"/>
      <c r="O67" s="48">
        <f t="shared" si="5"/>
        <v>0</v>
      </c>
      <c r="P67" s="23" t="str">
        <f t="shared" si="6"/>
        <v>X</v>
      </c>
      <c r="Q67" s="25"/>
      <c r="S67" s="23"/>
      <c r="U67" s="23"/>
      <c r="V67" s="38">
        <f t="shared" si="7"/>
        <v>0</v>
      </c>
      <c r="W67" s="38">
        <f t="shared" si="8"/>
        <v>0</v>
      </c>
      <c r="X67" s="23" t="str">
        <f t="shared" si="9"/>
        <v>OK</v>
      </c>
      <c r="Z67" s="23"/>
      <c r="AA67" s="38">
        <f t="shared" si="10"/>
        <v>0</v>
      </c>
      <c r="AB67" s="38">
        <f t="shared" si="11"/>
        <v>0</v>
      </c>
      <c r="AC67" s="23" t="str">
        <f t="shared" si="12"/>
        <v>OK</v>
      </c>
      <c r="AE67" s="23" t="str">
        <f>IF(AG67="","",IF(U67="도비","세입없음",AG67&amp;"-"&amp;test(COUNTIF($AG$7:AG67,AG67),"00")))</f>
        <v/>
      </c>
      <c r="AG67" s="23" t="str">
        <f t="array" ref="AG67">IF(C67="","",INDEX(구분표!$I$2:$I$300, MATCH(1,(구분표!$E$2:$E$300='1추일입'!B67)*(구분표!$F$2:$F$300='1추일입'!C67)*(구분표!$G$2:$G$300='1추일입'!A67),0)))</f>
        <v/>
      </c>
      <c r="AI67" s="23"/>
      <c r="AK67" s="38">
        <f>IF(AE67="",0,SUMIFS('1추일출'!$V$6:$V$14,'1추일출'!$AE$6:$AE$14,'1추일입'!$AE67))</f>
        <v>0</v>
      </c>
      <c r="AL67" s="38" t="str">
        <f>IF(AE67="","",COUNTIFS('1추일출'!$AE$6:$AE$14,'1추일입'!AE67))</f>
        <v/>
      </c>
      <c r="AM67" s="23" t="str">
        <f t="shared" si="13"/>
        <v>OK</v>
      </c>
      <c r="AO67" s="38">
        <f>IF(AE67="",0,SUMIFS('1추일출'!$AA$6:$AA$14,'1추일출'!$AE$6:$AE$14,'1추일입'!$AE67))</f>
        <v>0</v>
      </c>
      <c r="AP67" s="38" t="str">
        <f>IF(AE67="","",COUNTIFS('1추일출'!$AE$6:$AE$14,AE67))</f>
        <v/>
      </c>
      <c r="AQ67" s="23" t="str">
        <f t="shared" si="14"/>
        <v>OK</v>
      </c>
    </row>
    <row r="68" spans="1:43" ht="50.1" customHeight="1" x14ac:dyDescent="0.3">
      <c r="A68" s="29" t="str">
        <f>IFERROR(VLOOKUP($C68,구분표!$A$2:$C$300,2,FALSE),"")</f>
        <v/>
      </c>
      <c r="B68" s="20" t="str">
        <f>IFERROR(VLOOKUP($C68,구분표!$A$2:$C$300,3,FALSE),"")</f>
        <v/>
      </c>
      <c r="C68" s="27"/>
      <c r="D68" s="31"/>
      <c r="E68" s="32"/>
      <c r="F68" s="31"/>
      <c r="G68" s="40"/>
      <c r="H68" s="38"/>
      <c r="I68" s="50" t="str">
        <f t="shared" si="3"/>
        <v/>
      </c>
      <c r="J68" s="38"/>
      <c r="K68" s="41"/>
      <c r="L68" s="46">
        <f t="shared" si="4"/>
        <v>0</v>
      </c>
      <c r="M68" s="38"/>
      <c r="N68" s="41"/>
      <c r="O68" s="48">
        <f t="shared" si="5"/>
        <v>0</v>
      </c>
      <c r="P68" s="23" t="str">
        <f t="shared" si="6"/>
        <v>X</v>
      </c>
      <c r="Q68" s="25"/>
      <c r="S68" s="23"/>
      <c r="U68" s="23"/>
      <c r="V68" s="38">
        <f t="shared" si="7"/>
        <v>0</v>
      </c>
      <c r="W68" s="38">
        <f t="shared" si="8"/>
        <v>0</v>
      </c>
      <c r="X68" s="23" t="str">
        <f t="shared" si="9"/>
        <v>OK</v>
      </c>
      <c r="Z68" s="23"/>
      <c r="AA68" s="38">
        <f t="shared" si="10"/>
        <v>0</v>
      </c>
      <c r="AB68" s="38">
        <f t="shared" si="11"/>
        <v>0</v>
      </c>
      <c r="AC68" s="23" t="str">
        <f t="shared" si="12"/>
        <v>OK</v>
      </c>
      <c r="AE68" s="23" t="str">
        <f>IF(AG68="","",IF(U68="도비","세입없음",AG68&amp;"-"&amp;test(COUNTIF($AG$7:AG68,AG68),"00")))</f>
        <v/>
      </c>
      <c r="AG68" s="23" t="str">
        <f t="array" ref="AG68">IF(C68="","",INDEX(구분표!$I$2:$I$300, MATCH(1,(구분표!$E$2:$E$300='1추일입'!B68)*(구분표!$F$2:$F$300='1추일입'!C68)*(구분표!$G$2:$G$300='1추일입'!A68),0)))</f>
        <v/>
      </c>
      <c r="AI68" s="23"/>
      <c r="AK68" s="38">
        <f>IF(AE68="",0,SUMIFS('1추일출'!$V$6:$V$14,'1추일출'!$AE$6:$AE$14,'1추일입'!$AE68))</f>
        <v>0</v>
      </c>
      <c r="AL68" s="38" t="str">
        <f>IF(AE68="","",COUNTIFS('1추일출'!$AE$6:$AE$14,'1추일입'!AE68))</f>
        <v/>
      </c>
      <c r="AM68" s="23" t="str">
        <f t="shared" si="13"/>
        <v>OK</v>
      </c>
      <c r="AO68" s="38">
        <f>IF(AE68="",0,SUMIFS('1추일출'!$AA$6:$AA$14,'1추일출'!$AE$6:$AE$14,'1추일입'!$AE68))</f>
        <v>0</v>
      </c>
      <c r="AP68" s="38" t="str">
        <f>IF(AE68="","",COUNTIFS('1추일출'!$AE$6:$AE$14,AE68))</f>
        <v/>
      </c>
      <c r="AQ68" s="23" t="str">
        <f t="shared" si="14"/>
        <v>OK</v>
      </c>
    </row>
    <row r="69" spans="1:43" ht="50.1" customHeight="1" x14ac:dyDescent="0.3">
      <c r="A69" s="29" t="str">
        <f>IFERROR(VLOOKUP($C69,구분표!$A$2:$C$300,2,FALSE),"")</f>
        <v/>
      </c>
      <c r="B69" s="20" t="str">
        <f>IFERROR(VLOOKUP($C69,구분표!$A$2:$C$300,3,FALSE),"")</f>
        <v/>
      </c>
      <c r="C69" s="27"/>
      <c r="D69" s="31"/>
      <c r="E69" s="32"/>
      <c r="F69" s="31"/>
      <c r="G69" s="40"/>
      <c r="H69" s="38"/>
      <c r="I69" s="50" t="str">
        <f t="shared" si="3"/>
        <v/>
      </c>
      <c r="J69" s="38"/>
      <c r="K69" s="41"/>
      <c r="L69" s="46">
        <f t="shared" si="4"/>
        <v>0</v>
      </c>
      <c r="M69" s="38"/>
      <c r="N69" s="41"/>
      <c r="O69" s="48">
        <f t="shared" si="5"/>
        <v>0</v>
      </c>
      <c r="P69" s="23" t="str">
        <f t="shared" si="6"/>
        <v>X</v>
      </c>
      <c r="Q69" s="25"/>
      <c r="S69" s="23"/>
      <c r="U69" s="23"/>
      <c r="V69" s="38">
        <f t="shared" si="7"/>
        <v>0</v>
      </c>
      <c r="W69" s="38">
        <f t="shared" si="8"/>
        <v>0</v>
      </c>
      <c r="X69" s="23" t="str">
        <f t="shared" si="9"/>
        <v>OK</v>
      </c>
      <c r="Z69" s="23"/>
      <c r="AA69" s="38">
        <f t="shared" si="10"/>
        <v>0</v>
      </c>
      <c r="AB69" s="38">
        <f t="shared" si="11"/>
        <v>0</v>
      </c>
      <c r="AC69" s="23" t="str">
        <f t="shared" si="12"/>
        <v>OK</v>
      </c>
      <c r="AE69" s="23" t="str">
        <f>IF(AG69="","",IF(U69="도비","세입없음",AG69&amp;"-"&amp;test(COUNTIF($AG$7:AG69,AG69),"00")))</f>
        <v/>
      </c>
      <c r="AG69" s="23" t="str">
        <f t="array" ref="AG69">IF(C69="","",INDEX(구분표!$I$2:$I$300, MATCH(1,(구분표!$E$2:$E$300='1추일입'!B69)*(구분표!$F$2:$F$300='1추일입'!C69)*(구분표!$G$2:$G$300='1추일입'!A69),0)))</f>
        <v/>
      </c>
      <c r="AI69" s="23"/>
      <c r="AK69" s="38">
        <f>IF(AE69="",0,SUMIFS('1추일출'!$V$6:$V$14,'1추일출'!$AE$6:$AE$14,'1추일입'!$AE69))</f>
        <v>0</v>
      </c>
      <c r="AL69" s="38" t="str">
        <f>IF(AE69="","",COUNTIFS('1추일출'!$AE$6:$AE$14,'1추일입'!AE69))</f>
        <v/>
      </c>
      <c r="AM69" s="23" t="str">
        <f t="shared" si="13"/>
        <v>OK</v>
      </c>
      <c r="AO69" s="38">
        <f>IF(AE69="",0,SUMIFS('1추일출'!$AA$6:$AA$14,'1추일출'!$AE$6:$AE$14,'1추일입'!$AE69))</f>
        <v>0</v>
      </c>
      <c r="AP69" s="38" t="str">
        <f>IF(AE69="","",COUNTIFS('1추일출'!$AE$6:$AE$14,AE69))</f>
        <v/>
      </c>
      <c r="AQ69" s="23" t="str">
        <f t="shared" si="14"/>
        <v>OK</v>
      </c>
    </row>
    <row r="70" spans="1:43" ht="50.1" customHeight="1" x14ac:dyDescent="0.3">
      <c r="A70" s="29" t="str">
        <f>IFERROR(VLOOKUP($C70,구분표!$A$2:$C$300,2,FALSE),"")</f>
        <v/>
      </c>
      <c r="B70" s="20" t="str">
        <f>IFERROR(VLOOKUP($C70,구분표!$A$2:$C$300,3,FALSE),"")</f>
        <v/>
      </c>
      <c r="C70" s="27"/>
      <c r="D70" s="31"/>
      <c r="E70" s="32"/>
      <c r="F70" s="31"/>
      <c r="G70" s="40"/>
      <c r="H70" s="38"/>
      <c r="I70" s="50" t="str">
        <f t="shared" si="3"/>
        <v/>
      </c>
      <c r="J70" s="38"/>
      <c r="K70" s="41"/>
      <c r="L70" s="46">
        <f t="shared" si="4"/>
        <v>0</v>
      </c>
      <c r="M70" s="38"/>
      <c r="N70" s="41"/>
      <c r="O70" s="48">
        <f t="shared" si="5"/>
        <v>0</v>
      </c>
      <c r="P70" s="23" t="str">
        <f t="shared" si="6"/>
        <v>X</v>
      </c>
      <c r="Q70" s="25"/>
      <c r="S70" s="23"/>
      <c r="U70" s="23"/>
      <c r="V70" s="38">
        <f t="shared" si="7"/>
        <v>0</v>
      </c>
      <c r="W70" s="38">
        <f t="shared" si="8"/>
        <v>0</v>
      </c>
      <c r="X70" s="23" t="str">
        <f t="shared" si="9"/>
        <v>OK</v>
      </c>
      <c r="Z70" s="23"/>
      <c r="AA70" s="38">
        <f t="shared" si="10"/>
        <v>0</v>
      </c>
      <c r="AB70" s="38">
        <f t="shared" si="11"/>
        <v>0</v>
      </c>
      <c r="AC70" s="23" t="str">
        <f t="shared" si="12"/>
        <v>OK</v>
      </c>
      <c r="AE70" s="23" t="str">
        <f>IF(AG70="","",IF(U70="도비","세입없음",AG70&amp;"-"&amp;test(COUNTIF($AG$7:AG70,AG70),"00")))</f>
        <v/>
      </c>
      <c r="AG70" s="23" t="str">
        <f t="array" ref="AG70">IF(C70="","",INDEX(구분표!$I$2:$I$300, MATCH(1,(구분표!$E$2:$E$300='1추일입'!B70)*(구분표!$F$2:$F$300='1추일입'!C70)*(구분표!$G$2:$G$300='1추일입'!A70),0)))</f>
        <v/>
      </c>
      <c r="AI70" s="23"/>
      <c r="AK70" s="38">
        <f>IF(AE70="",0,SUMIFS('1추일출'!$V$6:$V$14,'1추일출'!$AE$6:$AE$14,'1추일입'!$AE70))</f>
        <v>0</v>
      </c>
      <c r="AL70" s="38" t="str">
        <f>IF(AE70="","",COUNTIFS('1추일출'!$AE$6:$AE$14,'1추일입'!AE70))</f>
        <v/>
      </c>
      <c r="AM70" s="23" t="str">
        <f t="shared" si="13"/>
        <v>OK</v>
      </c>
      <c r="AO70" s="38">
        <f>IF(AE70="",0,SUMIFS('1추일출'!$AA$6:$AA$14,'1추일출'!$AE$6:$AE$14,'1추일입'!$AE70))</f>
        <v>0</v>
      </c>
      <c r="AP70" s="38" t="str">
        <f>IF(AE70="","",COUNTIFS('1추일출'!$AE$6:$AE$14,AE70))</f>
        <v/>
      </c>
      <c r="AQ70" s="23" t="str">
        <f t="shared" si="14"/>
        <v>OK</v>
      </c>
    </row>
    <row r="71" spans="1:43" ht="50.1" customHeight="1" x14ac:dyDescent="0.3">
      <c r="A71" s="29" t="str">
        <f>IFERROR(VLOOKUP($C71,구분표!$A$2:$C$300,2,FALSE),"")</f>
        <v/>
      </c>
      <c r="B71" s="20" t="str">
        <f>IFERROR(VLOOKUP($C71,구분표!$A$2:$C$300,3,FALSE),"")</f>
        <v/>
      </c>
      <c r="C71" s="27"/>
      <c r="D71" s="31"/>
      <c r="E71" s="32"/>
      <c r="F71" s="31"/>
      <c r="G71" s="40"/>
      <c r="H71" s="38"/>
      <c r="I71" s="50" t="str">
        <f t="shared" si="3"/>
        <v/>
      </c>
      <c r="J71" s="38"/>
      <c r="K71" s="41"/>
      <c r="L71" s="46">
        <f t="shared" si="4"/>
        <v>0</v>
      </c>
      <c r="M71" s="38"/>
      <c r="N71" s="41"/>
      <c r="O71" s="48">
        <f t="shared" si="5"/>
        <v>0</v>
      </c>
      <c r="P71" s="23" t="str">
        <f t="shared" si="6"/>
        <v>X</v>
      </c>
      <c r="Q71" s="25"/>
      <c r="S71" s="23"/>
      <c r="U71" s="23"/>
      <c r="V71" s="38">
        <f t="shared" si="7"/>
        <v>0</v>
      </c>
      <c r="W71" s="38">
        <f t="shared" si="8"/>
        <v>0</v>
      </c>
      <c r="X71" s="23" t="str">
        <f t="shared" si="9"/>
        <v>OK</v>
      </c>
      <c r="Z71" s="23"/>
      <c r="AA71" s="38">
        <f t="shared" si="10"/>
        <v>0</v>
      </c>
      <c r="AB71" s="38">
        <f t="shared" si="11"/>
        <v>0</v>
      </c>
      <c r="AC71" s="23" t="str">
        <f t="shared" si="12"/>
        <v>OK</v>
      </c>
      <c r="AE71" s="23" t="str">
        <f>IF(AG71="","",IF(U71="도비","세입없음",AG71&amp;"-"&amp;test(COUNTIF($AG$7:AG71,AG71),"00")))</f>
        <v/>
      </c>
      <c r="AG71" s="23" t="str">
        <f t="array" ref="AG71">IF(C71="","",INDEX(구분표!$I$2:$I$300, MATCH(1,(구분표!$E$2:$E$300='1추일입'!B71)*(구분표!$F$2:$F$300='1추일입'!C71)*(구분표!$G$2:$G$300='1추일입'!A71),0)))</f>
        <v/>
      </c>
      <c r="AI71" s="23"/>
      <c r="AK71" s="38">
        <f>IF(AE71="",0,SUMIFS('1추일출'!$V$6:$V$14,'1추일출'!$AE$6:$AE$14,'1추일입'!$AE71))</f>
        <v>0</v>
      </c>
      <c r="AL71" s="38" t="str">
        <f>IF(AE71="","",COUNTIFS('1추일출'!$AE$6:$AE$14,'1추일입'!AE71))</f>
        <v/>
      </c>
      <c r="AM71" s="23" t="str">
        <f t="shared" si="13"/>
        <v>OK</v>
      </c>
      <c r="AO71" s="38">
        <f>IF(AE71="",0,SUMIFS('1추일출'!$AA$6:$AA$14,'1추일출'!$AE$6:$AE$14,'1추일입'!$AE71))</f>
        <v>0</v>
      </c>
      <c r="AP71" s="38" t="str">
        <f>IF(AE71="","",COUNTIFS('1추일출'!$AE$6:$AE$14,AE71))</f>
        <v/>
      </c>
      <c r="AQ71" s="23" t="str">
        <f t="shared" si="14"/>
        <v>OK</v>
      </c>
    </row>
    <row r="72" spans="1:43" ht="50.1" customHeight="1" x14ac:dyDescent="0.3">
      <c r="A72" s="29" t="str">
        <f>IFERROR(VLOOKUP($C72,구분표!$A$2:$C$300,2,FALSE),"")</f>
        <v/>
      </c>
      <c r="B72" s="20" t="str">
        <f>IFERROR(VLOOKUP($C72,구분표!$A$2:$C$300,3,FALSE),"")</f>
        <v/>
      </c>
      <c r="C72" s="27"/>
      <c r="D72" s="31"/>
      <c r="E72" s="32"/>
      <c r="F72" s="31"/>
      <c r="G72" s="40"/>
      <c r="H72" s="38"/>
      <c r="I72" s="50" t="str">
        <f t="shared" ref="I72:I100" si="15">IF(D72="","",G72-H72)</f>
        <v/>
      </c>
      <c r="J72" s="38"/>
      <c r="K72" s="41"/>
      <c r="L72" s="46">
        <f t="shared" ref="L72:L100" si="16">IF(G72=0,H72+J72+K72,G72+J72+K72)</f>
        <v>0</v>
      </c>
      <c r="M72" s="38"/>
      <c r="N72" s="41"/>
      <c r="O72" s="48">
        <f t="shared" ref="O72:O100" si="17">IF(G72=0,H72+M72+N72,G72+M72+N72)</f>
        <v>0</v>
      </c>
      <c r="P72" s="23" t="str">
        <f t="shared" ref="P72:P100" si="18">IF(AND((L72=0),(O72&gt;0)),"O",IF(AND((J72&lt;0),(L72-O72&lt;0)),"O","X"))</f>
        <v>X</v>
      </c>
      <c r="Q72" s="25"/>
      <c r="S72" s="23"/>
      <c r="U72" s="23"/>
      <c r="V72" s="38">
        <f t="shared" ref="V72:V100" si="19">IF($U72&lt;&gt;"도비",IF($S72="국도비","직접입력",SUM($J72:$K72)),)</f>
        <v>0</v>
      </c>
      <c r="W72" s="38">
        <f t="shared" ref="W72:W100" si="20">IF($U72="도비",SUM($J72:$K72),IF($S72="국도비","직접입력",SUM($J72:$K72)-$V72))</f>
        <v>0</v>
      </c>
      <c r="X72" s="23" t="str">
        <f t="shared" ref="X72:X100" si="21">IF(SUM($J72:$K72)=SUM($V72:$W72),"OK","검토")</f>
        <v>OK</v>
      </c>
      <c r="Z72" s="23"/>
      <c r="AA72" s="38">
        <f t="shared" ref="AA72:AA100" si="22">IF($U72&lt;&gt;"도비",IF($S72="국도비","직접입력",SUM($M72:$N72)),)</f>
        <v>0</v>
      </c>
      <c r="AB72" s="38">
        <f t="shared" ref="AB72:AB100" si="23">IF($U72="도비",SUM(M72:N72),IF($S72="국도비","직접입력",SUM(M72:N72)-AA72))</f>
        <v>0</v>
      </c>
      <c r="AC72" s="23" t="str">
        <f t="shared" ref="AC72:AC100" si="24">IF(SUM(M72:N72)=SUM(AA72:AB72),"OK","검토")</f>
        <v>OK</v>
      </c>
      <c r="AE72" s="23" t="str">
        <f>IF(AG72="","",IF(U72="도비","세입없음",AG72&amp;"-"&amp;test(COUNTIF($AG$7:AG72,AG72),"00")))</f>
        <v/>
      </c>
      <c r="AG72" s="23" t="str">
        <f t="array" ref="AG72">IF(C72="","",INDEX(구분표!$I$2:$I$300, MATCH(1,(구분표!$E$2:$E$300='1추일입'!B72)*(구분표!$F$2:$F$300='1추일입'!C72)*(구분표!$G$2:$G$300='1추일입'!A72),0)))</f>
        <v/>
      </c>
      <c r="AI72" s="23"/>
      <c r="AK72" s="38">
        <f>IF(AE72="",0,SUMIFS('1추일출'!$V$6:$V$14,'1추일출'!$AE$6:$AE$14,'1추일입'!$AE72))</f>
        <v>0</v>
      </c>
      <c r="AL72" s="38" t="str">
        <f>IF(AE72="","",COUNTIFS('1추일출'!$AE$6:$AE$14,'1추일입'!AE72))</f>
        <v/>
      </c>
      <c r="AM72" s="23" t="str">
        <f t="shared" ref="AM72:AM100" si="25">IF(V72=AK72,"OK","@@")</f>
        <v>OK</v>
      </c>
      <c r="AO72" s="38">
        <f>IF(AE72="",0,SUMIFS('1추일출'!$AA$6:$AA$14,'1추일출'!$AE$6:$AE$14,'1추일입'!$AE72))</f>
        <v>0</v>
      </c>
      <c r="AP72" s="38" t="str">
        <f>IF(AE72="","",COUNTIFS('1추일출'!$AE$6:$AE$14,AE72))</f>
        <v/>
      </c>
      <c r="AQ72" s="23" t="str">
        <f t="shared" ref="AQ72:AQ100" si="26">IF(AA72=AO72,"OK","@@")</f>
        <v>OK</v>
      </c>
    </row>
    <row r="73" spans="1:43" ht="50.1" customHeight="1" x14ac:dyDescent="0.3">
      <c r="A73" s="29" t="str">
        <f>IFERROR(VLOOKUP($C73,구분표!$A$2:$C$300,2,FALSE),"")</f>
        <v/>
      </c>
      <c r="B73" s="20" t="str">
        <f>IFERROR(VLOOKUP($C73,구분표!$A$2:$C$300,3,FALSE),"")</f>
        <v/>
      </c>
      <c r="C73" s="27"/>
      <c r="D73" s="31"/>
      <c r="E73" s="32"/>
      <c r="F73" s="31"/>
      <c r="G73" s="40"/>
      <c r="H73" s="38"/>
      <c r="I73" s="50" t="str">
        <f t="shared" si="15"/>
        <v/>
      </c>
      <c r="J73" s="38"/>
      <c r="K73" s="41"/>
      <c r="L73" s="46">
        <f t="shared" si="16"/>
        <v>0</v>
      </c>
      <c r="M73" s="38"/>
      <c r="N73" s="41"/>
      <c r="O73" s="48">
        <f t="shared" si="17"/>
        <v>0</v>
      </c>
      <c r="P73" s="23" t="str">
        <f t="shared" si="18"/>
        <v>X</v>
      </c>
      <c r="Q73" s="25"/>
      <c r="S73" s="23"/>
      <c r="U73" s="23"/>
      <c r="V73" s="38">
        <f t="shared" si="19"/>
        <v>0</v>
      </c>
      <c r="W73" s="38">
        <f t="shared" si="20"/>
        <v>0</v>
      </c>
      <c r="X73" s="23" t="str">
        <f t="shared" si="21"/>
        <v>OK</v>
      </c>
      <c r="Z73" s="23"/>
      <c r="AA73" s="38">
        <f t="shared" si="22"/>
        <v>0</v>
      </c>
      <c r="AB73" s="38">
        <f t="shared" si="23"/>
        <v>0</v>
      </c>
      <c r="AC73" s="23" t="str">
        <f t="shared" si="24"/>
        <v>OK</v>
      </c>
      <c r="AE73" s="23" t="str">
        <f>IF(AG73="","",IF(U73="도비","세입없음",AG73&amp;"-"&amp;test(COUNTIF($AG$7:AG73,AG73),"00")))</f>
        <v/>
      </c>
      <c r="AG73" s="23" t="str">
        <f t="array" ref="AG73">IF(C73="","",INDEX(구분표!$I$2:$I$300, MATCH(1,(구분표!$E$2:$E$300='1추일입'!B73)*(구분표!$F$2:$F$300='1추일입'!C73)*(구분표!$G$2:$G$300='1추일입'!A73),0)))</f>
        <v/>
      </c>
      <c r="AI73" s="23"/>
      <c r="AK73" s="38">
        <f>IF(AE73="",0,SUMIFS('1추일출'!$V$6:$V$14,'1추일출'!$AE$6:$AE$14,'1추일입'!$AE73))</f>
        <v>0</v>
      </c>
      <c r="AL73" s="38" t="str">
        <f>IF(AE73="","",COUNTIFS('1추일출'!$AE$6:$AE$14,'1추일입'!AE73))</f>
        <v/>
      </c>
      <c r="AM73" s="23" t="str">
        <f t="shared" si="25"/>
        <v>OK</v>
      </c>
      <c r="AO73" s="38">
        <f>IF(AE73="",0,SUMIFS('1추일출'!$AA$6:$AA$14,'1추일출'!$AE$6:$AE$14,'1추일입'!$AE73))</f>
        <v>0</v>
      </c>
      <c r="AP73" s="38" t="str">
        <f>IF(AE73="","",COUNTIFS('1추일출'!$AE$6:$AE$14,AE73))</f>
        <v/>
      </c>
      <c r="AQ73" s="23" t="str">
        <f t="shared" si="26"/>
        <v>OK</v>
      </c>
    </row>
    <row r="74" spans="1:43" ht="50.1" customHeight="1" x14ac:dyDescent="0.3">
      <c r="A74" s="29" t="str">
        <f>IFERROR(VLOOKUP($C74,구분표!$A$2:$C$300,2,FALSE),"")</f>
        <v/>
      </c>
      <c r="B74" s="20" t="str">
        <f>IFERROR(VLOOKUP($C74,구분표!$A$2:$C$300,3,FALSE),"")</f>
        <v/>
      </c>
      <c r="C74" s="27"/>
      <c r="D74" s="31"/>
      <c r="E74" s="32"/>
      <c r="F74" s="31"/>
      <c r="G74" s="40"/>
      <c r="H74" s="38"/>
      <c r="I74" s="50" t="str">
        <f t="shared" si="15"/>
        <v/>
      </c>
      <c r="J74" s="38"/>
      <c r="K74" s="41"/>
      <c r="L74" s="46">
        <f t="shared" si="16"/>
        <v>0</v>
      </c>
      <c r="M74" s="38"/>
      <c r="N74" s="41"/>
      <c r="O74" s="48">
        <f t="shared" si="17"/>
        <v>0</v>
      </c>
      <c r="P74" s="23" t="str">
        <f t="shared" si="18"/>
        <v>X</v>
      </c>
      <c r="Q74" s="25"/>
      <c r="S74" s="23"/>
      <c r="U74" s="23"/>
      <c r="V74" s="38">
        <f t="shared" si="19"/>
        <v>0</v>
      </c>
      <c r="W74" s="38">
        <f t="shared" si="20"/>
        <v>0</v>
      </c>
      <c r="X74" s="23" t="str">
        <f t="shared" si="21"/>
        <v>OK</v>
      </c>
      <c r="Z74" s="23"/>
      <c r="AA74" s="38">
        <f t="shared" si="22"/>
        <v>0</v>
      </c>
      <c r="AB74" s="38">
        <f t="shared" si="23"/>
        <v>0</v>
      </c>
      <c r="AC74" s="23" t="str">
        <f t="shared" si="24"/>
        <v>OK</v>
      </c>
      <c r="AE74" s="23" t="str">
        <f>IF(AG74="","",IF(U74="도비","세입없음",AG74&amp;"-"&amp;test(COUNTIF($AG$7:AG74,AG74),"00")))</f>
        <v/>
      </c>
      <c r="AG74" s="23" t="str">
        <f t="array" ref="AG74">IF(C74="","",INDEX(구분표!$I$2:$I$300, MATCH(1,(구분표!$E$2:$E$300='1추일입'!B74)*(구분표!$F$2:$F$300='1추일입'!C74)*(구분표!$G$2:$G$300='1추일입'!A74),0)))</f>
        <v/>
      </c>
      <c r="AI74" s="23"/>
      <c r="AK74" s="38">
        <f>IF(AE74="",0,SUMIFS('1추일출'!$V$6:$V$14,'1추일출'!$AE$6:$AE$14,'1추일입'!$AE74))</f>
        <v>0</v>
      </c>
      <c r="AL74" s="38" t="str">
        <f>IF(AE74="","",COUNTIFS('1추일출'!$AE$6:$AE$14,'1추일입'!AE74))</f>
        <v/>
      </c>
      <c r="AM74" s="23" t="str">
        <f t="shared" si="25"/>
        <v>OK</v>
      </c>
      <c r="AO74" s="38">
        <f>IF(AE74="",0,SUMIFS('1추일출'!$AA$6:$AA$14,'1추일출'!$AE$6:$AE$14,'1추일입'!$AE74))</f>
        <v>0</v>
      </c>
      <c r="AP74" s="38" t="str">
        <f>IF(AE74="","",COUNTIFS('1추일출'!$AE$6:$AE$14,AE74))</f>
        <v/>
      </c>
      <c r="AQ74" s="23" t="str">
        <f t="shared" si="26"/>
        <v>OK</v>
      </c>
    </row>
    <row r="75" spans="1:43" ht="50.1" customHeight="1" x14ac:dyDescent="0.3">
      <c r="A75" s="29" t="str">
        <f>IFERROR(VLOOKUP($C75,구분표!$A$2:$C$300,2,FALSE),"")</f>
        <v/>
      </c>
      <c r="B75" s="20" t="str">
        <f>IFERROR(VLOOKUP($C75,구분표!$A$2:$C$300,3,FALSE),"")</f>
        <v/>
      </c>
      <c r="C75" s="27"/>
      <c r="D75" s="31"/>
      <c r="E75" s="32"/>
      <c r="F75" s="31"/>
      <c r="G75" s="40"/>
      <c r="H75" s="38"/>
      <c r="I75" s="50" t="str">
        <f t="shared" si="15"/>
        <v/>
      </c>
      <c r="J75" s="38"/>
      <c r="K75" s="41"/>
      <c r="L75" s="46">
        <f t="shared" si="16"/>
        <v>0</v>
      </c>
      <c r="M75" s="38"/>
      <c r="N75" s="41"/>
      <c r="O75" s="48">
        <f t="shared" si="17"/>
        <v>0</v>
      </c>
      <c r="P75" s="23" t="str">
        <f t="shared" si="18"/>
        <v>X</v>
      </c>
      <c r="Q75" s="25"/>
      <c r="S75" s="23"/>
      <c r="U75" s="23"/>
      <c r="V75" s="38">
        <f t="shared" si="19"/>
        <v>0</v>
      </c>
      <c r="W75" s="38">
        <f t="shared" si="20"/>
        <v>0</v>
      </c>
      <c r="X75" s="23" t="str">
        <f t="shared" si="21"/>
        <v>OK</v>
      </c>
      <c r="Z75" s="23"/>
      <c r="AA75" s="38">
        <f t="shared" si="22"/>
        <v>0</v>
      </c>
      <c r="AB75" s="38">
        <f t="shared" si="23"/>
        <v>0</v>
      </c>
      <c r="AC75" s="23" t="str">
        <f t="shared" si="24"/>
        <v>OK</v>
      </c>
      <c r="AE75" s="23" t="str">
        <f>IF(AG75="","",IF(U75="도비","세입없음",AG75&amp;"-"&amp;test(COUNTIF($AG$7:AG75,AG75),"00")))</f>
        <v/>
      </c>
      <c r="AG75" s="23" t="str">
        <f t="array" ref="AG75">IF(C75="","",INDEX(구분표!$I$2:$I$300, MATCH(1,(구분표!$E$2:$E$300='1추일입'!B75)*(구분표!$F$2:$F$300='1추일입'!C75)*(구분표!$G$2:$G$300='1추일입'!A75),0)))</f>
        <v/>
      </c>
      <c r="AI75" s="23"/>
      <c r="AK75" s="38">
        <f>IF(AE75="",0,SUMIFS('1추일출'!$V$6:$V$14,'1추일출'!$AE$6:$AE$14,'1추일입'!$AE75))</f>
        <v>0</v>
      </c>
      <c r="AL75" s="38" t="str">
        <f>IF(AE75="","",COUNTIFS('1추일출'!$AE$6:$AE$14,'1추일입'!AE75))</f>
        <v/>
      </c>
      <c r="AM75" s="23" t="str">
        <f t="shared" si="25"/>
        <v>OK</v>
      </c>
      <c r="AO75" s="38">
        <f>IF(AE75="",0,SUMIFS('1추일출'!$AA$6:$AA$14,'1추일출'!$AE$6:$AE$14,'1추일입'!$AE75))</f>
        <v>0</v>
      </c>
      <c r="AP75" s="38" t="str">
        <f>IF(AE75="","",COUNTIFS('1추일출'!$AE$6:$AE$14,AE75))</f>
        <v/>
      </c>
      <c r="AQ75" s="23" t="str">
        <f t="shared" si="26"/>
        <v>OK</v>
      </c>
    </row>
    <row r="76" spans="1:43" ht="50.1" customHeight="1" x14ac:dyDescent="0.3">
      <c r="A76" s="29" t="str">
        <f>IFERROR(VLOOKUP($C76,구분표!$A$2:$C$300,2,FALSE),"")</f>
        <v/>
      </c>
      <c r="B76" s="20" t="str">
        <f>IFERROR(VLOOKUP($C76,구분표!$A$2:$C$300,3,FALSE),"")</f>
        <v/>
      </c>
      <c r="C76" s="27"/>
      <c r="D76" s="31"/>
      <c r="E76" s="32"/>
      <c r="F76" s="31"/>
      <c r="G76" s="40"/>
      <c r="H76" s="38"/>
      <c r="I76" s="50" t="str">
        <f t="shared" si="15"/>
        <v/>
      </c>
      <c r="J76" s="38"/>
      <c r="K76" s="41"/>
      <c r="L76" s="46">
        <f t="shared" si="16"/>
        <v>0</v>
      </c>
      <c r="M76" s="38"/>
      <c r="N76" s="41"/>
      <c r="O76" s="48">
        <f t="shared" si="17"/>
        <v>0</v>
      </c>
      <c r="P76" s="23" t="str">
        <f t="shared" si="18"/>
        <v>X</v>
      </c>
      <c r="Q76" s="25"/>
      <c r="S76" s="23"/>
      <c r="U76" s="23"/>
      <c r="V76" s="38">
        <f t="shared" si="19"/>
        <v>0</v>
      </c>
      <c r="W76" s="38">
        <f t="shared" si="20"/>
        <v>0</v>
      </c>
      <c r="X76" s="23" t="str">
        <f t="shared" si="21"/>
        <v>OK</v>
      </c>
      <c r="Z76" s="23"/>
      <c r="AA76" s="38">
        <f t="shared" si="22"/>
        <v>0</v>
      </c>
      <c r="AB76" s="38">
        <f t="shared" si="23"/>
        <v>0</v>
      </c>
      <c r="AC76" s="23" t="str">
        <f t="shared" si="24"/>
        <v>OK</v>
      </c>
      <c r="AE76" s="23" t="str">
        <f>IF(AG76="","",IF(U76="도비","세입없음",AG76&amp;"-"&amp;test(COUNTIF($AG$7:AG76,AG76),"00")))</f>
        <v/>
      </c>
      <c r="AG76" s="23" t="str">
        <f t="array" ref="AG76">IF(C76="","",INDEX(구분표!$I$2:$I$300, MATCH(1,(구분표!$E$2:$E$300='1추일입'!B76)*(구분표!$F$2:$F$300='1추일입'!C76)*(구분표!$G$2:$G$300='1추일입'!A76),0)))</f>
        <v/>
      </c>
      <c r="AI76" s="23"/>
      <c r="AK76" s="38">
        <f>IF(AE76="",0,SUMIFS('1추일출'!$V$6:$V$14,'1추일출'!$AE$6:$AE$14,'1추일입'!$AE76))</f>
        <v>0</v>
      </c>
      <c r="AL76" s="38" t="str">
        <f>IF(AE76="","",COUNTIFS('1추일출'!$AE$6:$AE$14,'1추일입'!AE76))</f>
        <v/>
      </c>
      <c r="AM76" s="23" t="str">
        <f t="shared" si="25"/>
        <v>OK</v>
      </c>
      <c r="AO76" s="38">
        <f>IF(AE76="",0,SUMIFS('1추일출'!$AA$6:$AA$14,'1추일출'!$AE$6:$AE$14,'1추일입'!$AE76))</f>
        <v>0</v>
      </c>
      <c r="AP76" s="38" t="str">
        <f>IF(AE76="","",COUNTIFS('1추일출'!$AE$6:$AE$14,AE76))</f>
        <v/>
      </c>
      <c r="AQ76" s="23" t="str">
        <f t="shared" si="26"/>
        <v>OK</v>
      </c>
    </row>
    <row r="77" spans="1:43" ht="50.1" customHeight="1" x14ac:dyDescent="0.3">
      <c r="A77" s="29" t="str">
        <f>IFERROR(VLOOKUP($C77,구분표!$A$2:$C$300,2,FALSE),"")</f>
        <v/>
      </c>
      <c r="B77" s="20" t="str">
        <f>IFERROR(VLOOKUP($C77,구분표!$A$2:$C$300,3,FALSE),"")</f>
        <v/>
      </c>
      <c r="C77" s="27"/>
      <c r="D77" s="31"/>
      <c r="E77" s="32"/>
      <c r="F77" s="31"/>
      <c r="G77" s="40"/>
      <c r="H77" s="38"/>
      <c r="I77" s="50" t="str">
        <f t="shared" si="15"/>
        <v/>
      </c>
      <c r="J77" s="38"/>
      <c r="K77" s="41"/>
      <c r="L77" s="46">
        <f t="shared" si="16"/>
        <v>0</v>
      </c>
      <c r="M77" s="38"/>
      <c r="N77" s="41"/>
      <c r="O77" s="48">
        <f t="shared" si="17"/>
        <v>0</v>
      </c>
      <c r="P77" s="23" t="str">
        <f t="shared" si="18"/>
        <v>X</v>
      </c>
      <c r="Q77" s="25"/>
      <c r="S77" s="23"/>
      <c r="U77" s="23"/>
      <c r="V77" s="38">
        <f t="shared" si="19"/>
        <v>0</v>
      </c>
      <c r="W77" s="38">
        <f t="shared" si="20"/>
        <v>0</v>
      </c>
      <c r="X77" s="23" t="str">
        <f t="shared" si="21"/>
        <v>OK</v>
      </c>
      <c r="Z77" s="23"/>
      <c r="AA77" s="38">
        <f t="shared" si="22"/>
        <v>0</v>
      </c>
      <c r="AB77" s="38">
        <f t="shared" si="23"/>
        <v>0</v>
      </c>
      <c r="AC77" s="23" t="str">
        <f t="shared" si="24"/>
        <v>OK</v>
      </c>
      <c r="AE77" s="23" t="str">
        <f>IF(AG77="","",IF(U77="도비","세입없음",AG77&amp;"-"&amp;test(COUNTIF($AG$7:AG77,AG77),"00")))</f>
        <v/>
      </c>
      <c r="AG77" s="23" t="str">
        <f t="array" ref="AG77">IF(C77="","",INDEX(구분표!$I$2:$I$300, MATCH(1,(구분표!$E$2:$E$300='1추일입'!B77)*(구분표!$F$2:$F$300='1추일입'!C77)*(구분표!$G$2:$G$300='1추일입'!A77),0)))</f>
        <v/>
      </c>
      <c r="AI77" s="23"/>
      <c r="AK77" s="38">
        <f>IF(AE77="",0,SUMIFS('1추일출'!$V$6:$V$14,'1추일출'!$AE$6:$AE$14,'1추일입'!$AE77))</f>
        <v>0</v>
      </c>
      <c r="AL77" s="38" t="str">
        <f>IF(AE77="","",COUNTIFS('1추일출'!$AE$6:$AE$14,'1추일입'!AE77))</f>
        <v/>
      </c>
      <c r="AM77" s="23" t="str">
        <f t="shared" si="25"/>
        <v>OK</v>
      </c>
      <c r="AO77" s="38">
        <f>IF(AE77="",0,SUMIFS('1추일출'!$AA$6:$AA$14,'1추일출'!$AE$6:$AE$14,'1추일입'!$AE77))</f>
        <v>0</v>
      </c>
      <c r="AP77" s="38" t="str">
        <f>IF(AE77="","",COUNTIFS('1추일출'!$AE$6:$AE$14,AE77))</f>
        <v/>
      </c>
      <c r="AQ77" s="23" t="str">
        <f t="shared" si="26"/>
        <v>OK</v>
      </c>
    </row>
    <row r="78" spans="1:43" ht="50.1" customHeight="1" x14ac:dyDescent="0.3">
      <c r="A78" s="29" t="str">
        <f>IFERROR(VLOOKUP($C78,구분표!$A$2:$C$300,2,FALSE),"")</f>
        <v/>
      </c>
      <c r="B78" s="20" t="str">
        <f>IFERROR(VLOOKUP($C78,구분표!$A$2:$C$300,3,FALSE),"")</f>
        <v/>
      </c>
      <c r="C78" s="27"/>
      <c r="D78" s="31"/>
      <c r="E78" s="32"/>
      <c r="F78" s="31"/>
      <c r="G78" s="40"/>
      <c r="H78" s="38"/>
      <c r="I78" s="50" t="str">
        <f t="shared" si="15"/>
        <v/>
      </c>
      <c r="J78" s="38"/>
      <c r="K78" s="41"/>
      <c r="L78" s="46">
        <f t="shared" si="16"/>
        <v>0</v>
      </c>
      <c r="M78" s="38"/>
      <c r="N78" s="41"/>
      <c r="O78" s="48">
        <f t="shared" si="17"/>
        <v>0</v>
      </c>
      <c r="P78" s="23" t="str">
        <f t="shared" si="18"/>
        <v>X</v>
      </c>
      <c r="Q78" s="25"/>
      <c r="S78" s="23"/>
      <c r="U78" s="23"/>
      <c r="V78" s="38">
        <f t="shared" si="19"/>
        <v>0</v>
      </c>
      <c r="W78" s="38">
        <f t="shared" si="20"/>
        <v>0</v>
      </c>
      <c r="X78" s="23" t="str">
        <f t="shared" si="21"/>
        <v>OK</v>
      </c>
      <c r="Z78" s="23"/>
      <c r="AA78" s="38">
        <f t="shared" si="22"/>
        <v>0</v>
      </c>
      <c r="AB78" s="38">
        <f t="shared" si="23"/>
        <v>0</v>
      </c>
      <c r="AC78" s="23" t="str">
        <f t="shared" si="24"/>
        <v>OK</v>
      </c>
      <c r="AE78" s="23" t="str">
        <f>IF(AG78="","",IF(U78="도비","세입없음",AG78&amp;"-"&amp;test(COUNTIF($AG$7:AG78,AG78),"00")))</f>
        <v/>
      </c>
      <c r="AG78" s="23" t="str">
        <f t="array" ref="AG78">IF(C78="","",INDEX(구분표!$I$2:$I$300, MATCH(1,(구분표!$E$2:$E$300='1추일입'!B78)*(구분표!$F$2:$F$300='1추일입'!C78)*(구분표!$G$2:$G$300='1추일입'!A78),0)))</f>
        <v/>
      </c>
      <c r="AI78" s="23"/>
      <c r="AK78" s="38">
        <f>IF(AE78="",0,SUMIFS('1추일출'!$V$6:$V$14,'1추일출'!$AE$6:$AE$14,'1추일입'!$AE78))</f>
        <v>0</v>
      </c>
      <c r="AL78" s="38" t="str">
        <f>IF(AE78="","",COUNTIFS('1추일출'!$AE$6:$AE$14,'1추일입'!AE78))</f>
        <v/>
      </c>
      <c r="AM78" s="23" t="str">
        <f t="shared" si="25"/>
        <v>OK</v>
      </c>
      <c r="AO78" s="38">
        <f>IF(AE78="",0,SUMIFS('1추일출'!$AA$6:$AA$14,'1추일출'!$AE$6:$AE$14,'1추일입'!$AE78))</f>
        <v>0</v>
      </c>
      <c r="AP78" s="38" t="str">
        <f>IF(AE78="","",COUNTIFS('1추일출'!$AE$6:$AE$14,AE78))</f>
        <v/>
      </c>
      <c r="AQ78" s="23" t="str">
        <f t="shared" si="26"/>
        <v>OK</v>
      </c>
    </row>
    <row r="79" spans="1:43" ht="50.1" customHeight="1" x14ac:dyDescent="0.3">
      <c r="A79" s="29" t="str">
        <f>IFERROR(VLOOKUP($C79,구분표!$A$2:$C$300,2,FALSE),"")</f>
        <v/>
      </c>
      <c r="B79" s="20" t="str">
        <f>IFERROR(VLOOKUP($C79,구분표!$A$2:$C$300,3,FALSE),"")</f>
        <v/>
      </c>
      <c r="C79" s="27"/>
      <c r="D79" s="31"/>
      <c r="E79" s="32"/>
      <c r="F79" s="31"/>
      <c r="G79" s="40"/>
      <c r="H79" s="38"/>
      <c r="I79" s="50" t="str">
        <f t="shared" si="15"/>
        <v/>
      </c>
      <c r="J79" s="38"/>
      <c r="K79" s="41"/>
      <c r="L79" s="46">
        <f t="shared" si="16"/>
        <v>0</v>
      </c>
      <c r="M79" s="38"/>
      <c r="N79" s="41"/>
      <c r="O79" s="48">
        <f t="shared" si="17"/>
        <v>0</v>
      </c>
      <c r="P79" s="23" t="str">
        <f t="shared" si="18"/>
        <v>X</v>
      </c>
      <c r="Q79" s="25"/>
      <c r="S79" s="23"/>
      <c r="U79" s="23"/>
      <c r="V79" s="38">
        <f t="shared" si="19"/>
        <v>0</v>
      </c>
      <c r="W79" s="38">
        <f t="shared" si="20"/>
        <v>0</v>
      </c>
      <c r="X79" s="23" t="str">
        <f t="shared" si="21"/>
        <v>OK</v>
      </c>
      <c r="Z79" s="23"/>
      <c r="AA79" s="38">
        <f t="shared" si="22"/>
        <v>0</v>
      </c>
      <c r="AB79" s="38">
        <f t="shared" si="23"/>
        <v>0</v>
      </c>
      <c r="AC79" s="23" t="str">
        <f t="shared" si="24"/>
        <v>OK</v>
      </c>
      <c r="AE79" s="23" t="str">
        <f>IF(AG79="","",IF(U79="도비","세입없음",AG79&amp;"-"&amp;test(COUNTIF($AG$7:AG79,AG79),"00")))</f>
        <v/>
      </c>
      <c r="AG79" s="23" t="str">
        <f t="array" ref="AG79">IF(C79="","",INDEX(구분표!$I$2:$I$300, MATCH(1,(구분표!$E$2:$E$300='1추일입'!B79)*(구분표!$F$2:$F$300='1추일입'!C79)*(구분표!$G$2:$G$300='1추일입'!A79),0)))</f>
        <v/>
      </c>
      <c r="AI79" s="23"/>
      <c r="AK79" s="38">
        <f>IF(AE79="",0,SUMIFS('1추일출'!$V$6:$V$14,'1추일출'!$AE$6:$AE$14,'1추일입'!$AE79))</f>
        <v>0</v>
      </c>
      <c r="AL79" s="38" t="str">
        <f>IF(AE79="","",COUNTIFS('1추일출'!$AE$6:$AE$14,'1추일입'!AE79))</f>
        <v/>
      </c>
      <c r="AM79" s="23" t="str">
        <f t="shared" si="25"/>
        <v>OK</v>
      </c>
      <c r="AO79" s="38">
        <f>IF(AE79="",0,SUMIFS('1추일출'!$AA$6:$AA$14,'1추일출'!$AE$6:$AE$14,'1추일입'!$AE79))</f>
        <v>0</v>
      </c>
      <c r="AP79" s="38" t="str">
        <f>IF(AE79="","",COUNTIFS('1추일출'!$AE$6:$AE$14,AE79))</f>
        <v/>
      </c>
      <c r="AQ79" s="23" t="str">
        <f t="shared" si="26"/>
        <v>OK</v>
      </c>
    </row>
    <row r="80" spans="1:43" ht="50.1" customHeight="1" x14ac:dyDescent="0.3">
      <c r="A80" s="29" t="str">
        <f>IFERROR(VLOOKUP($C80,구분표!$A$2:$C$300,2,FALSE),"")</f>
        <v/>
      </c>
      <c r="B80" s="20" t="str">
        <f>IFERROR(VLOOKUP($C80,구분표!$A$2:$C$300,3,FALSE),"")</f>
        <v/>
      </c>
      <c r="C80" s="27"/>
      <c r="D80" s="31"/>
      <c r="E80" s="32"/>
      <c r="F80" s="31"/>
      <c r="G80" s="40"/>
      <c r="H80" s="38"/>
      <c r="I80" s="50" t="str">
        <f t="shared" si="15"/>
        <v/>
      </c>
      <c r="J80" s="38"/>
      <c r="K80" s="41"/>
      <c r="L80" s="46">
        <f t="shared" si="16"/>
        <v>0</v>
      </c>
      <c r="M80" s="38"/>
      <c r="N80" s="41"/>
      <c r="O80" s="48">
        <f t="shared" si="17"/>
        <v>0</v>
      </c>
      <c r="P80" s="23" t="str">
        <f t="shared" si="18"/>
        <v>X</v>
      </c>
      <c r="Q80" s="25"/>
      <c r="S80" s="23"/>
      <c r="U80" s="23"/>
      <c r="V80" s="38">
        <f t="shared" si="19"/>
        <v>0</v>
      </c>
      <c r="W80" s="38">
        <f t="shared" si="20"/>
        <v>0</v>
      </c>
      <c r="X80" s="23" t="str">
        <f t="shared" si="21"/>
        <v>OK</v>
      </c>
      <c r="Z80" s="23"/>
      <c r="AA80" s="38">
        <f t="shared" si="22"/>
        <v>0</v>
      </c>
      <c r="AB80" s="38">
        <f t="shared" si="23"/>
        <v>0</v>
      </c>
      <c r="AC80" s="23" t="str">
        <f t="shared" si="24"/>
        <v>OK</v>
      </c>
      <c r="AE80" s="23" t="str">
        <f>IF(AG80="","",IF(U80="도비","세입없음",AG80&amp;"-"&amp;test(COUNTIF($AG$7:AG80,AG80),"00")))</f>
        <v/>
      </c>
      <c r="AG80" s="23" t="str">
        <f t="array" ref="AG80">IF(C80="","",INDEX(구분표!$I$2:$I$300, MATCH(1,(구분표!$E$2:$E$300='1추일입'!B80)*(구분표!$F$2:$F$300='1추일입'!C80)*(구분표!$G$2:$G$300='1추일입'!A80),0)))</f>
        <v/>
      </c>
      <c r="AI80" s="23"/>
      <c r="AK80" s="38">
        <f>IF(AE80="",0,SUMIFS('1추일출'!$V$6:$V$14,'1추일출'!$AE$6:$AE$14,'1추일입'!$AE80))</f>
        <v>0</v>
      </c>
      <c r="AL80" s="38" t="str">
        <f>IF(AE80="","",COUNTIFS('1추일출'!$AE$6:$AE$14,'1추일입'!AE80))</f>
        <v/>
      </c>
      <c r="AM80" s="23" t="str">
        <f t="shared" si="25"/>
        <v>OK</v>
      </c>
      <c r="AO80" s="38">
        <f>IF(AE80="",0,SUMIFS('1추일출'!$AA$6:$AA$14,'1추일출'!$AE$6:$AE$14,'1추일입'!$AE80))</f>
        <v>0</v>
      </c>
      <c r="AP80" s="38" t="str">
        <f>IF(AE80="","",COUNTIFS('1추일출'!$AE$6:$AE$14,AE80))</f>
        <v/>
      </c>
      <c r="AQ80" s="23" t="str">
        <f t="shared" si="26"/>
        <v>OK</v>
      </c>
    </row>
    <row r="81" spans="1:43" ht="50.1" customHeight="1" x14ac:dyDescent="0.3">
      <c r="A81" s="29" t="str">
        <f>IFERROR(VLOOKUP($C81,구분표!$A$2:$C$300,2,FALSE),"")</f>
        <v/>
      </c>
      <c r="B81" s="20" t="str">
        <f>IFERROR(VLOOKUP($C81,구분표!$A$2:$C$300,3,FALSE),"")</f>
        <v/>
      </c>
      <c r="C81" s="27"/>
      <c r="D81" s="31"/>
      <c r="E81" s="32"/>
      <c r="F81" s="31"/>
      <c r="G81" s="40"/>
      <c r="H81" s="38"/>
      <c r="I81" s="50" t="str">
        <f t="shared" si="15"/>
        <v/>
      </c>
      <c r="J81" s="38"/>
      <c r="K81" s="41"/>
      <c r="L81" s="46">
        <f t="shared" si="16"/>
        <v>0</v>
      </c>
      <c r="M81" s="38"/>
      <c r="N81" s="41"/>
      <c r="O81" s="48">
        <f t="shared" si="17"/>
        <v>0</v>
      </c>
      <c r="P81" s="23" t="str">
        <f t="shared" si="18"/>
        <v>X</v>
      </c>
      <c r="Q81" s="25"/>
      <c r="S81" s="23"/>
      <c r="U81" s="23"/>
      <c r="V81" s="38">
        <f t="shared" si="19"/>
        <v>0</v>
      </c>
      <c r="W81" s="38">
        <f t="shared" si="20"/>
        <v>0</v>
      </c>
      <c r="X81" s="23" t="str">
        <f t="shared" si="21"/>
        <v>OK</v>
      </c>
      <c r="Z81" s="23"/>
      <c r="AA81" s="38">
        <f t="shared" si="22"/>
        <v>0</v>
      </c>
      <c r="AB81" s="38">
        <f t="shared" si="23"/>
        <v>0</v>
      </c>
      <c r="AC81" s="23" t="str">
        <f t="shared" si="24"/>
        <v>OK</v>
      </c>
      <c r="AE81" s="23" t="str">
        <f>IF(AG81="","",IF(U81="도비","세입없음",AG81&amp;"-"&amp;test(COUNTIF($AG$7:AG81,AG81),"00")))</f>
        <v/>
      </c>
      <c r="AG81" s="23" t="str">
        <f t="array" ref="AG81">IF(C81="","",INDEX(구분표!$I$2:$I$300, MATCH(1,(구분표!$E$2:$E$300='1추일입'!B81)*(구분표!$F$2:$F$300='1추일입'!C81)*(구분표!$G$2:$G$300='1추일입'!A81),0)))</f>
        <v/>
      </c>
      <c r="AI81" s="23"/>
      <c r="AK81" s="38">
        <f>IF(AE81="",0,SUMIFS('1추일출'!$V$6:$V$14,'1추일출'!$AE$6:$AE$14,'1추일입'!$AE81))</f>
        <v>0</v>
      </c>
      <c r="AL81" s="38" t="str">
        <f>IF(AE81="","",COUNTIFS('1추일출'!$AE$6:$AE$14,'1추일입'!AE81))</f>
        <v/>
      </c>
      <c r="AM81" s="23" t="str">
        <f t="shared" si="25"/>
        <v>OK</v>
      </c>
      <c r="AO81" s="38">
        <f>IF(AE81="",0,SUMIFS('1추일출'!$AA$6:$AA$14,'1추일출'!$AE$6:$AE$14,'1추일입'!$AE81))</f>
        <v>0</v>
      </c>
      <c r="AP81" s="38" t="str">
        <f>IF(AE81="","",COUNTIFS('1추일출'!$AE$6:$AE$14,AE81))</f>
        <v/>
      </c>
      <c r="AQ81" s="23" t="str">
        <f t="shared" si="26"/>
        <v>OK</v>
      </c>
    </row>
    <row r="82" spans="1:43" ht="50.1" customHeight="1" x14ac:dyDescent="0.3">
      <c r="A82" s="29" t="str">
        <f>IFERROR(VLOOKUP($C82,구분표!$A$2:$C$300,2,FALSE),"")</f>
        <v/>
      </c>
      <c r="B82" s="20" t="str">
        <f>IFERROR(VLOOKUP($C82,구분표!$A$2:$C$300,3,FALSE),"")</f>
        <v/>
      </c>
      <c r="C82" s="27"/>
      <c r="D82" s="31"/>
      <c r="E82" s="32"/>
      <c r="F82" s="31"/>
      <c r="G82" s="40"/>
      <c r="H82" s="38"/>
      <c r="I82" s="50" t="str">
        <f t="shared" si="15"/>
        <v/>
      </c>
      <c r="J82" s="38"/>
      <c r="K82" s="41"/>
      <c r="L82" s="46">
        <f t="shared" si="16"/>
        <v>0</v>
      </c>
      <c r="M82" s="38"/>
      <c r="N82" s="41"/>
      <c r="O82" s="48">
        <f t="shared" si="17"/>
        <v>0</v>
      </c>
      <c r="P82" s="23" t="str">
        <f t="shared" si="18"/>
        <v>X</v>
      </c>
      <c r="Q82" s="25"/>
      <c r="S82" s="23"/>
      <c r="U82" s="23"/>
      <c r="V82" s="38">
        <f t="shared" si="19"/>
        <v>0</v>
      </c>
      <c r="W82" s="38">
        <f t="shared" si="20"/>
        <v>0</v>
      </c>
      <c r="X82" s="23" t="str">
        <f t="shared" si="21"/>
        <v>OK</v>
      </c>
      <c r="Z82" s="23"/>
      <c r="AA82" s="38">
        <f t="shared" si="22"/>
        <v>0</v>
      </c>
      <c r="AB82" s="38">
        <f t="shared" si="23"/>
        <v>0</v>
      </c>
      <c r="AC82" s="23" t="str">
        <f t="shared" si="24"/>
        <v>OK</v>
      </c>
      <c r="AE82" s="23" t="str">
        <f>IF(AG82="","",IF(U82="도비","세입없음",AG82&amp;"-"&amp;test(COUNTIF($AG$7:AG82,AG82),"00")))</f>
        <v/>
      </c>
      <c r="AG82" s="23" t="str">
        <f t="array" ref="AG82">IF(C82="","",INDEX(구분표!$I$2:$I$300, MATCH(1,(구분표!$E$2:$E$300='1추일입'!B82)*(구분표!$F$2:$F$300='1추일입'!C82)*(구분표!$G$2:$G$300='1추일입'!A82),0)))</f>
        <v/>
      </c>
      <c r="AI82" s="23"/>
      <c r="AK82" s="38">
        <f>IF(AE82="",0,SUMIFS('1추일출'!$V$6:$V$14,'1추일출'!$AE$6:$AE$14,'1추일입'!$AE82))</f>
        <v>0</v>
      </c>
      <c r="AL82" s="38" t="str">
        <f>IF(AE82="","",COUNTIFS('1추일출'!$AE$6:$AE$14,'1추일입'!AE82))</f>
        <v/>
      </c>
      <c r="AM82" s="23" t="str">
        <f t="shared" si="25"/>
        <v>OK</v>
      </c>
      <c r="AO82" s="38">
        <f>IF(AE82="",0,SUMIFS('1추일출'!$AA$6:$AA$14,'1추일출'!$AE$6:$AE$14,'1추일입'!$AE82))</f>
        <v>0</v>
      </c>
      <c r="AP82" s="38" t="str">
        <f>IF(AE82="","",COUNTIFS('1추일출'!$AE$6:$AE$14,AE82))</f>
        <v/>
      </c>
      <c r="AQ82" s="23" t="str">
        <f t="shared" si="26"/>
        <v>OK</v>
      </c>
    </row>
    <row r="83" spans="1:43" ht="50.1" customHeight="1" x14ac:dyDescent="0.3">
      <c r="A83" s="29" t="str">
        <f>IFERROR(VLOOKUP($C83,구분표!$A$2:$C$300,2,FALSE),"")</f>
        <v/>
      </c>
      <c r="B83" s="20" t="str">
        <f>IFERROR(VLOOKUP($C83,구분표!$A$2:$C$300,3,FALSE),"")</f>
        <v/>
      </c>
      <c r="C83" s="27"/>
      <c r="D83" s="31"/>
      <c r="E83" s="32"/>
      <c r="F83" s="31"/>
      <c r="G83" s="40"/>
      <c r="H83" s="38"/>
      <c r="I83" s="50" t="str">
        <f t="shared" si="15"/>
        <v/>
      </c>
      <c r="J83" s="38"/>
      <c r="K83" s="41"/>
      <c r="L83" s="46">
        <f t="shared" si="16"/>
        <v>0</v>
      </c>
      <c r="M83" s="38"/>
      <c r="N83" s="41"/>
      <c r="O83" s="48">
        <f t="shared" si="17"/>
        <v>0</v>
      </c>
      <c r="P83" s="23" t="str">
        <f t="shared" si="18"/>
        <v>X</v>
      </c>
      <c r="Q83" s="25"/>
      <c r="S83" s="23"/>
      <c r="U83" s="23"/>
      <c r="V83" s="38">
        <f t="shared" si="19"/>
        <v>0</v>
      </c>
      <c r="W83" s="38">
        <f t="shared" si="20"/>
        <v>0</v>
      </c>
      <c r="X83" s="23" t="str">
        <f t="shared" si="21"/>
        <v>OK</v>
      </c>
      <c r="Z83" s="23"/>
      <c r="AA83" s="38">
        <f t="shared" si="22"/>
        <v>0</v>
      </c>
      <c r="AB83" s="38">
        <f t="shared" si="23"/>
        <v>0</v>
      </c>
      <c r="AC83" s="23" t="str">
        <f t="shared" si="24"/>
        <v>OK</v>
      </c>
      <c r="AE83" s="23" t="str">
        <f>IF(AG83="","",IF(U83="도비","세입없음",AG83&amp;"-"&amp;test(COUNTIF($AG$7:AG83,AG83),"00")))</f>
        <v/>
      </c>
      <c r="AG83" s="23" t="str">
        <f t="array" ref="AG83">IF(C83="","",INDEX(구분표!$I$2:$I$300, MATCH(1,(구분표!$E$2:$E$300='1추일입'!B83)*(구분표!$F$2:$F$300='1추일입'!C83)*(구분표!$G$2:$G$300='1추일입'!A83),0)))</f>
        <v/>
      </c>
      <c r="AI83" s="23"/>
      <c r="AK83" s="38">
        <f>IF(AE83="",0,SUMIFS('1추일출'!$V$6:$V$14,'1추일출'!$AE$6:$AE$14,'1추일입'!$AE83))</f>
        <v>0</v>
      </c>
      <c r="AL83" s="38" t="str">
        <f>IF(AE83="","",COUNTIFS('1추일출'!$AE$6:$AE$14,'1추일입'!AE83))</f>
        <v/>
      </c>
      <c r="AM83" s="23" t="str">
        <f t="shared" si="25"/>
        <v>OK</v>
      </c>
      <c r="AO83" s="38">
        <f>IF(AE83="",0,SUMIFS('1추일출'!$AA$6:$AA$14,'1추일출'!$AE$6:$AE$14,'1추일입'!$AE83))</f>
        <v>0</v>
      </c>
      <c r="AP83" s="38" t="str">
        <f>IF(AE83="","",COUNTIFS('1추일출'!$AE$6:$AE$14,AE83))</f>
        <v/>
      </c>
      <c r="AQ83" s="23" t="str">
        <f t="shared" si="26"/>
        <v>OK</v>
      </c>
    </row>
    <row r="84" spans="1:43" ht="50.1" customHeight="1" x14ac:dyDescent="0.3">
      <c r="A84" s="29" t="str">
        <f>IFERROR(VLOOKUP($C84,구분표!$A$2:$C$300,2,FALSE),"")</f>
        <v/>
      </c>
      <c r="B84" s="20" t="str">
        <f>IFERROR(VLOOKUP($C84,구분표!$A$2:$C$300,3,FALSE),"")</f>
        <v/>
      </c>
      <c r="C84" s="27"/>
      <c r="D84" s="31"/>
      <c r="E84" s="32"/>
      <c r="F84" s="31"/>
      <c r="G84" s="40"/>
      <c r="H84" s="38"/>
      <c r="I84" s="50" t="str">
        <f t="shared" si="15"/>
        <v/>
      </c>
      <c r="J84" s="38"/>
      <c r="K84" s="41"/>
      <c r="L84" s="46">
        <f t="shared" si="16"/>
        <v>0</v>
      </c>
      <c r="M84" s="38"/>
      <c r="N84" s="41"/>
      <c r="O84" s="48">
        <f t="shared" si="17"/>
        <v>0</v>
      </c>
      <c r="P84" s="23" t="str">
        <f t="shared" si="18"/>
        <v>X</v>
      </c>
      <c r="Q84" s="25"/>
      <c r="S84" s="23"/>
      <c r="U84" s="23"/>
      <c r="V84" s="38">
        <f t="shared" si="19"/>
        <v>0</v>
      </c>
      <c r="W84" s="38">
        <f t="shared" si="20"/>
        <v>0</v>
      </c>
      <c r="X84" s="23" t="str">
        <f t="shared" si="21"/>
        <v>OK</v>
      </c>
      <c r="Z84" s="23"/>
      <c r="AA84" s="38">
        <f t="shared" si="22"/>
        <v>0</v>
      </c>
      <c r="AB84" s="38">
        <f t="shared" si="23"/>
        <v>0</v>
      </c>
      <c r="AC84" s="23" t="str">
        <f t="shared" si="24"/>
        <v>OK</v>
      </c>
      <c r="AE84" s="23" t="str">
        <f>IF(AG84="","",IF(U84="도비","세입없음",AG84&amp;"-"&amp;test(COUNTIF($AG$7:AG84,AG84),"00")))</f>
        <v/>
      </c>
      <c r="AG84" s="23" t="str">
        <f t="array" ref="AG84">IF(C84="","",INDEX(구분표!$I$2:$I$300, MATCH(1,(구분표!$E$2:$E$300='1추일입'!B84)*(구분표!$F$2:$F$300='1추일입'!C84)*(구분표!$G$2:$G$300='1추일입'!A84),0)))</f>
        <v/>
      </c>
      <c r="AI84" s="23"/>
      <c r="AK84" s="38">
        <f>IF(AE84="",0,SUMIFS('1추일출'!$V$6:$V$14,'1추일출'!$AE$6:$AE$14,'1추일입'!$AE84))</f>
        <v>0</v>
      </c>
      <c r="AL84" s="38" t="str">
        <f>IF(AE84="","",COUNTIFS('1추일출'!$AE$6:$AE$14,'1추일입'!AE84))</f>
        <v/>
      </c>
      <c r="AM84" s="23" t="str">
        <f t="shared" si="25"/>
        <v>OK</v>
      </c>
      <c r="AO84" s="38">
        <f>IF(AE84="",0,SUMIFS('1추일출'!$AA$6:$AA$14,'1추일출'!$AE$6:$AE$14,'1추일입'!$AE84))</f>
        <v>0</v>
      </c>
      <c r="AP84" s="38" t="str">
        <f>IF(AE84="","",COUNTIFS('1추일출'!$AE$6:$AE$14,AE84))</f>
        <v/>
      </c>
      <c r="AQ84" s="23" t="str">
        <f t="shared" si="26"/>
        <v>OK</v>
      </c>
    </row>
    <row r="85" spans="1:43" ht="50.1" customHeight="1" x14ac:dyDescent="0.3">
      <c r="A85" s="29" t="str">
        <f>IFERROR(VLOOKUP($C85,구분표!$A$2:$C$300,2,FALSE),"")</f>
        <v/>
      </c>
      <c r="B85" s="20" t="str">
        <f>IFERROR(VLOOKUP($C85,구분표!$A$2:$C$300,3,FALSE),"")</f>
        <v/>
      </c>
      <c r="C85" s="27"/>
      <c r="D85" s="31"/>
      <c r="E85" s="32"/>
      <c r="F85" s="31"/>
      <c r="G85" s="40"/>
      <c r="H85" s="38"/>
      <c r="I85" s="50" t="str">
        <f t="shared" si="15"/>
        <v/>
      </c>
      <c r="J85" s="38"/>
      <c r="K85" s="41"/>
      <c r="L85" s="46">
        <f t="shared" si="16"/>
        <v>0</v>
      </c>
      <c r="M85" s="38"/>
      <c r="N85" s="41"/>
      <c r="O85" s="48">
        <f t="shared" si="17"/>
        <v>0</v>
      </c>
      <c r="P85" s="23" t="str">
        <f t="shared" si="18"/>
        <v>X</v>
      </c>
      <c r="Q85" s="25"/>
      <c r="S85" s="23"/>
      <c r="U85" s="23"/>
      <c r="V85" s="38">
        <f t="shared" si="19"/>
        <v>0</v>
      </c>
      <c r="W85" s="38">
        <f t="shared" si="20"/>
        <v>0</v>
      </c>
      <c r="X85" s="23" t="str">
        <f t="shared" si="21"/>
        <v>OK</v>
      </c>
      <c r="Z85" s="23"/>
      <c r="AA85" s="38">
        <f t="shared" si="22"/>
        <v>0</v>
      </c>
      <c r="AB85" s="38">
        <f t="shared" si="23"/>
        <v>0</v>
      </c>
      <c r="AC85" s="23" t="str">
        <f t="shared" si="24"/>
        <v>OK</v>
      </c>
      <c r="AE85" s="23" t="str">
        <f>IF(AG85="","",IF(U85="도비","세입없음",AG85&amp;"-"&amp;test(COUNTIF($AG$7:AG85,AG85),"00")))</f>
        <v/>
      </c>
      <c r="AG85" s="23" t="str">
        <f t="array" ref="AG85">IF(C85="","",INDEX(구분표!$I$2:$I$300, MATCH(1,(구분표!$E$2:$E$300='1추일입'!B85)*(구분표!$F$2:$F$300='1추일입'!C85)*(구분표!$G$2:$G$300='1추일입'!A85),0)))</f>
        <v/>
      </c>
      <c r="AI85" s="23"/>
      <c r="AK85" s="38">
        <f>IF(AE85="",0,SUMIFS('1추일출'!$V$6:$V$14,'1추일출'!$AE$6:$AE$14,'1추일입'!$AE85))</f>
        <v>0</v>
      </c>
      <c r="AL85" s="38" t="str">
        <f>IF(AE85="","",COUNTIFS('1추일출'!$AE$6:$AE$14,'1추일입'!AE85))</f>
        <v/>
      </c>
      <c r="AM85" s="23" t="str">
        <f t="shared" si="25"/>
        <v>OK</v>
      </c>
      <c r="AO85" s="38">
        <f>IF(AE85="",0,SUMIFS('1추일출'!$AA$6:$AA$14,'1추일출'!$AE$6:$AE$14,'1추일입'!$AE85))</f>
        <v>0</v>
      </c>
      <c r="AP85" s="38" t="str">
        <f>IF(AE85="","",COUNTIFS('1추일출'!$AE$6:$AE$14,AE85))</f>
        <v/>
      </c>
      <c r="AQ85" s="23" t="str">
        <f t="shared" si="26"/>
        <v>OK</v>
      </c>
    </row>
    <row r="86" spans="1:43" ht="50.1" customHeight="1" x14ac:dyDescent="0.3">
      <c r="A86" s="29" t="str">
        <f>IFERROR(VLOOKUP($C86,구분표!$A$2:$C$300,2,FALSE),"")</f>
        <v/>
      </c>
      <c r="B86" s="20" t="str">
        <f>IFERROR(VLOOKUP($C86,구분표!$A$2:$C$300,3,FALSE),"")</f>
        <v/>
      </c>
      <c r="C86" s="27"/>
      <c r="D86" s="31"/>
      <c r="E86" s="32"/>
      <c r="F86" s="31"/>
      <c r="G86" s="40"/>
      <c r="H86" s="38"/>
      <c r="I86" s="50" t="str">
        <f t="shared" si="15"/>
        <v/>
      </c>
      <c r="J86" s="38"/>
      <c r="K86" s="41"/>
      <c r="L86" s="46">
        <f t="shared" si="16"/>
        <v>0</v>
      </c>
      <c r="M86" s="38"/>
      <c r="N86" s="41"/>
      <c r="O86" s="48">
        <f t="shared" si="17"/>
        <v>0</v>
      </c>
      <c r="P86" s="23" t="str">
        <f t="shared" si="18"/>
        <v>X</v>
      </c>
      <c r="Q86" s="25"/>
      <c r="S86" s="23"/>
      <c r="U86" s="23"/>
      <c r="V86" s="38">
        <f t="shared" si="19"/>
        <v>0</v>
      </c>
      <c r="W86" s="38">
        <f t="shared" si="20"/>
        <v>0</v>
      </c>
      <c r="X86" s="23" t="str">
        <f t="shared" si="21"/>
        <v>OK</v>
      </c>
      <c r="Z86" s="23"/>
      <c r="AA86" s="38">
        <f t="shared" si="22"/>
        <v>0</v>
      </c>
      <c r="AB86" s="38">
        <f t="shared" si="23"/>
        <v>0</v>
      </c>
      <c r="AC86" s="23" t="str">
        <f t="shared" si="24"/>
        <v>OK</v>
      </c>
      <c r="AE86" s="23" t="str">
        <f>IF(AG86="","",IF(U86="도비","세입없음",AG86&amp;"-"&amp;test(COUNTIF($AG$7:AG86,AG86),"00")))</f>
        <v/>
      </c>
      <c r="AG86" s="23" t="str">
        <f t="array" ref="AG86">IF(C86="","",INDEX(구분표!$I$2:$I$300, MATCH(1,(구분표!$E$2:$E$300='1추일입'!B86)*(구분표!$F$2:$F$300='1추일입'!C86)*(구분표!$G$2:$G$300='1추일입'!A86),0)))</f>
        <v/>
      </c>
      <c r="AI86" s="23"/>
      <c r="AK86" s="38">
        <f>IF(AE86="",0,SUMIFS('1추일출'!$V$6:$V$14,'1추일출'!$AE$6:$AE$14,'1추일입'!$AE86))</f>
        <v>0</v>
      </c>
      <c r="AL86" s="38" t="str">
        <f>IF(AE86="","",COUNTIFS('1추일출'!$AE$6:$AE$14,'1추일입'!AE86))</f>
        <v/>
      </c>
      <c r="AM86" s="23" t="str">
        <f t="shared" si="25"/>
        <v>OK</v>
      </c>
      <c r="AO86" s="38">
        <f>IF(AE86="",0,SUMIFS('1추일출'!$AA$6:$AA$14,'1추일출'!$AE$6:$AE$14,'1추일입'!$AE86))</f>
        <v>0</v>
      </c>
      <c r="AP86" s="38" t="str">
        <f>IF(AE86="","",COUNTIFS('1추일출'!$AE$6:$AE$14,AE86))</f>
        <v/>
      </c>
      <c r="AQ86" s="23" t="str">
        <f t="shared" si="26"/>
        <v>OK</v>
      </c>
    </row>
    <row r="87" spans="1:43" ht="50.1" customHeight="1" x14ac:dyDescent="0.3">
      <c r="A87" s="29" t="str">
        <f>IFERROR(VLOOKUP($C87,구분표!$A$2:$C$300,2,FALSE),"")</f>
        <v/>
      </c>
      <c r="B87" s="20" t="str">
        <f>IFERROR(VLOOKUP($C87,구분표!$A$2:$C$300,3,FALSE),"")</f>
        <v/>
      </c>
      <c r="C87" s="27"/>
      <c r="D87" s="31"/>
      <c r="E87" s="32"/>
      <c r="F87" s="31"/>
      <c r="G87" s="40"/>
      <c r="H87" s="38"/>
      <c r="I87" s="50" t="str">
        <f t="shared" si="15"/>
        <v/>
      </c>
      <c r="J87" s="38"/>
      <c r="K87" s="41"/>
      <c r="L87" s="46">
        <f t="shared" si="16"/>
        <v>0</v>
      </c>
      <c r="M87" s="38"/>
      <c r="N87" s="41"/>
      <c r="O87" s="48">
        <f t="shared" si="17"/>
        <v>0</v>
      </c>
      <c r="P87" s="23" t="str">
        <f t="shared" si="18"/>
        <v>X</v>
      </c>
      <c r="Q87" s="25"/>
      <c r="S87" s="23"/>
      <c r="U87" s="23"/>
      <c r="V87" s="38">
        <f t="shared" si="19"/>
        <v>0</v>
      </c>
      <c r="W87" s="38">
        <f t="shared" si="20"/>
        <v>0</v>
      </c>
      <c r="X87" s="23" t="str">
        <f t="shared" si="21"/>
        <v>OK</v>
      </c>
      <c r="Z87" s="23"/>
      <c r="AA87" s="38">
        <f t="shared" si="22"/>
        <v>0</v>
      </c>
      <c r="AB87" s="38">
        <f t="shared" si="23"/>
        <v>0</v>
      </c>
      <c r="AC87" s="23" t="str">
        <f t="shared" si="24"/>
        <v>OK</v>
      </c>
      <c r="AE87" s="23" t="str">
        <f>IF(AG87="","",IF(U87="도비","세입없음",AG87&amp;"-"&amp;test(COUNTIF($AG$7:AG87,AG87),"00")))</f>
        <v/>
      </c>
      <c r="AG87" s="23" t="str">
        <f t="array" ref="AG87">IF(C87="","",INDEX(구분표!$I$2:$I$300, MATCH(1,(구분표!$E$2:$E$300='1추일입'!B87)*(구분표!$F$2:$F$300='1추일입'!C87)*(구분표!$G$2:$G$300='1추일입'!A87),0)))</f>
        <v/>
      </c>
      <c r="AI87" s="23"/>
      <c r="AK87" s="38">
        <f>IF(AE87="",0,SUMIFS('1추일출'!$V$6:$V$14,'1추일출'!$AE$6:$AE$14,'1추일입'!$AE87))</f>
        <v>0</v>
      </c>
      <c r="AL87" s="38" t="str">
        <f>IF(AE87="","",COUNTIFS('1추일출'!$AE$6:$AE$14,'1추일입'!AE87))</f>
        <v/>
      </c>
      <c r="AM87" s="23" t="str">
        <f t="shared" si="25"/>
        <v>OK</v>
      </c>
      <c r="AO87" s="38">
        <f>IF(AE87="",0,SUMIFS('1추일출'!$AA$6:$AA$14,'1추일출'!$AE$6:$AE$14,'1추일입'!$AE87))</f>
        <v>0</v>
      </c>
      <c r="AP87" s="38" t="str">
        <f>IF(AE87="","",COUNTIFS('1추일출'!$AE$6:$AE$14,AE87))</f>
        <v/>
      </c>
      <c r="AQ87" s="23" t="str">
        <f t="shared" si="26"/>
        <v>OK</v>
      </c>
    </row>
    <row r="88" spans="1:43" ht="50.1" customHeight="1" x14ac:dyDescent="0.3">
      <c r="A88" s="29" t="str">
        <f>IFERROR(VLOOKUP($C88,구분표!$A$2:$C$300,2,FALSE),"")</f>
        <v/>
      </c>
      <c r="B88" s="20" t="str">
        <f>IFERROR(VLOOKUP($C88,구분표!$A$2:$C$300,3,FALSE),"")</f>
        <v/>
      </c>
      <c r="C88" s="27"/>
      <c r="D88" s="31"/>
      <c r="E88" s="32"/>
      <c r="F88" s="31"/>
      <c r="G88" s="40"/>
      <c r="H88" s="38"/>
      <c r="I88" s="50" t="str">
        <f t="shared" si="15"/>
        <v/>
      </c>
      <c r="J88" s="38"/>
      <c r="K88" s="41"/>
      <c r="L88" s="46">
        <f t="shared" si="16"/>
        <v>0</v>
      </c>
      <c r="M88" s="38"/>
      <c r="N88" s="41"/>
      <c r="O88" s="48">
        <f t="shared" si="17"/>
        <v>0</v>
      </c>
      <c r="P88" s="23" t="str">
        <f t="shared" si="18"/>
        <v>X</v>
      </c>
      <c r="Q88" s="25"/>
      <c r="S88" s="23"/>
      <c r="U88" s="23"/>
      <c r="V88" s="38">
        <f t="shared" si="19"/>
        <v>0</v>
      </c>
      <c r="W88" s="38">
        <f t="shared" si="20"/>
        <v>0</v>
      </c>
      <c r="X88" s="23" t="str">
        <f t="shared" si="21"/>
        <v>OK</v>
      </c>
      <c r="Z88" s="23"/>
      <c r="AA88" s="38">
        <f t="shared" si="22"/>
        <v>0</v>
      </c>
      <c r="AB88" s="38">
        <f t="shared" si="23"/>
        <v>0</v>
      </c>
      <c r="AC88" s="23" t="str">
        <f t="shared" si="24"/>
        <v>OK</v>
      </c>
      <c r="AE88" s="23" t="str">
        <f>IF(AG88="","",IF(U88="도비","세입없음",AG88&amp;"-"&amp;test(COUNTIF($AG$7:AG88,AG88),"00")))</f>
        <v/>
      </c>
      <c r="AG88" s="23" t="str">
        <f t="array" ref="AG88">IF(C88="","",INDEX(구분표!$I$2:$I$300, MATCH(1,(구분표!$E$2:$E$300='1추일입'!B88)*(구분표!$F$2:$F$300='1추일입'!C88)*(구분표!$G$2:$G$300='1추일입'!A88),0)))</f>
        <v/>
      </c>
      <c r="AI88" s="23"/>
      <c r="AK88" s="38">
        <f>IF(AE88="",0,SUMIFS('1추일출'!$V$6:$V$14,'1추일출'!$AE$6:$AE$14,'1추일입'!$AE88))</f>
        <v>0</v>
      </c>
      <c r="AL88" s="38" t="str">
        <f>IF(AE88="","",COUNTIFS('1추일출'!$AE$6:$AE$14,'1추일입'!AE88))</f>
        <v/>
      </c>
      <c r="AM88" s="23" t="str">
        <f t="shared" si="25"/>
        <v>OK</v>
      </c>
      <c r="AO88" s="38">
        <f>IF(AE88="",0,SUMIFS('1추일출'!$AA$6:$AA$14,'1추일출'!$AE$6:$AE$14,'1추일입'!$AE88))</f>
        <v>0</v>
      </c>
      <c r="AP88" s="38" t="str">
        <f>IF(AE88="","",COUNTIFS('1추일출'!$AE$6:$AE$14,AE88))</f>
        <v/>
      </c>
      <c r="AQ88" s="23" t="str">
        <f t="shared" si="26"/>
        <v>OK</v>
      </c>
    </row>
    <row r="89" spans="1:43" ht="50.1" customHeight="1" x14ac:dyDescent="0.3">
      <c r="A89" s="29" t="str">
        <f>IFERROR(VLOOKUP($C89,구분표!$A$2:$C$300,2,FALSE),"")</f>
        <v/>
      </c>
      <c r="B89" s="20" t="str">
        <f>IFERROR(VLOOKUP($C89,구분표!$A$2:$C$300,3,FALSE),"")</f>
        <v/>
      </c>
      <c r="C89" s="27"/>
      <c r="D89" s="31"/>
      <c r="E89" s="32"/>
      <c r="F89" s="31"/>
      <c r="G89" s="40"/>
      <c r="H89" s="38"/>
      <c r="I89" s="50" t="str">
        <f t="shared" si="15"/>
        <v/>
      </c>
      <c r="J89" s="38"/>
      <c r="K89" s="41"/>
      <c r="L89" s="46">
        <f t="shared" si="16"/>
        <v>0</v>
      </c>
      <c r="M89" s="38"/>
      <c r="N89" s="41"/>
      <c r="O89" s="48">
        <f t="shared" si="17"/>
        <v>0</v>
      </c>
      <c r="P89" s="23" t="str">
        <f t="shared" si="18"/>
        <v>X</v>
      </c>
      <c r="Q89" s="25"/>
      <c r="S89" s="23"/>
      <c r="U89" s="23"/>
      <c r="V89" s="38">
        <f t="shared" si="19"/>
        <v>0</v>
      </c>
      <c r="W89" s="38">
        <f t="shared" si="20"/>
        <v>0</v>
      </c>
      <c r="X89" s="23" t="str">
        <f t="shared" si="21"/>
        <v>OK</v>
      </c>
      <c r="Z89" s="23"/>
      <c r="AA89" s="38">
        <f t="shared" si="22"/>
        <v>0</v>
      </c>
      <c r="AB89" s="38">
        <f t="shared" si="23"/>
        <v>0</v>
      </c>
      <c r="AC89" s="23" t="str">
        <f t="shared" si="24"/>
        <v>OK</v>
      </c>
      <c r="AE89" s="23" t="str">
        <f>IF(AG89="","",IF(U89="도비","세입없음",AG89&amp;"-"&amp;test(COUNTIF($AG$7:AG89,AG89),"00")))</f>
        <v/>
      </c>
      <c r="AG89" s="23" t="str">
        <f t="array" ref="AG89">IF(C89="","",INDEX(구분표!$I$2:$I$300, MATCH(1,(구분표!$E$2:$E$300='1추일입'!B89)*(구분표!$F$2:$F$300='1추일입'!C89)*(구분표!$G$2:$G$300='1추일입'!A89),0)))</f>
        <v/>
      </c>
      <c r="AI89" s="23"/>
      <c r="AK89" s="38">
        <f>IF(AE89="",0,SUMIFS('1추일출'!$V$6:$V$14,'1추일출'!$AE$6:$AE$14,'1추일입'!$AE89))</f>
        <v>0</v>
      </c>
      <c r="AL89" s="38" t="str">
        <f>IF(AE89="","",COUNTIFS('1추일출'!$AE$6:$AE$14,'1추일입'!AE89))</f>
        <v/>
      </c>
      <c r="AM89" s="23" t="str">
        <f t="shared" si="25"/>
        <v>OK</v>
      </c>
      <c r="AO89" s="38">
        <f>IF(AE89="",0,SUMIFS('1추일출'!$AA$6:$AA$14,'1추일출'!$AE$6:$AE$14,'1추일입'!$AE89))</f>
        <v>0</v>
      </c>
      <c r="AP89" s="38" t="str">
        <f>IF(AE89="","",COUNTIFS('1추일출'!$AE$6:$AE$14,AE89))</f>
        <v/>
      </c>
      <c r="AQ89" s="23" t="str">
        <f t="shared" si="26"/>
        <v>OK</v>
      </c>
    </row>
    <row r="90" spans="1:43" ht="50.1" customHeight="1" x14ac:dyDescent="0.3">
      <c r="A90" s="29" t="str">
        <f>IFERROR(VLOOKUP($C90,구분표!$A$2:$C$300,2,FALSE),"")</f>
        <v/>
      </c>
      <c r="B90" s="20" t="str">
        <f>IFERROR(VLOOKUP($C90,구분표!$A$2:$C$300,3,FALSE),"")</f>
        <v/>
      </c>
      <c r="C90" s="27"/>
      <c r="D90" s="31"/>
      <c r="E90" s="32"/>
      <c r="F90" s="31"/>
      <c r="G90" s="40"/>
      <c r="H90" s="38"/>
      <c r="I90" s="50" t="str">
        <f t="shared" si="15"/>
        <v/>
      </c>
      <c r="J90" s="38"/>
      <c r="K90" s="41"/>
      <c r="L90" s="46">
        <f t="shared" si="16"/>
        <v>0</v>
      </c>
      <c r="M90" s="38"/>
      <c r="N90" s="41"/>
      <c r="O90" s="48">
        <f t="shared" si="17"/>
        <v>0</v>
      </c>
      <c r="P90" s="23" t="str">
        <f t="shared" si="18"/>
        <v>X</v>
      </c>
      <c r="Q90" s="25"/>
      <c r="S90" s="23"/>
      <c r="U90" s="23"/>
      <c r="V90" s="38">
        <f t="shared" si="19"/>
        <v>0</v>
      </c>
      <c r="W90" s="38">
        <f t="shared" si="20"/>
        <v>0</v>
      </c>
      <c r="X90" s="23" t="str">
        <f t="shared" si="21"/>
        <v>OK</v>
      </c>
      <c r="Z90" s="23"/>
      <c r="AA90" s="38">
        <f t="shared" si="22"/>
        <v>0</v>
      </c>
      <c r="AB90" s="38">
        <f t="shared" si="23"/>
        <v>0</v>
      </c>
      <c r="AC90" s="23" t="str">
        <f t="shared" si="24"/>
        <v>OK</v>
      </c>
      <c r="AE90" s="23" t="str">
        <f>IF(AG90="","",IF(U90="도비","세입없음",AG90&amp;"-"&amp;test(COUNTIF($AG$7:AG90,AG90),"00")))</f>
        <v/>
      </c>
      <c r="AG90" s="23" t="str">
        <f t="array" ref="AG90">IF(C90="","",INDEX(구분표!$I$2:$I$300, MATCH(1,(구분표!$E$2:$E$300='1추일입'!B90)*(구분표!$F$2:$F$300='1추일입'!C90)*(구분표!$G$2:$G$300='1추일입'!A90),0)))</f>
        <v/>
      </c>
      <c r="AI90" s="23"/>
      <c r="AK90" s="38">
        <f>IF(AE90="",0,SUMIFS('1추일출'!$V$6:$V$14,'1추일출'!$AE$6:$AE$14,'1추일입'!$AE90))</f>
        <v>0</v>
      </c>
      <c r="AL90" s="38" t="str">
        <f>IF(AE90="","",COUNTIFS('1추일출'!$AE$6:$AE$14,'1추일입'!AE90))</f>
        <v/>
      </c>
      <c r="AM90" s="23" t="str">
        <f t="shared" si="25"/>
        <v>OK</v>
      </c>
      <c r="AO90" s="38">
        <f>IF(AE90="",0,SUMIFS('1추일출'!$AA$6:$AA$14,'1추일출'!$AE$6:$AE$14,'1추일입'!$AE90))</f>
        <v>0</v>
      </c>
      <c r="AP90" s="38" t="str">
        <f>IF(AE90="","",COUNTIFS('1추일출'!$AE$6:$AE$14,AE90))</f>
        <v/>
      </c>
      <c r="AQ90" s="23" t="str">
        <f t="shared" si="26"/>
        <v>OK</v>
      </c>
    </row>
    <row r="91" spans="1:43" ht="50.1" customHeight="1" x14ac:dyDescent="0.3">
      <c r="A91" s="29" t="str">
        <f>IFERROR(VLOOKUP($C91,구분표!$A$2:$C$300,2,FALSE),"")</f>
        <v/>
      </c>
      <c r="B91" s="20" t="str">
        <f>IFERROR(VLOOKUP($C91,구분표!$A$2:$C$300,3,FALSE),"")</f>
        <v/>
      </c>
      <c r="C91" s="27"/>
      <c r="D91" s="31"/>
      <c r="E91" s="32"/>
      <c r="F91" s="31"/>
      <c r="G91" s="40"/>
      <c r="H91" s="38"/>
      <c r="I91" s="50" t="str">
        <f t="shared" si="15"/>
        <v/>
      </c>
      <c r="J91" s="38"/>
      <c r="K91" s="41"/>
      <c r="L91" s="46">
        <f t="shared" si="16"/>
        <v>0</v>
      </c>
      <c r="M91" s="38"/>
      <c r="N91" s="41"/>
      <c r="O91" s="48">
        <f t="shared" si="17"/>
        <v>0</v>
      </c>
      <c r="P91" s="23" t="str">
        <f t="shared" si="18"/>
        <v>X</v>
      </c>
      <c r="Q91" s="25"/>
      <c r="S91" s="23"/>
      <c r="U91" s="23"/>
      <c r="V91" s="38">
        <f t="shared" si="19"/>
        <v>0</v>
      </c>
      <c r="W91" s="38">
        <f t="shared" si="20"/>
        <v>0</v>
      </c>
      <c r="X91" s="23" t="str">
        <f t="shared" si="21"/>
        <v>OK</v>
      </c>
      <c r="Z91" s="23"/>
      <c r="AA91" s="38">
        <f t="shared" si="22"/>
        <v>0</v>
      </c>
      <c r="AB91" s="38">
        <f t="shared" si="23"/>
        <v>0</v>
      </c>
      <c r="AC91" s="23" t="str">
        <f t="shared" si="24"/>
        <v>OK</v>
      </c>
      <c r="AE91" s="23" t="str">
        <f>IF(AG91="","",IF(U91="도비","세입없음",AG91&amp;"-"&amp;test(COUNTIF($AG$7:AG91,AG91),"00")))</f>
        <v/>
      </c>
      <c r="AG91" s="23" t="str">
        <f t="array" ref="AG91">IF(C91="","",INDEX(구분표!$I$2:$I$300, MATCH(1,(구분표!$E$2:$E$300='1추일입'!B91)*(구분표!$F$2:$F$300='1추일입'!C91)*(구분표!$G$2:$G$300='1추일입'!A91),0)))</f>
        <v/>
      </c>
      <c r="AI91" s="23"/>
      <c r="AK91" s="38">
        <f>IF(AE91="",0,SUMIFS('1추일출'!$V$6:$V$14,'1추일출'!$AE$6:$AE$14,'1추일입'!$AE91))</f>
        <v>0</v>
      </c>
      <c r="AL91" s="38" t="str">
        <f>IF(AE91="","",COUNTIFS('1추일출'!$AE$6:$AE$14,'1추일입'!AE91))</f>
        <v/>
      </c>
      <c r="AM91" s="23" t="str">
        <f t="shared" si="25"/>
        <v>OK</v>
      </c>
      <c r="AO91" s="38">
        <f>IF(AE91="",0,SUMIFS('1추일출'!$AA$6:$AA$14,'1추일출'!$AE$6:$AE$14,'1추일입'!$AE91))</f>
        <v>0</v>
      </c>
      <c r="AP91" s="38" t="str">
        <f>IF(AE91="","",COUNTIFS('1추일출'!$AE$6:$AE$14,AE91))</f>
        <v/>
      </c>
      <c r="AQ91" s="23" t="str">
        <f t="shared" si="26"/>
        <v>OK</v>
      </c>
    </row>
    <row r="92" spans="1:43" ht="50.1" customHeight="1" x14ac:dyDescent="0.3">
      <c r="A92" s="29" t="str">
        <f>IFERROR(VLOOKUP($C92,구분표!$A$2:$C$300,2,FALSE),"")</f>
        <v/>
      </c>
      <c r="B92" s="20" t="str">
        <f>IFERROR(VLOOKUP($C92,구분표!$A$2:$C$300,3,FALSE),"")</f>
        <v/>
      </c>
      <c r="C92" s="27"/>
      <c r="D92" s="31"/>
      <c r="E92" s="32"/>
      <c r="F92" s="31"/>
      <c r="G92" s="40"/>
      <c r="H92" s="38"/>
      <c r="I92" s="50" t="str">
        <f t="shared" si="15"/>
        <v/>
      </c>
      <c r="J92" s="38"/>
      <c r="K92" s="41"/>
      <c r="L92" s="46">
        <f t="shared" si="16"/>
        <v>0</v>
      </c>
      <c r="M92" s="38"/>
      <c r="N92" s="41"/>
      <c r="O92" s="48">
        <f t="shared" si="17"/>
        <v>0</v>
      </c>
      <c r="P92" s="23" t="str">
        <f t="shared" si="18"/>
        <v>X</v>
      </c>
      <c r="Q92" s="25"/>
      <c r="S92" s="23"/>
      <c r="U92" s="23"/>
      <c r="V92" s="38">
        <f t="shared" si="19"/>
        <v>0</v>
      </c>
      <c r="W92" s="38">
        <f t="shared" si="20"/>
        <v>0</v>
      </c>
      <c r="X92" s="23" t="str">
        <f t="shared" si="21"/>
        <v>OK</v>
      </c>
      <c r="Z92" s="23"/>
      <c r="AA92" s="38">
        <f t="shared" si="22"/>
        <v>0</v>
      </c>
      <c r="AB92" s="38">
        <f t="shared" si="23"/>
        <v>0</v>
      </c>
      <c r="AC92" s="23" t="str">
        <f t="shared" si="24"/>
        <v>OK</v>
      </c>
      <c r="AE92" s="23" t="str">
        <f>IF(AG92="","",IF(U92="도비","세입없음",AG92&amp;"-"&amp;test(COUNTIF($AG$7:AG92,AG92),"00")))</f>
        <v/>
      </c>
      <c r="AG92" s="23" t="str">
        <f t="array" ref="AG92">IF(C92="","",INDEX(구분표!$I$2:$I$300, MATCH(1,(구분표!$E$2:$E$300='1추일입'!B92)*(구분표!$F$2:$F$300='1추일입'!C92)*(구분표!$G$2:$G$300='1추일입'!A92),0)))</f>
        <v/>
      </c>
      <c r="AI92" s="23"/>
      <c r="AK92" s="38">
        <f>IF(AE92="",0,SUMIFS('1추일출'!$V$6:$V$14,'1추일출'!$AE$6:$AE$14,'1추일입'!$AE92))</f>
        <v>0</v>
      </c>
      <c r="AL92" s="38" t="str">
        <f>IF(AE92="","",COUNTIFS('1추일출'!$AE$6:$AE$14,'1추일입'!AE92))</f>
        <v/>
      </c>
      <c r="AM92" s="23" t="str">
        <f t="shared" si="25"/>
        <v>OK</v>
      </c>
      <c r="AO92" s="38">
        <f>IF(AE92="",0,SUMIFS('1추일출'!$AA$6:$AA$14,'1추일출'!$AE$6:$AE$14,'1추일입'!$AE92))</f>
        <v>0</v>
      </c>
      <c r="AP92" s="38" t="str">
        <f>IF(AE92="","",COUNTIFS('1추일출'!$AE$6:$AE$14,AE92))</f>
        <v/>
      </c>
      <c r="AQ92" s="23" t="str">
        <f t="shared" si="26"/>
        <v>OK</v>
      </c>
    </row>
    <row r="93" spans="1:43" ht="50.1" customHeight="1" x14ac:dyDescent="0.3">
      <c r="A93" s="29" t="str">
        <f>IFERROR(VLOOKUP($C93,구분표!$A$2:$C$300,2,FALSE),"")</f>
        <v/>
      </c>
      <c r="B93" s="20" t="str">
        <f>IFERROR(VLOOKUP($C93,구분표!$A$2:$C$300,3,FALSE),"")</f>
        <v/>
      </c>
      <c r="C93" s="27"/>
      <c r="D93" s="31"/>
      <c r="E93" s="32"/>
      <c r="F93" s="31"/>
      <c r="G93" s="40"/>
      <c r="H93" s="38"/>
      <c r="I93" s="50" t="str">
        <f t="shared" si="15"/>
        <v/>
      </c>
      <c r="J93" s="38"/>
      <c r="K93" s="41"/>
      <c r="L93" s="46">
        <f t="shared" si="16"/>
        <v>0</v>
      </c>
      <c r="M93" s="38"/>
      <c r="N93" s="41"/>
      <c r="O93" s="48">
        <f t="shared" si="17"/>
        <v>0</v>
      </c>
      <c r="P93" s="23" t="str">
        <f t="shared" si="18"/>
        <v>X</v>
      </c>
      <c r="Q93" s="25"/>
      <c r="S93" s="23"/>
      <c r="U93" s="23"/>
      <c r="V93" s="38">
        <f t="shared" si="19"/>
        <v>0</v>
      </c>
      <c r="W93" s="38">
        <f t="shared" si="20"/>
        <v>0</v>
      </c>
      <c r="X93" s="23" t="str">
        <f t="shared" si="21"/>
        <v>OK</v>
      </c>
      <c r="Z93" s="23"/>
      <c r="AA93" s="38">
        <f t="shared" si="22"/>
        <v>0</v>
      </c>
      <c r="AB93" s="38">
        <f t="shared" si="23"/>
        <v>0</v>
      </c>
      <c r="AC93" s="23" t="str">
        <f t="shared" si="24"/>
        <v>OK</v>
      </c>
      <c r="AE93" s="23" t="str">
        <f>IF(AG93="","",IF(U93="도비","세입없음",AG93&amp;"-"&amp;test(COUNTIF($AG$7:AG93,AG93),"00")))</f>
        <v/>
      </c>
      <c r="AG93" s="23" t="str">
        <f t="array" ref="AG93">IF(C93="","",INDEX(구분표!$I$2:$I$300, MATCH(1,(구분표!$E$2:$E$300='1추일입'!B93)*(구분표!$F$2:$F$300='1추일입'!C93)*(구분표!$G$2:$G$300='1추일입'!A93),0)))</f>
        <v/>
      </c>
      <c r="AI93" s="23"/>
      <c r="AK93" s="38">
        <f>IF(AE93="",0,SUMIFS('1추일출'!$V$6:$V$14,'1추일출'!$AE$6:$AE$14,'1추일입'!$AE93))</f>
        <v>0</v>
      </c>
      <c r="AL93" s="38" t="str">
        <f>IF(AE93="","",COUNTIFS('1추일출'!$AE$6:$AE$14,'1추일입'!AE93))</f>
        <v/>
      </c>
      <c r="AM93" s="23" t="str">
        <f t="shared" si="25"/>
        <v>OK</v>
      </c>
      <c r="AO93" s="38">
        <f>IF(AE93="",0,SUMIFS('1추일출'!$AA$6:$AA$14,'1추일출'!$AE$6:$AE$14,'1추일입'!$AE93))</f>
        <v>0</v>
      </c>
      <c r="AP93" s="38" t="str">
        <f>IF(AE93="","",COUNTIFS('1추일출'!$AE$6:$AE$14,AE93))</f>
        <v/>
      </c>
      <c r="AQ93" s="23" t="str">
        <f t="shared" si="26"/>
        <v>OK</v>
      </c>
    </row>
    <row r="94" spans="1:43" ht="50.1" customHeight="1" x14ac:dyDescent="0.3">
      <c r="A94" s="29" t="str">
        <f>IFERROR(VLOOKUP($C94,구분표!$A$2:$C$300,2,FALSE),"")</f>
        <v/>
      </c>
      <c r="B94" s="20" t="str">
        <f>IFERROR(VLOOKUP($C94,구분표!$A$2:$C$300,3,FALSE),"")</f>
        <v/>
      </c>
      <c r="C94" s="27"/>
      <c r="D94" s="31"/>
      <c r="E94" s="32"/>
      <c r="F94" s="31"/>
      <c r="G94" s="40"/>
      <c r="H94" s="38"/>
      <c r="I94" s="50" t="str">
        <f t="shared" si="15"/>
        <v/>
      </c>
      <c r="J94" s="38"/>
      <c r="K94" s="41"/>
      <c r="L94" s="46">
        <f t="shared" si="16"/>
        <v>0</v>
      </c>
      <c r="M94" s="38"/>
      <c r="N94" s="41"/>
      <c r="O94" s="48">
        <f t="shared" si="17"/>
        <v>0</v>
      </c>
      <c r="P94" s="23" t="str">
        <f t="shared" si="18"/>
        <v>X</v>
      </c>
      <c r="Q94" s="25"/>
      <c r="S94" s="23"/>
      <c r="U94" s="23"/>
      <c r="V94" s="38">
        <f t="shared" si="19"/>
        <v>0</v>
      </c>
      <c r="W94" s="38">
        <f t="shared" si="20"/>
        <v>0</v>
      </c>
      <c r="X94" s="23" t="str">
        <f t="shared" si="21"/>
        <v>OK</v>
      </c>
      <c r="Z94" s="23"/>
      <c r="AA94" s="38">
        <f t="shared" si="22"/>
        <v>0</v>
      </c>
      <c r="AB94" s="38">
        <f t="shared" si="23"/>
        <v>0</v>
      </c>
      <c r="AC94" s="23" t="str">
        <f t="shared" si="24"/>
        <v>OK</v>
      </c>
      <c r="AE94" s="23" t="str">
        <f>IF(AG94="","",IF(U94="도비","세입없음",AG94&amp;"-"&amp;test(COUNTIF($AG$7:AG94,AG94),"00")))</f>
        <v/>
      </c>
      <c r="AG94" s="23" t="str">
        <f t="array" ref="AG94">IF(C94="","",INDEX(구분표!$I$2:$I$300, MATCH(1,(구분표!$E$2:$E$300='1추일입'!B94)*(구분표!$F$2:$F$300='1추일입'!C94)*(구분표!$G$2:$G$300='1추일입'!A94),0)))</f>
        <v/>
      </c>
      <c r="AI94" s="23"/>
      <c r="AK94" s="38">
        <f>IF(AE94="",0,SUMIFS('1추일출'!$V$6:$V$14,'1추일출'!$AE$6:$AE$14,'1추일입'!$AE94))</f>
        <v>0</v>
      </c>
      <c r="AL94" s="38" t="str">
        <f>IF(AE94="","",COUNTIFS('1추일출'!$AE$6:$AE$14,'1추일입'!AE94))</f>
        <v/>
      </c>
      <c r="AM94" s="23" t="str">
        <f t="shared" si="25"/>
        <v>OK</v>
      </c>
      <c r="AO94" s="38">
        <f>IF(AE94="",0,SUMIFS('1추일출'!$AA$6:$AA$14,'1추일출'!$AE$6:$AE$14,'1추일입'!$AE94))</f>
        <v>0</v>
      </c>
      <c r="AP94" s="38" t="str">
        <f>IF(AE94="","",COUNTIFS('1추일출'!$AE$6:$AE$14,AE94))</f>
        <v/>
      </c>
      <c r="AQ94" s="23" t="str">
        <f t="shared" si="26"/>
        <v>OK</v>
      </c>
    </row>
    <row r="95" spans="1:43" ht="50.1" customHeight="1" x14ac:dyDescent="0.3">
      <c r="A95" s="29" t="str">
        <f>IFERROR(VLOOKUP($C95,구분표!$A$2:$C$300,2,FALSE),"")</f>
        <v/>
      </c>
      <c r="B95" s="20" t="str">
        <f>IFERROR(VLOOKUP($C95,구분표!$A$2:$C$300,3,FALSE),"")</f>
        <v/>
      </c>
      <c r="C95" s="27"/>
      <c r="D95" s="31"/>
      <c r="E95" s="32"/>
      <c r="F95" s="31"/>
      <c r="G95" s="40"/>
      <c r="H95" s="38"/>
      <c r="I95" s="50" t="str">
        <f t="shared" si="15"/>
        <v/>
      </c>
      <c r="J95" s="38"/>
      <c r="K95" s="41"/>
      <c r="L95" s="46">
        <f t="shared" si="16"/>
        <v>0</v>
      </c>
      <c r="M95" s="38"/>
      <c r="N95" s="41"/>
      <c r="O95" s="48">
        <f t="shared" si="17"/>
        <v>0</v>
      </c>
      <c r="P95" s="23" t="str">
        <f t="shared" si="18"/>
        <v>X</v>
      </c>
      <c r="Q95" s="25"/>
      <c r="S95" s="23"/>
      <c r="U95" s="23"/>
      <c r="V95" s="38">
        <f t="shared" si="19"/>
        <v>0</v>
      </c>
      <c r="W95" s="38">
        <f t="shared" si="20"/>
        <v>0</v>
      </c>
      <c r="X95" s="23" t="str">
        <f t="shared" si="21"/>
        <v>OK</v>
      </c>
      <c r="Z95" s="23"/>
      <c r="AA95" s="38">
        <f t="shared" si="22"/>
        <v>0</v>
      </c>
      <c r="AB95" s="38">
        <f t="shared" si="23"/>
        <v>0</v>
      </c>
      <c r="AC95" s="23" t="str">
        <f t="shared" si="24"/>
        <v>OK</v>
      </c>
      <c r="AE95" s="23" t="str">
        <f>IF(AG95="","",IF(U95="도비","세입없음",AG95&amp;"-"&amp;test(COUNTIF($AG$7:AG95,AG95),"00")))</f>
        <v/>
      </c>
      <c r="AG95" s="23" t="str">
        <f t="array" ref="AG95">IF(C95="","",INDEX(구분표!$I$2:$I$300, MATCH(1,(구분표!$E$2:$E$300='1추일입'!B95)*(구분표!$F$2:$F$300='1추일입'!C95)*(구분표!$G$2:$G$300='1추일입'!A95),0)))</f>
        <v/>
      </c>
      <c r="AI95" s="23"/>
      <c r="AK95" s="38">
        <f>IF(AE95="",0,SUMIFS('1추일출'!$V$6:$V$14,'1추일출'!$AE$6:$AE$14,'1추일입'!$AE95))</f>
        <v>0</v>
      </c>
      <c r="AL95" s="38" t="str">
        <f>IF(AE95="","",COUNTIFS('1추일출'!$AE$6:$AE$14,'1추일입'!AE95))</f>
        <v/>
      </c>
      <c r="AM95" s="23" t="str">
        <f t="shared" si="25"/>
        <v>OK</v>
      </c>
      <c r="AO95" s="38">
        <f>IF(AE95="",0,SUMIFS('1추일출'!$AA$6:$AA$14,'1추일출'!$AE$6:$AE$14,'1추일입'!$AE95))</f>
        <v>0</v>
      </c>
      <c r="AP95" s="38" t="str">
        <f>IF(AE95="","",COUNTIFS('1추일출'!$AE$6:$AE$14,AE95))</f>
        <v/>
      </c>
      <c r="AQ95" s="23" t="str">
        <f t="shared" si="26"/>
        <v>OK</v>
      </c>
    </row>
    <row r="96" spans="1:43" ht="50.1" customHeight="1" x14ac:dyDescent="0.3">
      <c r="A96" s="29" t="str">
        <f>IFERROR(VLOOKUP($C96,구분표!$A$2:$C$300,2,FALSE),"")</f>
        <v/>
      </c>
      <c r="B96" s="20" t="str">
        <f>IFERROR(VLOOKUP($C96,구분표!$A$2:$C$300,3,FALSE),"")</f>
        <v/>
      </c>
      <c r="C96" s="27"/>
      <c r="D96" s="31"/>
      <c r="E96" s="32"/>
      <c r="F96" s="31"/>
      <c r="G96" s="40"/>
      <c r="H96" s="38"/>
      <c r="I96" s="50" t="str">
        <f t="shared" si="15"/>
        <v/>
      </c>
      <c r="J96" s="38"/>
      <c r="K96" s="41"/>
      <c r="L96" s="46">
        <f t="shared" si="16"/>
        <v>0</v>
      </c>
      <c r="M96" s="38"/>
      <c r="N96" s="41"/>
      <c r="O96" s="48">
        <f t="shared" si="17"/>
        <v>0</v>
      </c>
      <c r="P96" s="23" t="str">
        <f t="shared" si="18"/>
        <v>X</v>
      </c>
      <c r="Q96" s="25"/>
      <c r="S96" s="23"/>
      <c r="U96" s="23"/>
      <c r="V96" s="38">
        <f t="shared" si="19"/>
        <v>0</v>
      </c>
      <c r="W96" s="38">
        <f t="shared" si="20"/>
        <v>0</v>
      </c>
      <c r="X96" s="23" t="str">
        <f t="shared" si="21"/>
        <v>OK</v>
      </c>
      <c r="Z96" s="23"/>
      <c r="AA96" s="38">
        <f t="shared" si="22"/>
        <v>0</v>
      </c>
      <c r="AB96" s="38">
        <f t="shared" si="23"/>
        <v>0</v>
      </c>
      <c r="AC96" s="23" t="str">
        <f t="shared" si="24"/>
        <v>OK</v>
      </c>
      <c r="AE96" s="23" t="str">
        <f>IF(AG96="","",IF(U96="도비","세입없음",AG96&amp;"-"&amp;test(COUNTIF($AG$7:AG96,AG96),"00")))</f>
        <v/>
      </c>
      <c r="AG96" s="23" t="str">
        <f t="array" ref="AG96">IF(C96="","",INDEX(구분표!$I$2:$I$300, MATCH(1,(구분표!$E$2:$E$300='1추일입'!B96)*(구분표!$F$2:$F$300='1추일입'!C96)*(구분표!$G$2:$G$300='1추일입'!A96),0)))</f>
        <v/>
      </c>
      <c r="AI96" s="23"/>
      <c r="AK96" s="38">
        <f>IF(AE96="",0,SUMIFS('1추일출'!$V$6:$V$14,'1추일출'!$AE$6:$AE$14,'1추일입'!$AE96))</f>
        <v>0</v>
      </c>
      <c r="AL96" s="38" t="str">
        <f>IF(AE96="","",COUNTIFS('1추일출'!$AE$6:$AE$14,'1추일입'!AE96))</f>
        <v/>
      </c>
      <c r="AM96" s="23" t="str">
        <f t="shared" si="25"/>
        <v>OK</v>
      </c>
      <c r="AO96" s="38">
        <f>IF(AE96="",0,SUMIFS('1추일출'!$AA$6:$AA$14,'1추일출'!$AE$6:$AE$14,'1추일입'!$AE96))</f>
        <v>0</v>
      </c>
      <c r="AP96" s="38" t="str">
        <f>IF(AE96="","",COUNTIFS('1추일출'!$AE$6:$AE$14,AE96))</f>
        <v/>
      </c>
      <c r="AQ96" s="23" t="str">
        <f t="shared" si="26"/>
        <v>OK</v>
      </c>
    </row>
    <row r="97" spans="1:43" ht="50.1" customHeight="1" x14ac:dyDescent="0.3">
      <c r="A97" s="29" t="str">
        <f>IFERROR(VLOOKUP($C97,구분표!$A$2:$C$300,2,FALSE),"")</f>
        <v/>
      </c>
      <c r="B97" s="20" t="str">
        <f>IFERROR(VLOOKUP($C97,구분표!$A$2:$C$300,3,FALSE),"")</f>
        <v/>
      </c>
      <c r="C97" s="27"/>
      <c r="D97" s="31"/>
      <c r="E97" s="32"/>
      <c r="F97" s="31"/>
      <c r="G97" s="40"/>
      <c r="H97" s="38"/>
      <c r="I97" s="50" t="str">
        <f t="shared" si="15"/>
        <v/>
      </c>
      <c r="J97" s="38"/>
      <c r="K97" s="41"/>
      <c r="L97" s="46">
        <f t="shared" si="16"/>
        <v>0</v>
      </c>
      <c r="M97" s="38"/>
      <c r="N97" s="41"/>
      <c r="O97" s="48">
        <f t="shared" si="17"/>
        <v>0</v>
      </c>
      <c r="P97" s="23" t="str">
        <f t="shared" si="18"/>
        <v>X</v>
      </c>
      <c r="Q97" s="25"/>
      <c r="S97" s="23"/>
      <c r="U97" s="23"/>
      <c r="V97" s="38">
        <f t="shared" si="19"/>
        <v>0</v>
      </c>
      <c r="W97" s="38">
        <f t="shared" si="20"/>
        <v>0</v>
      </c>
      <c r="X97" s="23" t="str">
        <f t="shared" si="21"/>
        <v>OK</v>
      </c>
      <c r="Z97" s="23"/>
      <c r="AA97" s="38">
        <f t="shared" si="22"/>
        <v>0</v>
      </c>
      <c r="AB97" s="38">
        <f t="shared" si="23"/>
        <v>0</v>
      </c>
      <c r="AC97" s="23" t="str">
        <f t="shared" si="24"/>
        <v>OK</v>
      </c>
      <c r="AE97" s="23" t="str">
        <f>IF(AG97="","",IF(U97="도비","세입없음",AG97&amp;"-"&amp;test(COUNTIF($AG$7:AG97,AG97),"00")))</f>
        <v/>
      </c>
      <c r="AG97" s="23" t="str">
        <f t="array" ref="AG97">IF(C97="","",INDEX(구분표!$I$2:$I$300, MATCH(1,(구분표!$E$2:$E$300='1추일입'!B97)*(구분표!$F$2:$F$300='1추일입'!C97)*(구분표!$G$2:$G$300='1추일입'!A97),0)))</f>
        <v/>
      </c>
      <c r="AI97" s="23"/>
      <c r="AK97" s="38">
        <f>IF(AE97="",0,SUMIFS('1추일출'!$V$6:$V$14,'1추일출'!$AE$6:$AE$14,'1추일입'!$AE97))</f>
        <v>0</v>
      </c>
      <c r="AL97" s="38" t="str">
        <f>IF(AE97="","",COUNTIFS('1추일출'!$AE$6:$AE$14,'1추일입'!AE97))</f>
        <v/>
      </c>
      <c r="AM97" s="23" t="str">
        <f t="shared" si="25"/>
        <v>OK</v>
      </c>
      <c r="AO97" s="38">
        <f>IF(AE97="",0,SUMIFS('1추일출'!$AA$6:$AA$14,'1추일출'!$AE$6:$AE$14,'1추일입'!$AE97))</f>
        <v>0</v>
      </c>
      <c r="AP97" s="38" t="str">
        <f>IF(AE97="","",COUNTIFS('1추일출'!$AE$6:$AE$14,AE97))</f>
        <v/>
      </c>
      <c r="AQ97" s="23" t="str">
        <f t="shared" si="26"/>
        <v>OK</v>
      </c>
    </row>
    <row r="98" spans="1:43" ht="50.1" customHeight="1" x14ac:dyDescent="0.3">
      <c r="A98" s="29" t="str">
        <f>IFERROR(VLOOKUP($C98,구분표!$A$2:$C$300,2,FALSE),"")</f>
        <v/>
      </c>
      <c r="B98" s="20" t="str">
        <f>IFERROR(VLOOKUP($C98,구분표!$A$2:$C$300,3,FALSE),"")</f>
        <v/>
      </c>
      <c r="C98" s="27"/>
      <c r="D98" s="31"/>
      <c r="E98" s="32"/>
      <c r="F98" s="31"/>
      <c r="G98" s="40"/>
      <c r="H98" s="38"/>
      <c r="I98" s="50" t="str">
        <f t="shared" si="15"/>
        <v/>
      </c>
      <c r="J98" s="38"/>
      <c r="K98" s="41"/>
      <c r="L98" s="46">
        <f t="shared" si="16"/>
        <v>0</v>
      </c>
      <c r="M98" s="38"/>
      <c r="N98" s="41"/>
      <c r="O98" s="48">
        <f t="shared" si="17"/>
        <v>0</v>
      </c>
      <c r="P98" s="23" t="str">
        <f t="shared" si="18"/>
        <v>X</v>
      </c>
      <c r="Q98" s="25"/>
      <c r="S98" s="23"/>
      <c r="U98" s="23"/>
      <c r="V98" s="38">
        <f t="shared" si="19"/>
        <v>0</v>
      </c>
      <c r="W98" s="38">
        <f t="shared" si="20"/>
        <v>0</v>
      </c>
      <c r="X98" s="23" t="str">
        <f t="shared" si="21"/>
        <v>OK</v>
      </c>
      <c r="Z98" s="23"/>
      <c r="AA98" s="38">
        <f t="shared" si="22"/>
        <v>0</v>
      </c>
      <c r="AB98" s="38">
        <f t="shared" si="23"/>
        <v>0</v>
      </c>
      <c r="AC98" s="23" t="str">
        <f t="shared" si="24"/>
        <v>OK</v>
      </c>
      <c r="AE98" s="23" t="str">
        <f>IF(AG98="","",IF(U98="도비","세입없음",AG98&amp;"-"&amp;test(COUNTIF($AG$7:AG98,AG98),"00")))</f>
        <v/>
      </c>
      <c r="AG98" s="23" t="str">
        <f t="array" ref="AG98">IF(C98="","",INDEX(구분표!$I$2:$I$300, MATCH(1,(구분표!$E$2:$E$300='1추일입'!B98)*(구분표!$F$2:$F$300='1추일입'!C98)*(구분표!$G$2:$G$300='1추일입'!A98),0)))</f>
        <v/>
      </c>
      <c r="AI98" s="23"/>
      <c r="AK98" s="38">
        <f>IF(AE98="",0,SUMIFS('1추일출'!$V$6:$V$14,'1추일출'!$AE$6:$AE$14,'1추일입'!$AE98))</f>
        <v>0</v>
      </c>
      <c r="AL98" s="38" t="str">
        <f>IF(AE98="","",COUNTIFS('1추일출'!$AE$6:$AE$14,'1추일입'!AE98))</f>
        <v/>
      </c>
      <c r="AM98" s="23" t="str">
        <f t="shared" si="25"/>
        <v>OK</v>
      </c>
      <c r="AO98" s="38">
        <f>IF(AE98="",0,SUMIFS('1추일출'!$AA$6:$AA$14,'1추일출'!$AE$6:$AE$14,'1추일입'!$AE98))</f>
        <v>0</v>
      </c>
      <c r="AP98" s="38" t="str">
        <f>IF(AE98="","",COUNTIFS('1추일출'!$AE$6:$AE$14,AE98))</f>
        <v/>
      </c>
      <c r="AQ98" s="23" t="str">
        <f t="shared" si="26"/>
        <v>OK</v>
      </c>
    </row>
    <row r="99" spans="1:43" ht="50.1" customHeight="1" x14ac:dyDescent="0.3">
      <c r="A99" s="29" t="str">
        <f>IFERROR(VLOOKUP($C99,구분표!$A$2:$C$300,2,FALSE),"")</f>
        <v/>
      </c>
      <c r="B99" s="20" t="str">
        <f>IFERROR(VLOOKUP($C99,구분표!$A$2:$C$300,3,FALSE),"")</f>
        <v/>
      </c>
      <c r="C99" s="27"/>
      <c r="D99" s="31"/>
      <c r="E99" s="32"/>
      <c r="F99" s="31"/>
      <c r="G99" s="40"/>
      <c r="H99" s="38"/>
      <c r="I99" s="50" t="str">
        <f t="shared" si="15"/>
        <v/>
      </c>
      <c r="J99" s="38"/>
      <c r="K99" s="41"/>
      <c r="L99" s="46">
        <f t="shared" si="16"/>
        <v>0</v>
      </c>
      <c r="M99" s="38"/>
      <c r="N99" s="41"/>
      <c r="O99" s="48">
        <f t="shared" si="17"/>
        <v>0</v>
      </c>
      <c r="P99" s="23" t="str">
        <f t="shared" si="18"/>
        <v>X</v>
      </c>
      <c r="Q99" s="25"/>
      <c r="S99" s="23"/>
      <c r="U99" s="23"/>
      <c r="V99" s="38">
        <f t="shared" si="19"/>
        <v>0</v>
      </c>
      <c r="W99" s="38">
        <f t="shared" si="20"/>
        <v>0</v>
      </c>
      <c r="X99" s="23" t="str">
        <f t="shared" si="21"/>
        <v>OK</v>
      </c>
      <c r="Z99" s="23"/>
      <c r="AA99" s="38">
        <f t="shared" si="22"/>
        <v>0</v>
      </c>
      <c r="AB99" s="38">
        <f t="shared" si="23"/>
        <v>0</v>
      </c>
      <c r="AC99" s="23" t="str">
        <f t="shared" si="24"/>
        <v>OK</v>
      </c>
      <c r="AE99" s="23" t="str">
        <f>IF(AG99="","",IF(U99="도비","세입없음",AG99&amp;"-"&amp;test(COUNTIF($AG$7:AG99,AG99),"00")))</f>
        <v/>
      </c>
      <c r="AG99" s="23" t="str">
        <f t="array" ref="AG99">IF(C99="","",INDEX(구분표!$I$2:$I$300, MATCH(1,(구분표!$E$2:$E$300='1추일입'!B99)*(구분표!$F$2:$F$300='1추일입'!C99)*(구분표!$G$2:$G$300='1추일입'!A99),0)))</f>
        <v/>
      </c>
      <c r="AI99" s="23"/>
      <c r="AK99" s="38">
        <f>IF(AE99="",0,SUMIFS('1추일출'!$V$6:$V$14,'1추일출'!$AE$6:$AE$14,'1추일입'!$AE99))</f>
        <v>0</v>
      </c>
      <c r="AL99" s="38" t="str">
        <f>IF(AE99="","",COUNTIFS('1추일출'!$AE$6:$AE$14,'1추일입'!AE99))</f>
        <v/>
      </c>
      <c r="AM99" s="23" t="str">
        <f t="shared" si="25"/>
        <v>OK</v>
      </c>
      <c r="AO99" s="38">
        <f>IF(AE99="",0,SUMIFS('1추일출'!$AA$6:$AA$14,'1추일출'!$AE$6:$AE$14,'1추일입'!$AE99))</f>
        <v>0</v>
      </c>
      <c r="AP99" s="38" t="str">
        <f>IF(AE99="","",COUNTIFS('1추일출'!$AE$6:$AE$14,AE99))</f>
        <v/>
      </c>
      <c r="AQ99" s="23" t="str">
        <f t="shared" si="26"/>
        <v>OK</v>
      </c>
    </row>
    <row r="100" spans="1:43" ht="50.1" customHeight="1" x14ac:dyDescent="0.3">
      <c r="A100" s="30" t="str">
        <f>IFERROR(VLOOKUP($C100,구분표!$A$2:$C$300,2,FALSE),"")</f>
        <v/>
      </c>
      <c r="B100" s="21" t="str">
        <f>IFERROR(VLOOKUP($C100,구분표!$A$2:$C$300,3,FALSE),"")</f>
        <v/>
      </c>
      <c r="C100" s="28"/>
      <c r="D100" s="33"/>
      <c r="E100" s="34"/>
      <c r="F100" s="33"/>
      <c r="G100" s="42"/>
      <c r="H100" s="39"/>
      <c r="I100" s="51" t="str">
        <f t="shared" si="15"/>
        <v/>
      </c>
      <c r="J100" s="39"/>
      <c r="K100" s="43"/>
      <c r="L100" s="47">
        <f t="shared" si="16"/>
        <v>0</v>
      </c>
      <c r="M100" s="39"/>
      <c r="N100" s="43"/>
      <c r="O100" s="49">
        <f t="shared" si="17"/>
        <v>0</v>
      </c>
      <c r="P100" s="24" t="str">
        <f t="shared" si="18"/>
        <v>X</v>
      </c>
      <c r="Q100" s="26"/>
      <c r="S100" s="24"/>
      <c r="U100" s="24"/>
      <c r="V100" s="39">
        <f t="shared" si="19"/>
        <v>0</v>
      </c>
      <c r="W100" s="39">
        <f t="shared" si="20"/>
        <v>0</v>
      </c>
      <c r="X100" s="24" t="str">
        <f t="shared" si="21"/>
        <v>OK</v>
      </c>
      <c r="Z100" s="24"/>
      <c r="AA100" s="39">
        <f t="shared" si="22"/>
        <v>0</v>
      </c>
      <c r="AB100" s="39">
        <f t="shared" si="23"/>
        <v>0</v>
      </c>
      <c r="AC100" s="24" t="str">
        <f t="shared" si="24"/>
        <v>OK</v>
      </c>
      <c r="AE100" s="24" t="str">
        <f>IF(AG100="","",IF(U100="도비","세입없음",AG100&amp;"-"&amp;test(COUNTIF($AG$7:AG100,AG100),"00")))</f>
        <v/>
      </c>
      <c r="AG100" s="24" t="str">
        <f t="array" ref="AG100">IF(C100="","",INDEX(구분표!$I$2:$I$300, MATCH(1,(구분표!$E$2:$E$300='1추일입'!B100)*(구분표!$F$2:$F$300='1추일입'!C100)*(구분표!$G$2:$G$300='1추일입'!A100),0)))</f>
        <v/>
      </c>
      <c r="AI100" s="24"/>
      <c r="AK100" s="39">
        <f>IF(AE100="",0,SUMIFS('1추일출'!$V$6:$V$14,'1추일출'!$AE$6:$AE$14,'1추일입'!$AE100))</f>
        <v>0</v>
      </c>
      <c r="AL100" s="39" t="str">
        <f>IF(AE100="","",COUNTIFS('1추일출'!$AE$6:$AE$14,'1추일입'!AE100))</f>
        <v/>
      </c>
      <c r="AM100" s="24" t="str">
        <f t="shared" si="25"/>
        <v>OK</v>
      </c>
      <c r="AO100" s="39">
        <f>IF(AE100="",0,SUMIFS('1추일출'!$AA$6:$AA$14,'1추일출'!$AE$6:$AE$14,'1추일입'!$AE100))</f>
        <v>0</v>
      </c>
      <c r="AP100" s="39" t="str">
        <f>IF(AE100="","",COUNTIFS('1추일출'!$AE$6:$AE$14,AE100))</f>
        <v/>
      </c>
      <c r="AQ100" s="24" t="str">
        <f t="shared" si="26"/>
        <v>OK</v>
      </c>
    </row>
  </sheetData>
  <autoFilter ref="A6:AQ6"/>
  <mergeCells count="25"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D7:D100">
      <formula1>"본예산,1회추경,신규"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14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I1" sqref="I1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2" t="s">
        <v>680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38" ht="20.25" customHeight="1" x14ac:dyDescent="0.3">
      <c r="A2" s="15" t="s">
        <v>681</v>
      </c>
      <c r="V2" s="52" t="s">
        <v>684</v>
      </c>
      <c r="AA2" s="52" t="s">
        <v>684</v>
      </c>
    </row>
    <row r="3" spans="1:38" ht="20.25" customHeight="1" x14ac:dyDescent="0.3">
      <c r="J3" s="45">
        <f>COUNTA(J7:J14)-10</f>
        <v>-9</v>
      </c>
      <c r="K3" s="45">
        <f>COUNTA(K7:K14)-10</f>
        <v>-8</v>
      </c>
      <c r="M3" s="45">
        <f>COUNTA(M7:M14)-10</f>
        <v>-9</v>
      </c>
      <c r="N3" s="45">
        <f>COUNTA(N7:N14)-10</f>
        <v>-9</v>
      </c>
      <c r="Q3" s="16" t="s">
        <v>660</v>
      </c>
      <c r="V3" s="59" t="str">
        <f>IF(V6='1추일입'!V6,"OK","@@")</f>
        <v>@@</v>
      </c>
      <c r="W3" s="60"/>
      <c r="X3" s="59" t="str">
        <f>IF(COUNTIF(X6:X14,"검토")&gt;0,"@@","OK")</f>
        <v>OK</v>
      </c>
      <c r="AA3" s="59" t="str">
        <f>IF(AA6='1추일입'!AA6,"OK","@@")</f>
        <v>OK</v>
      </c>
      <c r="AC3" s="59" t="str">
        <f>IF(COUNTIF(AC6:AC14,"검토")&gt;0,"@@","OK")</f>
        <v>OK</v>
      </c>
    </row>
    <row r="4" spans="1:38" s="14" customFormat="1" ht="30" customHeight="1" x14ac:dyDescent="0.3">
      <c r="A4" s="236" t="s">
        <v>645</v>
      </c>
      <c r="B4" s="238" t="s">
        <v>646</v>
      </c>
      <c r="C4" s="239" t="s">
        <v>647</v>
      </c>
      <c r="D4" s="230" t="s">
        <v>659</v>
      </c>
      <c r="E4" s="237" t="s">
        <v>648</v>
      </c>
      <c r="F4" s="238" t="s">
        <v>682</v>
      </c>
      <c r="G4" s="237" t="s">
        <v>656</v>
      </c>
      <c r="H4" s="230" t="s">
        <v>655</v>
      </c>
      <c r="I4" s="237" t="s">
        <v>654</v>
      </c>
      <c r="J4" s="240" t="s">
        <v>652</v>
      </c>
      <c r="K4" s="241"/>
      <c r="L4" s="242" t="s">
        <v>653</v>
      </c>
      <c r="M4" s="244" t="s">
        <v>662</v>
      </c>
      <c r="N4" s="245"/>
      <c r="O4" s="234" t="s">
        <v>661</v>
      </c>
      <c r="P4" s="230" t="s">
        <v>658</v>
      </c>
      <c r="Q4" s="229" t="s">
        <v>657</v>
      </c>
      <c r="S4" s="231" t="s">
        <v>663</v>
      </c>
      <c r="U4" s="232" t="s">
        <v>664</v>
      </c>
      <c r="V4" s="233" t="s">
        <v>665</v>
      </c>
      <c r="W4" s="233"/>
      <c r="X4" s="233"/>
      <c r="Z4" s="232" t="s">
        <v>664</v>
      </c>
      <c r="AA4" s="228" t="s">
        <v>669</v>
      </c>
      <c r="AB4" s="228"/>
      <c r="AC4" s="228"/>
      <c r="AE4" s="232" t="s">
        <v>670</v>
      </c>
      <c r="AG4" s="246" t="s">
        <v>685</v>
      </c>
      <c r="AH4" s="248" t="s">
        <v>686</v>
      </c>
      <c r="AJ4" s="231" t="s">
        <v>671</v>
      </c>
      <c r="AL4" s="231" t="s">
        <v>672</v>
      </c>
    </row>
    <row r="5" spans="1:38" s="14" customFormat="1" ht="18" customHeight="1" x14ac:dyDescent="0.3">
      <c r="A5" s="236"/>
      <c r="B5" s="238"/>
      <c r="C5" s="239"/>
      <c r="D5" s="238"/>
      <c r="E5" s="237"/>
      <c r="F5" s="238"/>
      <c r="G5" s="237"/>
      <c r="H5" s="238"/>
      <c r="I5" s="239"/>
      <c r="J5" s="17" t="s">
        <v>650</v>
      </c>
      <c r="K5" s="36" t="s">
        <v>651</v>
      </c>
      <c r="L5" s="243"/>
      <c r="M5" s="18" t="s">
        <v>650</v>
      </c>
      <c r="N5" s="35" t="s">
        <v>651</v>
      </c>
      <c r="O5" s="235"/>
      <c r="P5" s="230"/>
      <c r="Q5" s="229"/>
      <c r="S5" s="232"/>
      <c r="U5" s="232"/>
      <c r="V5" s="63" t="s">
        <v>666</v>
      </c>
      <c r="W5" s="63" t="s">
        <v>667</v>
      </c>
      <c r="X5" s="63" t="s">
        <v>668</v>
      </c>
      <c r="Z5" s="232"/>
      <c r="AA5" s="63" t="s">
        <v>666</v>
      </c>
      <c r="AB5" s="63" t="s">
        <v>667</v>
      </c>
      <c r="AC5" s="63" t="s">
        <v>668</v>
      </c>
      <c r="AE5" s="232"/>
      <c r="AG5" s="247"/>
      <c r="AH5" s="249"/>
      <c r="AJ5" s="232"/>
      <c r="AL5" s="232"/>
    </row>
    <row r="6" spans="1:38" ht="50.1" customHeight="1" x14ac:dyDescent="0.3">
      <c r="A6" s="44" t="s">
        <v>677</v>
      </c>
      <c r="B6" s="19"/>
      <c r="C6" s="19"/>
      <c r="D6" s="19"/>
      <c r="E6" s="19"/>
      <c r="F6" s="19"/>
      <c r="G6" s="37">
        <f t="shared" ref="G6:O6" si="0">SUBTOTAL(9,G7:G14)/2</f>
        <v>8960000</v>
      </c>
      <c r="H6" s="37">
        <f t="shared" si="0"/>
        <v>0</v>
      </c>
      <c r="I6" s="37">
        <f t="shared" si="0"/>
        <v>8960000</v>
      </c>
      <c r="J6" s="37">
        <f t="shared" si="0"/>
        <v>0</v>
      </c>
      <c r="K6" s="37">
        <f t="shared" si="0"/>
        <v>5901000</v>
      </c>
      <c r="L6" s="37">
        <f t="shared" si="0"/>
        <v>14861000</v>
      </c>
      <c r="M6" s="37">
        <f t="shared" si="0"/>
        <v>0</v>
      </c>
      <c r="N6" s="37">
        <f t="shared" si="0"/>
        <v>0</v>
      </c>
      <c r="O6" s="37">
        <f t="shared" si="0"/>
        <v>8960000</v>
      </c>
      <c r="P6" s="22"/>
      <c r="Q6" s="19"/>
      <c r="S6" s="22"/>
      <c r="U6" s="22"/>
      <c r="V6" s="37">
        <f>SUBTOTAL(9,V7:V14)/2</f>
        <v>5901000</v>
      </c>
      <c r="W6" s="37">
        <f>SUBTOTAL(9,W7:W14)/2</f>
        <v>0</v>
      </c>
      <c r="X6" s="23" t="str">
        <f t="shared" ref="X6" si="1">IF(SUM($J6:$K6)=SUM($V6:$W6),"OK","검토")</f>
        <v>OK</v>
      </c>
      <c r="Z6" s="22"/>
      <c r="AA6" s="37">
        <f>SUBTOTAL(9,AA7:AA14)/2</f>
        <v>0</v>
      </c>
      <c r="AB6" s="37">
        <f>SUBTOTAL(9,AB7:AB14)/2</f>
        <v>0</v>
      </c>
      <c r="AC6" s="23" t="str">
        <f t="shared" ref="AC6" si="2">IF(SUM($J6:$K6)=SUM($V6:$W6),"OK","검토")</f>
        <v>OK</v>
      </c>
      <c r="AE6" s="22"/>
      <c r="AG6" s="20"/>
      <c r="AH6" s="25"/>
      <c r="AJ6" s="22"/>
      <c r="AL6" s="22"/>
    </row>
    <row r="7" spans="1:38" ht="50.1" customHeight="1" x14ac:dyDescent="0.3">
      <c r="A7" s="53" t="s">
        <v>683</v>
      </c>
      <c r="B7" s="54"/>
      <c r="C7" s="55"/>
      <c r="D7" s="54"/>
      <c r="E7" s="55"/>
      <c r="F7" s="54"/>
      <c r="G7" s="56">
        <f>SUM(G8:G14)</f>
        <v>8960000</v>
      </c>
      <c r="H7" s="56">
        <f t="shared" ref="H7" si="3">SUM(H8:H14)</f>
        <v>0</v>
      </c>
      <c r="I7" s="56">
        <f t="shared" ref="I7" si="4">SUM(I8:I14)</f>
        <v>8960000</v>
      </c>
      <c r="J7" s="56">
        <f t="shared" ref="J7" si="5">SUM(J8:J14)</f>
        <v>0</v>
      </c>
      <c r="K7" s="56">
        <f t="shared" ref="K7" si="6">SUM(K8:K14)</f>
        <v>5901000</v>
      </c>
      <c r="L7" s="56">
        <f t="shared" ref="L7" si="7">SUM(L8:L14)</f>
        <v>14861000</v>
      </c>
      <c r="M7" s="56">
        <f t="shared" ref="M7" si="8">SUM(M8:M14)</f>
        <v>0</v>
      </c>
      <c r="N7" s="56">
        <f t="shared" ref="N7" si="9">SUM(N8:N14)</f>
        <v>0</v>
      </c>
      <c r="O7" s="56">
        <f t="shared" ref="O7" si="10">SUM(O8:O14)</f>
        <v>8960000</v>
      </c>
      <c r="P7" s="57"/>
      <c r="Q7" s="58"/>
      <c r="S7" s="23"/>
      <c r="U7" s="23"/>
      <c r="V7" s="38">
        <f t="shared" ref="V7:V14" si="11">IF($U7&lt;&gt;"도비",IF($S7="국도비","직접입력",SUM($J7:$K7)),)</f>
        <v>5901000</v>
      </c>
      <c r="W7" s="38">
        <f t="shared" ref="W7:W14" si="12">IF($U7="도비",SUM($J7:$K7),IF($S7="국도비","직접입력",SUM($J7:$K7)-$V7))</f>
        <v>0</v>
      </c>
      <c r="X7" s="23" t="str">
        <f t="shared" ref="X7:X14" si="13">IF(SUM($J7:$K7)=SUM($V7:$W7),"OK","검토")</f>
        <v>OK</v>
      </c>
      <c r="Z7" s="23"/>
      <c r="AA7" s="38">
        <f t="shared" ref="AA7:AA14" si="14">IF($U7&lt;&gt;"도비",IF($S7="국도비","직접입력",SUM($M7:$N7)),)</f>
        <v>0</v>
      </c>
      <c r="AB7" s="38">
        <f t="shared" ref="AB7:AB14" si="15">IF($U7="도비",SUM(M7:N7),IF($S7="국도비","직접입력",SUM(M7:N7)-AA7))</f>
        <v>0</v>
      </c>
      <c r="AC7" s="23" t="str">
        <f t="shared" ref="AC7:AC14" si="16">IF(SUM(M7:N7)=SUM(AA7:AB7),"OK","검토")</f>
        <v>OK</v>
      </c>
      <c r="AE7" s="23" t="str">
        <f t="shared" ref="AE7:AE14" si="17">IF(U7="","",IF(U7="도비","세입없음","직접입력"))</f>
        <v/>
      </c>
      <c r="AG7" s="20" t="str">
        <f t="shared" ref="AG7:AG14" si="18">IF(AE7="","",COUNTIF($AE$7:$AE$14,AE7))</f>
        <v/>
      </c>
      <c r="AH7" s="61" t="str">
        <f t="shared" ref="AH7:AH14" si="19">IF(U7="","",IF(AND(U7="도비",AE7="세입없음"),"OK",IF(AND(U7&lt;&gt;"도비",AE7&lt;&gt;""),"OK","@@")))</f>
        <v/>
      </c>
      <c r="AJ7" s="23" t="str">
        <f t="array" ref="AJ7">IF(C7="","",INDEX(구분표!$I$2:$I$300, MATCH(1,(구분표!$E$2:$E$300='1추일출'!B7)*(구분표!$F$2:$F$300='1추일출'!C7)*(구분표!$G$2:$G$300='1추일출'!A7),0)))</f>
        <v/>
      </c>
      <c r="AL7" s="23"/>
    </row>
    <row r="8" spans="1:38" ht="73.150000000000006" customHeight="1" x14ac:dyDescent="0.3">
      <c r="A8" s="29" t="s">
        <v>794</v>
      </c>
      <c r="B8" s="20" t="s">
        <v>795</v>
      </c>
      <c r="C8" s="27" t="s">
        <v>796</v>
      </c>
      <c r="D8" s="31" t="s">
        <v>797</v>
      </c>
      <c r="E8" s="32">
        <v>184</v>
      </c>
      <c r="F8" s="187" t="s">
        <v>798</v>
      </c>
      <c r="G8" s="40">
        <v>8960000</v>
      </c>
      <c r="H8" s="38">
        <v>0</v>
      </c>
      <c r="I8" s="50">
        <f t="shared" ref="I8:I14" si="20">IF(D8="","",G8-H8)</f>
        <v>8960000</v>
      </c>
      <c r="J8" s="38"/>
      <c r="K8" s="41">
        <v>5901000</v>
      </c>
      <c r="L8" s="46">
        <f t="shared" ref="L8:L14" si="21">IF(G8=0,H8+J8+K8,G8+J8+K8)</f>
        <v>14861000</v>
      </c>
      <c r="M8" s="38"/>
      <c r="N8" s="41"/>
      <c r="O8" s="48">
        <f t="shared" ref="O8:O14" si="22">IF(G8=0,H8+M8+N8,G8+M8+N8)</f>
        <v>8960000</v>
      </c>
      <c r="P8" s="23" t="str">
        <f t="shared" ref="P8:P14" si="23">IF(AND((L8=0),(O8&gt;0)),"O",IF(AND((J8&lt;0),(L8-O8&lt;0)),"O","X"))</f>
        <v>X</v>
      </c>
      <c r="Q8" s="188" t="s">
        <v>800</v>
      </c>
      <c r="S8" s="23"/>
      <c r="U8" s="23"/>
      <c r="V8" s="38">
        <f t="shared" si="11"/>
        <v>5901000</v>
      </c>
      <c r="W8" s="38" t="s">
        <v>799</v>
      </c>
      <c r="X8" s="23" t="str">
        <f t="shared" si="13"/>
        <v>OK</v>
      </c>
      <c r="Z8" s="23"/>
      <c r="AA8" s="38">
        <f t="shared" si="14"/>
        <v>0</v>
      </c>
      <c r="AB8" s="38">
        <f t="shared" si="15"/>
        <v>0</v>
      </c>
      <c r="AC8" s="23" t="str">
        <f t="shared" si="16"/>
        <v>OK</v>
      </c>
      <c r="AE8" s="23" t="str">
        <f t="shared" si="17"/>
        <v/>
      </c>
      <c r="AG8" s="20" t="str">
        <f t="shared" si="18"/>
        <v/>
      </c>
      <c r="AH8" s="61" t="str">
        <f t="shared" si="19"/>
        <v/>
      </c>
      <c r="AJ8" s="23" t="str">
        <f t="array" ref="AJ8">IF(C8="","",INDEX(구분표!$I$2:$I$300, MATCH(1,(구분표!$E$2:$E$300='1추일출'!B8)*(구분표!$F$2:$F$300='1추일출'!C8)*(구분표!$G$2:$G$300='1추일출'!A8),0)))</f>
        <v>0604</v>
      </c>
      <c r="AL8" s="23"/>
    </row>
    <row r="9" spans="1:38" ht="50.1" customHeight="1" x14ac:dyDescent="0.4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20"/>
        <v/>
      </c>
      <c r="J9" s="38"/>
      <c r="K9" s="41"/>
      <c r="L9" s="46">
        <f t="shared" si="21"/>
        <v>0</v>
      </c>
      <c r="M9" s="38"/>
      <c r="N9" s="41"/>
      <c r="O9" s="48">
        <f t="shared" si="22"/>
        <v>0</v>
      </c>
      <c r="P9" s="23" t="str">
        <f t="shared" si="23"/>
        <v>X</v>
      </c>
      <c r="Q9" s="25"/>
      <c r="S9" s="23"/>
      <c r="U9" s="23"/>
      <c r="V9" s="38">
        <f t="shared" si="11"/>
        <v>0</v>
      </c>
      <c r="W9" s="38">
        <f t="shared" si="12"/>
        <v>0</v>
      </c>
      <c r="X9" s="23" t="str">
        <f t="shared" si="13"/>
        <v>OK</v>
      </c>
      <c r="Z9" s="23"/>
      <c r="AA9" s="38">
        <f t="shared" si="14"/>
        <v>0</v>
      </c>
      <c r="AB9" s="38">
        <f t="shared" si="15"/>
        <v>0</v>
      </c>
      <c r="AC9" s="23" t="str">
        <f t="shared" si="16"/>
        <v>OK</v>
      </c>
      <c r="AE9" s="23" t="str">
        <f t="shared" si="17"/>
        <v/>
      </c>
      <c r="AG9" s="20" t="str">
        <f t="shared" si="18"/>
        <v/>
      </c>
      <c r="AH9" s="61" t="str">
        <f t="shared" si="19"/>
        <v/>
      </c>
      <c r="AJ9" s="23" t="str">
        <f t="array" ref="AJ9">IF(C9="","",INDEX(구분표!$I$2:$I$300, MATCH(1,(구분표!$E$2:$E$300='1추일출'!B9)*(구분표!$F$2:$F$300='1추일출'!C9)*(구분표!$G$2:$G$300='1추일출'!A9),0)))</f>
        <v/>
      </c>
      <c r="AL9" s="23"/>
    </row>
    <row r="10" spans="1:38" ht="50.1" customHeight="1" x14ac:dyDescent="0.4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20"/>
        <v/>
      </c>
      <c r="J10" s="38"/>
      <c r="K10" s="41"/>
      <c r="L10" s="46">
        <f t="shared" si="21"/>
        <v>0</v>
      </c>
      <c r="M10" s="38"/>
      <c r="N10" s="41"/>
      <c r="O10" s="48">
        <f t="shared" si="22"/>
        <v>0</v>
      </c>
      <c r="P10" s="23" t="str">
        <f t="shared" si="23"/>
        <v>X</v>
      </c>
      <c r="Q10" s="25"/>
      <c r="S10" s="23"/>
      <c r="U10" s="23"/>
      <c r="V10" s="38">
        <f t="shared" si="11"/>
        <v>0</v>
      </c>
      <c r="W10" s="38">
        <f t="shared" si="12"/>
        <v>0</v>
      </c>
      <c r="X10" s="23" t="str">
        <f t="shared" si="13"/>
        <v>OK</v>
      </c>
      <c r="Z10" s="23"/>
      <c r="AA10" s="38">
        <f t="shared" si="14"/>
        <v>0</v>
      </c>
      <c r="AB10" s="38">
        <f t="shared" si="15"/>
        <v>0</v>
      </c>
      <c r="AC10" s="23" t="str">
        <f t="shared" si="16"/>
        <v>OK</v>
      </c>
      <c r="AE10" s="23" t="str">
        <f t="shared" si="17"/>
        <v/>
      </c>
      <c r="AG10" s="20" t="str">
        <f t="shared" si="18"/>
        <v/>
      </c>
      <c r="AH10" s="61" t="str">
        <f t="shared" si="19"/>
        <v/>
      </c>
      <c r="AJ10" s="23" t="str">
        <f t="array" ref="AJ10">IF(C10="","",INDEX(구분표!$I$2:$I$300, MATCH(1,(구분표!$E$2:$E$300='1추일출'!B10)*(구분표!$F$2:$F$300='1추일출'!C10)*(구분표!$G$2:$G$300='1추일출'!A10),0)))</f>
        <v/>
      </c>
      <c r="AL10" s="23"/>
    </row>
    <row r="11" spans="1:38" ht="50.1" customHeight="1" x14ac:dyDescent="0.4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20"/>
        <v/>
      </c>
      <c r="J11" s="38"/>
      <c r="K11" s="41"/>
      <c r="L11" s="46">
        <f t="shared" si="21"/>
        <v>0</v>
      </c>
      <c r="M11" s="38"/>
      <c r="N11" s="41"/>
      <c r="O11" s="48">
        <f t="shared" si="22"/>
        <v>0</v>
      </c>
      <c r="P11" s="23" t="str">
        <f t="shared" si="23"/>
        <v>X</v>
      </c>
      <c r="Q11" s="25"/>
      <c r="S11" s="23"/>
      <c r="U11" s="23"/>
      <c r="V11" s="38">
        <f t="shared" si="11"/>
        <v>0</v>
      </c>
      <c r="W11" s="38">
        <f t="shared" si="12"/>
        <v>0</v>
      </c>
      <c r="X11" s="23" t="str">
        <f t="shared" si="13"/>
        <v>OK</v>
      </c>
      <c r="Z11" s="23"/>
      <c r="AA11" s="38">
        <f t="shared" si="14"/>
        <v>0</v>
      </c>
      <c r="AB11" s="38">
        <f t="shared" si="15"/>
        <v>0</v>
      </c>
      <c r="AC11" s="23" t="str">
        <f t="shared" si="16"/>
        <v>OK</v>
      </c>
      <c r="AE11" s="23" t="str">
        <f t="shared" si="17"/>
        <v/>
      </c>
      <c r="AG11" s="20" t="str">
        <f t="shared" si="18"/>
        <v/>
      </c>
      <c r="AH11" s="61" t="str">
        <f t="shared" si="19"/>
        <v/>
      </c>
      <c r="AJ11" s="23" t="str">
        <f t="array" ref="AJ11">IF(C11="","",INDEX(구분표!$I$2:$I$300, MATCH(1,(구분표!$E$2:$E$300='1추일출'!B11)*(구분표!$F$2:$F$300='1추일출'!C11)*(구분표!$G$2:$G$300='1추일출'!A11),0)))</f>
        <v/>
      </c>
      <c r="AL11" s="23"/>
    </row>
    <row r="12" spans="1:38" ht="50.1" customHeight="1" x14ac:dyDescent="0.4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20"/>
        <v/>
      </c>
      <c r="J12" s="38"/>
      <c r="K12" s="41"/>
      <c r="L12" s="46">
        <f t="shared" si="21"/>
        <v>0</v>
      </c>
      <c r="M12" s="38"/>
      <c r="N12" s="41"/>
      <c r="O12" s="48">
        <f t="shared" si="22"/>
        <v>0</v>
      </c>
      <c r="P12" s="23" t="str">
        <f t="shared" si="23"/>
        <v>X</v>
      </c>
      <c r="Q12" s="25"/>
      <c r="S12" s="23"/>
      <c r="U12" s="23"/>
      <c r="V12" s="38">
        <f t="shared" si="11"/>
        <v>0</v>
      </c>
      <c r="W12" s="38">
        <f t="shared" si="12"/>
        <v>0</v>
      </c>
      <c r="X12" s="23" t="str">
        <f t="shared" si="13"/>
        <v>OK</v>
      </c>
      <c r="Z12" s="23"/>
      <c r="AA12" s="38">
        <f t="shared" si="14"/>
        <v>0</v>
      </c>
      <c r="AB12" s="38">
        <f t="shared" si="15"/>
        <v>0</v>
      </c>
      <c r="AC12" s="23" t="str">
        <f t="shared" si="16"/>
        <v>OK</v>
      </c>
      <c r="AE12" s="23" t="str">
        <f t="shared" si="17"/>
        <v/>
      </c>
      <c r="AG12" s="20" t="str">
        <f t="shared" si="18"/>
        <v/>
      </c>
      <c r="AH12" s="61" t="str">
        <f t="shared" si="19"/>
        <v/>
      </c>
      <c r="AJ12" s="23" t="str">
        <f t="array" ref="AJ12">IF(C12="","",INDEX(구분표!$I$2:$I$300, MATCH(1,(구분표!$E$2:$E$300='1추일출'!B12)*(구분표!$F$2:$F$300='1추일출'!C12)*(구분표!$G$2:$G$300='1추일출'!A12),0)))</f>
        <v/>
      </c>
      <c r="AL12" s="23"/>
    </row>
    <row r="13" spans="1:38" ht="50.1" customHeight="1" x14ac:dyDescent="0.4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20"/>
        <v/>
      </c>
      <c r="J13" s="38"/>
      <c r="K13" s="41"/>
      <c r="L13" s="46">
        <f t="shared" si="21"/>
        <v>0</v>
      </c>
      <c r="M13" s="38"/>
      <c r="N13" s="41"/>
      <c r="O13" s="48">
        <f t="shared" si="22"/>
        <v>0</v>
      </c>
      <c r="P13" s="23" t="str">
        <f t="shared" si="23"/>
        <v>X</v>
      </c>
      <c r="Q13" s="25"/>
      <c r="S13" s="23"/>
      <c r="U13" s="23"/>
      <c r="V13" s="38">
        <f t="shared" si="11"/>
        <v>0</v>
      </c>
      <c r="W13" s="38">
        <f t="shared" si="12"/>
        <v>0</v>
      </c>
      <c r="X13" s="23" t="str">
        <f t="shared" si="13"/>
        <v>OK</v>
      </c>
      <c r="Z13" s="23"/>
      <c r="AA13" s="38">
        <f t="shared" si="14"/>
        <v>0</v>
      </c>
      <c r="AB13" s="38">
        <f t="shared" si="15"/>
        <v>0</v>
      </c>
      <c r="AC13" s="23" t="str">
        <f t="shared" si="16"/>
        <v>OK</v>
      </c>
      <c r="AE13" s="23" t="str">
        <f t="shared" si="17"/>
        <v/>
      </c>
      <c r="AG13" s="20" t="str">
        <f t="shared" si="18"/>
        <v/>
      </c>
      <c r="AH13" s="61" t="str">
        <f t="shared" si="19"/>
        <v/>
      </c>
      <c r="AJ13" s="23" t="str">
        <f t="array" ref="AJ13">IF(C13="","",INDEX(구분표!$I$2:$I$300, MATCH(1,(구분표!$E$2:$E$300='1추일출'!B13)*(구분표!$F$2:$F$300='1추일출'!C13)*(구분표!$G$2:$G$300='1추일출'!A13),0)))</f>
        <v/>
      </c>
      <c r="AL13" s="23"/>
    </row>
    <row r="14" spans="1:38" ht="50.1" customHeight="1" x14ac:dyDescent="0.4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20"/>
        <v/>
      </c>
      <c r="J14" s="38"/>
      <c r="K14" s="41"/>
      <c r="L14" s="46">
        <f t="shared" si="21"/>
        <v>0</v>
      </c>
      <c r="M14" s="38"/>
      <c r="N14" s="41"/>
      <c r="O14" s="48">
        <f t="shared" si="22"/>
        <v>0</v>
      </c>
      <c r="P14" s="23" t="str">
        <f t="shared" si="23"/>
        <v>X</v>
      </c>
      <c r="Q14" s="25"/>
      <c r="S14" s="23"/>
      <c r="U14" s="23"/>
      <c r="V14" s="38">
        <f t="shared" si="11"/>
        <v>0</v>
      </c>
      <c r="W14" s="38">
        <f t="shared" si="12"/>
        <v>0</v>
      </c>
      <c r="X14" s="23" t="str">
        <f t="shared" si="13"/>
        <v>OK</v>
      </c>
      <c r="Z14" s="23"/>
      <c r="AA14" s="38">
        <f t="shared" si="14"/>
        <v>0</v>
      </c>
      <c r="AB14" s="38">
        <f t="shared" si="15"/>
        <v>0</v>
      </c>
      <c r="AC14" s="23" t="str">
        <f t="shared" si="16"/>
        <v>OK</v>
      </c>
      <c r="AE14" s="23" t="str">
        <f t="shared" si="17"/>
        <v/>
      </c>
      <c r="AG14" s="20" t="str">
        <f t="shared" si="18"/>
        <v/>
      </c>
      <c r="AH14" s="61" t="str">
        <f t="shared" si="19"/>
        <v/>
      </c>
      <c r="AJ14" s="23" t="str">
        <f t="array" ref="AJ14">IF(C14="","",INDEX(구분표!$I$2:$I$300, MATCH(1,(구분표!$E$2:$E$300='1추일출'!B14)*(구분표!$F$2:$F$300='1추일출'!C14)*(구분표!$G$2:$G$300='1추일출'!A14),0)))</f>
        <v/>
      </c>
      <c r="AL14" s="23"/>
    </row>
  </sheetData>
  <autoFilter ref="A6:AL6"/>
  <mergeCells count="25"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</mergeCells>
  <phoneticPr fontId="1" type="noConversion"/>
  <dataValidations count="3">
    <dataValidation type="list" allowBlank="1" showInputMessage="1" showErrorMessage="1" sqref="U7:U14 Z7:Z14">
      <formula1>"도비,국비,지특,기금,특교"</formula1>
    </dataValidation>
    <dataValidation type="list" allowBlank="1" showInputMessage="1" showErrorMessage="1" sqref="S7:S14">
      <formula1>"도비,국도비"</formula1>
    </dataValidation>
    <dataValidation type="list" allowBlank="1" showInputMessage="1" showErrorMessage="1" sqref="D7:D14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2" t="s">
        <v>679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 x14ac:dyDescent="0.3">
      <c r="A2" s="15" t="s">
        <v>644</v>
      </c>
      <c r="V2" s="52" t="s">
        <v>684</v>
      </c>
      <c r="AA2" s="52" t="s">
        <v>684</v>
      </c>
    </row>
    <row r="3" spans="1:43" ht="20.25" customHeight="1" x14ac:dyDescent="0.3">
      <c r="J3" s="45">
        <f>COUNTA(J7:J50)</f>
        <v>0</v>
      </c>
      <c r="K3" s="45">
        <f>COUNTA(K7:K50)</f>
        <v>0</v>
      </c>
      <c r="M3" s="45">
        <f>COUNTA(M7:M50)</f>
        <v>0</v>
      </c>
      <c r="N3" s="45">
        <f>COUNTA(N7:N50)</f>
        <v>0</v>
      </c>
      <c r="Q3" s="16" t="s">
        <v>660</v>
      </c>
      <c r="V3" s="59" t="str">
        <f>IF(V6='1추특출'!V6,"OK","@@")</f>
        <v>OK</v>
      </c>
      <c r="X3" s="59" t="str">
        <f>IF(COUNTIF(X6:X50,"검토")&gt;0,"@@","OK")</f>
        <v>OK</v>
      </c>
      <c r="AA3" s="59" t="str">
        <f>IF(AA6='1추특출'!AA6,"OK","@@")</f>
        <v>OK</v>
      </c>
      <c r="AC3" s="59" t="str">
        <f>IF(COUNTIF(AC6:AC50,"검토")&gt;0,"@@","OK")</f>
        <v>OK</v>
      </c>
    </row>
    <row r="4" spans="1:43" s="14" customFormat="1" ht="30" customHeight="1" x14ac:dyDescent="0.3">
      <c r="A4" s="236" t="s">
        <v>645</v>
      </c>
      <c r="B4" s="238" t="s">
        <v>646</v>
      </c>
      <c r="C4" s="239" t="s">
        <v>647</v>
      </c>
      <c r="D4" s="230" t="s">
        <v>659</v>
      </c>
      <c r="E4" s="237" t="s">
        <v>648</v>
      </c>
      <c r="F4" s="238" t="s">
        <v>649</v>
      </c>
      <c r="G4" s="237" t="s">
        <v>656</v>
      </c>
      <c r="H4" s="230" t="s">
        <v>655</v>
      </c>
      <c r="I4" s="237" t="s">
        <v>654</v>
      </c>
      <c r="J4" s="240" t="s">
        <v>652</v>
      </c>
      <c r="K4" s="241"/>
      <c r="L4" s="242" t="s">
        <v>653</v>
      </c>
      <c r="M4" s="244" t="s">
        <v>662</v>
      </c>
      <c r="N4" s="245"/>
      <c r="O4" s="234" t="s">
        <v>661</v>
      </c>
      <c r="P4" s="230" t="s">
        <v>658</v>
      </c>
      <c r="Q4" s="229" t="s">
        <v>657</v>
      </c>
      <c r="S4" s="231" t="s">
        <v>663</v>
      </c>
      <c r="U4" s="232" t="s">
        <v>664</v>
      </c>
      <c r="V4" s="233" t="s">
        <v>665</v>
      </c>
      <c r="W4" s="233"/>
      <c r="X4" s="233"/>
      <c r="Z4" s="232" t="s">
        <v>664</v>
      </c>
      <c r="AA4" s="228" t="s">
        <v>669</v>
      </c>
      <c r="AB4" s="228"/>
      <c r="AC4" s="228"/>
      <c r="AE4" s="232" t="s">
        <v>670</v>
      </c>
      <c r="AG4" s="231" t="s">
        <v>671</v>
      </c>
      <c r="AI4" s="231" t="s">
        <v>672</v>
      </c>
      <c r="AK4" s="233" t="s">
        <v>673</v>
      </c>
      <c r="AL4" s="233"/>
      <c r="AM4" s="233"/>
      <c r="AO4" s="228" t="s">
        <v>676</v>
      </c>
      <c r="AP4" s="228"/>
      <c r="AQ4" s="228"/>
    </row>
    <row r="5" spans="1:43" s="14" customFormat="1" ht="18" customHeight="1" x14ac:dyDescent="0.3">
      <c r="A5" s="236"/>
      <c r="B5" s="238"/>
      <c r="C5" s="239"/>
      <c r="D5" s="238"/>
      <c r="E5" s="237"/>
      <c r="F5" s="238"/>
      <c r="G5" s="237"/>
      <c r="H5" s="238"/>
      <c r="I5" s="239"/>
      <c r="J5" s="17" t="s">
        <v>650</v>
      </c>
      <c r="K5" s="36" t="s">
        <v>651</v>
      </c>
      <c r="L5" s="243"/>
      <c r="M5" s="18" t="s">
        <v>650</v>
      </c>
      <c r="N5" s="35" t="s">
        <v>651</v>
      </c>
      <c r="O5" s="235"/>
      <c r="P5" s="230"/>
      <c r="Q5" s="229"/>
      <c r="S5" s="232"/>
      <c r="U5" s="232"/>
      <c r="V5" s="63" t="s">
        <v>666</v>
      </c>
      <c r="W5" s="63" t="s">
        <v>667</v>
      </c>
      <c r="X5" s="63" t="s">
        <v>668</v>
      </c>
      <c r="Z5" s="232"/>
      <c r="AA5" s="63" t="s">
        <v>666</v>
      </c>
      <c r="AB5" s="63" t="s">
        <v>667</v>
      </c>
      <c r="AC5" s="63" t="s">
        <v>668</v>
      </c>
      <c r="AE5" s="232"/>
      <c r="AG5" s="232"/>
      <c r="AI5" s="232"/>
      <c r="AK5" s="63" t="s">
        <v>674</v>
      </c>
      <c r="AL5" s="63" t="s">
        <v>675</v>
      </c>
      <c r="AM5" s="63" t="s">
        <v>668</v>
      </c>
      <c r="AO5" s="63" t="s">
        <v>674</v>
      </c>
      <c r="AP5" s="63" t="s">
        <v>675</v>
      </c>
      <c r="AQ5" s="63" t="s">
        <v>668</v>
      </c>
    </row>
    <row r="6" spans="1:43" ht="50.1" customHeight="1" x14ac:dyDescent="0.3">
      <c r="A6" s="44" t="s">
        <v>677</v>
      </c>
      <c r="B6" s="19"/>
      <c r="C6" s="19"/>
      <c r="D6" s="19"/>
      <c r="E6" s="19"/>
      <c r="F6" s="19"/>
      <c r="G6" s="37">
        <f t="shared" ref="G6:O6" si="0">SUBTOTAL(9,G7:G50)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SUBTOTAL(9,V7:V50)</f>
        <v>0</v>
      </c>
      <c r="W6" s="37">
        <f>SUBTOTAL(9,W7:W50)</f>
        <v>0</v>
      </c>
      <c r="X6" s="23" t="str">
        <f t="shared" ref="X6" si="1">IF(SUM($J6:$K6)=SUM($V6:$W6),"OK","검토")</f>
        <v>OK</v>
      </c>
      <c r="Z6" s="22"/>
      <c r="AA6" s="37">
        <f>SUBTOTAL(9,AA7:AA50)</f>
        <v>0</v>
      </c>
      <c r="AB6" s="37">
        <f>SUBTOTAL(9,AB7:AB50)</f>
        <v>0</v>
      </c>
      <c r="AC6" s="23" t="str">
        <f t="shared" ref="AC6" si="2">IF(SUM($J6:$K6)=SUM($V6:$W6),"OK","검토")</f>
        <v>OK</v>
      </c>
      <c r="AE6" s="22"/>
      <c r="AG6" s="22"/>
      <c r="AI6" s="22"/>
      <c r="AK6" s="37">
        <f>SUBTOTAL(9,AK7:AK50)</f>
        <v>0</v>
      </c>
      <c r="AL6" s="37">
        <f>SUBTOTAL(9,AL7:AL50)</f>
        <v>0</v>
      </c>
      <c r="AM6" s="44" t="str">
        <f>IF(COUNTIF(AM7:AM50,"@@")&gt;0,"@@","OK")</f>
        <v>OK</v>
      </c>
      <c r="AO6" s="37">
        <f>SUBTOTAL(9,AO7:AO50)</f>
        <v>0</v>
      </c>
      <c r="AP6" s="37">
        <f>SUBTOTAL(9,AP7:AP50)</f>
        <v>0</v>
      </c>
      <c r="AQ6" s="44" t="str">
        <f>IF(COUNTIF(AQ7:AQ50,"@@")&gt;0,"@@","OK")</f>
        <v>OK</v>
      </c>
    </row>
    <row r="7" spans="1:43" ht="50.1" customHeight="1" x14ac:dyDescent="0.3">
      <c r="A7" s="29" t="str">
        <f>IFERROR(VLOOKUP($C7,구분표!$A$2:$C$300,2,FALSE),"")</f>
        <v/>
      </c>
      <c r="B7" s="20" t="str">
        <f>IFERROR(VLOOKUP($C7,구분표!$A$2:$C$300,3,FALSE),"")</f>
        <v/>
      </c>
      <c r="C7" s="27"/>
      <c r="D7" s="31"/>
      <c r="E7" s="32"/>
      <c r="F7" s="31"/>
      <c r="G7" s="40"/>
      <c r="H7" s="38"/>
      <c r="I7" s="50" t="str">
        <f>IF(D7="","",G7-H7)</f>
        <v/>
      </c>
      <c r="J7" s="38"/>
      <c r="K7" s="41"/>
      <c r="L7" s="46">
        <f>IF(G7=0,H7+J7+K7,G7+J7+K7)</f>
        <v>0</v>
      </c>
      <c r="M7" s="38"/>
      <c r="N7" s="41"/>
      <c r="O7" s="48">
        <f>IF(G7=0,H7+M7+N7,G7+M7+N7)</f>
        <v>0</v>
      </c>
      <c r="P7" s="23" t="str">
        <f>IF(AND((L7=0),(O7&gt;0)),"O",IF(AND((J7&lt;0),(L7-O7&lt;0)),"O","X"))</f>
        <v>X</v>
      </c>
      <c r="Q7" s="25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IF(AG7="","",IF(U7="도비","세입없음",AG7&amp;"-"&amp;test(COUNTIF($AG$7:AG7,AG7),"00")))</f>
        <v/>
      </c>
      <c r="AG7" s="23" t="str">
        <f t="array" ref="AG7">IF(C7="","",INDEX(구분표!$I$2:$I$300, MATCH(1,(구분표!$E$2:$E$300='1추특입'!B7)*(구분표!$F$2:$F$300='1추특입'!C7)*(구분표!$G$2:$G$300='1추특입'!A7),0)))</f>
        <v/>
      </c>
      <c r="AI7" s="23"/>
      <c r="AK7" s="38">
        <f>IF(AE7="",0,SUMIFS('1추특출'!$V$6:$V$50,'1추특출'!$AE$6:$AE$50,'1추특입'!$AE7))</f>
        <v>0</v>
      </c>
      <c r="AL7" s="38" t="str">
        <f>IF(AE7="","",COUNTIFS('1추특출'!$AE$6:$AE$50,'1추특입'!AE7))</f>
        <v/>
      </c>
      <c r="AM7" s="23" t="str">
        <f>IF(V7=AK7,"OK","@@")</f>
        <v>OK</v>
      </c>
      <c r="AO7" s="38">
        <f>IF(AE7="",0,SUMIFS('1추특출'!$AA$6:$AA$50,'1추특출'!$AE$6:$AE$50,'1추특입'!$AE7))</f>
        <v>0</v>
      </c>
      <c r="AP7" s="38" t="str">
        <f>IF(AE7="","",COUNTIFS('1추특출'!$AE$6:$AE$50,AE7))</f>
        <v/>
      </c>
      <c r="AQ7" s="23" t="str">
        <f>IF(AA7=AO7,"OK","@@")</f>
        <v>OK</v>
      </c>
    </row>
    <row r="8" spans="1:43" ht="50.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49" si="3">IF(D8="","",G8-H8)</f>
        <v/>
      </c>
      <c r="J8" s="38"/>
      <c r="K8" s="41"/>
      <c r="L8" s="46">
        <f t="shared" ref="L8:L49" si="4">IF(G8=0,H8+J8+K8,G8+J8+K8)</f>
        <v>0</v>
      </c>
      <c r="M8" s="38"/>
      <c r="N8" s="41"/>
      <c r="O8" s="48">
        <f t="shared" ref="O8:O49" si="5">IF(G8=0,H8+M8+N8,G8+M8+N8)</f>
        <v>0</v>
      </c>
      <c r="P8" s="23" t="str">
        <f t="shared" ref="P8:P49" si="6">IF(AND((L8=0),(O8&gt;0)),"O",IF(AND((J8&lt;0),(L8-O8&lt;0)),"O","X"))</f>
        <v>X</v>
      </c>
      <c r="Q8" s="25"/>
      <c r="S8" s="23"/>
      <c r="U8" s="23"/>
      <c r="V8" s="38">
        <f t="shared" ref="V8:V49" si="7">IF($U8&lt;&gt;"도비",IF($S8="국도비","직접입력",SUM($J8:$K8)),)</f>
        <v>0</v>
      </c>
      <c r="W8" s="38">
        <f t="shared" ref="W8:W49" si="8">IF($U8="도비",SUM($J8:$K8),IF($S8="국도비","직접입력",SUM($J8:$K8)-$V8))</f>
        <v>0</v>
      </c>
      <c r="X8" s="23" t="str">
        <f t="shared" ref="X8:X49" si="9">IF(SUM($J8:$K8)=SUM($V8:$W8),"OK","검토")</f>
        <v>OK</v>
      </c>
      <c r="Z8" s="23"/>
      <c r="AA8" s="38">
        <f t="shared" ref="AA8:AA49" si="10">IF($U8&lt;&gt;"도비",IF($S8="국도비","직접입력",SUM($M8:$N8)),)</f>
        <v>0</v>
      </c>
      <c r="AB8" s="38">
        <f t="shared" ref="AB8:AB49" si="11">IF($U8="도비",SUM(M8:N8),IF($S8="국도비","직접입력",SUM(M8:N8)-AA8))</f>
        <v>0</v>
      </c>
      <c r="AC8" s="23" t="str">
        <f t="shared" ref="AC8:AC49" si="12">IF(SUM(M8:N8)=SUM(AA8:AB8),"OK","검토")</f>
        <v>OK</v>
      </c>
      <c r="AE8" s="23" t="str">
        <f>IF(AG8="","",IF(U8="도비","세입없음",AG8&amp;"-"&amp;test(COUNTIF($AG$7:AG8,AG8),"00")))</f>
        <v/>
      </c>
      <c r="AG8" s="23" t="str">
        <f t="array" ref="AG8">IF(C8="","",INDEX(구분표!$I$2:$I$300, MATCH(1,(구분표!$E$2:$E$300='1추특입'!B8)*(구분표!$F$2:$F$300='1추특입'!C8)*(구분표!$G$2:$G$300='1추특입'!A8),0)))</f>
        <v/>
      </c>
      <c r="AI8" s="23"/>
      <c r="AK8" s="38">
        <f>IF(AE8="",0,SUMIFS('1추특출'!$V$6:$V$50,'1추특출'!$AE$6:$AE$50,'1추특입'!$AE8))</f>
        <v>0</v>
      </c>
      <c r="AL8" s="38" t="str">
        <f>IF(AE8="","",COUNTIFS('1추특출'!$AE$6:$AE$50,'1추특입'!AE8))</f>
        <v/>
      </c>
      <c r="AM8" s="23" t="str">
        <f t="shared" ref="AM8:AM50" si="13">IF(V8=AK8,"OK","@@")</f>
        <v>OK</v>
      </c>
      <c r="AO8" s="38">
        <f>IF(AE8="",0,SUMIFS('1추특출'!$AA$6:$AA$50,'1추특출'!$AE$6:$AE$50,'1추특입'!$AE8))</f>
        <v>0</v>
      </c>
      <c r="AP8" s="38" t="str">
        <f>IF(AE8="","",COUNTIFS('1추특출'!$AE$6:$AE$50,AE8))</f>
        <v/>
      </c>
      <c r="AQ8" s="23" t="str">
        <f t="shared" ref="AQ8:AQ50" si="14">IF(AA8=AO8,"OK","@@")</f>
        <v>OK</v>
      </c>
    </row>
    <row r="9" spans="1:43" ht="50.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3"/>
        <v/>
      </c>
      <c r="J9" s="38"/>
      <c r="K9" s="41"/>
      <c r="L9" s="46">
        <f t="shared" si="4"/>
        <v>0</v>
      </c>
      <c r="M9" s="38"/>
      <c r="N9" s="41"/>
      <c r="O9" s="48">
        <f t="shared" si="5"/>
        <v>0</v>
      </c>
      <c r="P9" s="23" t="str">
        <f t="shared" si="6"/>
        <v>X</v>
      </c>
      <c r="Q9" s="25"/>
      <c r="S9" s="23"/>
      <c r="U9" s="23"/>
      <c r="V9" s="38">
        <f t="shared" si="7"/>
        <v>0</v>
      </c>
      <c r="W9" s="38">
        <f t="shared" si="8"/>
        <v>0</v>
      </c>
      <c r="X9" s="23" t="str">
        <f t="shared" si="9"/>
        <v>OK</v>
      </c>
      <c r="Z9" s="23"/>
      <c r="AA9" s="38">
        <f t="shared" si="10"/>
        <v>0</v>
      </c>
      <c r="AB9" s="38">
        <f t="shared" si="11"/>
        <v>0</v>
      </c>
      <c r="AC9" s="23" t="str">
        <f t="shared" si="12"/>
        <v>OK</v>
      </c>
      <c r="AE9" s="23" t="str">
        <f>IF(AG9="","",IF(U9="도비","세입없음",AG9&amp;"-"&amp;test(COUNTIF($AG$7:AG9,AG9),"00")))</f>
        <v/>
      </c>
      <c r="AG9" s="23" t="str">
        <f t="array" ref="AG9">IF(C9="","",INDEX(구분표!$I$2:$I$300, MATCH(1,(구분표!$E$2:$E$300='1추특입'!B9)*(구분표!$F$2:$F$300='1추특입'!C9)*(구분표!$G$2:$G$300='1추특입'!A9),0)))</f>
        <v/>
      </c>
      <c r="AI9" s="23"/>
      <c r="AK9" s="38">
        <f>IF(AE9="",0,SUMIFS('1추특출'!$V$6:$V$50,'1추특출'!$AE$6:$AE$50,'1추특입'!$AE9))</f>
        <v>0</v>
      </c>
      <c r="AL9" s="38" t="str">
        <f>IF(AE9="","",COUNTIFS('1추특출'!$AE$6:$AE$50,'1추특입'!AE9))</f>
        <v/>
      </c>
      <c r="AM9" s="23" t="str">
        <f t="shared" si="13"/>
        <v>OK</v>
      </c>
      <c r="AO9" s="38">
        <f>IF(AE9="",0,SUMIFS('1추특출'!$AA$6:$AA$50,'1추특출'!$AE$6:$AE$50,'1추특입'!$AE9))</f>
        <v>0</v>
      </c>
      <c r="AP9" s="38" t="str">
        <f>IF(AE9="","",COUNTIFS('1추특출'!$AE$6:$AE$50,AE9))</f>
        <v/>
      </c>
      <c r="AQ9" s="23" t="str">
        <f t="shared" si="14"/>
        <v>OK</v>
      </c>
    </row>
    <row r="10" spans="1:43" ht="50.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3"/>
        <v/>
      </c>
      <c r="J10" s="38"/>
      <c r="K10" s="41"/>
      <c r="L10" s="46">
        <f t="shared" si="4"/>
        <v>0</v>
      </c>
      <c r="M10" s="38"/>
      <c r="N10" s="41"/>
      <c r="O10" s="48">
        <f t="shared" si="5"/>
        <v>0</v>
      </c>
      <c r="P10" s="23" t="str">
        <f t="shared" si="6"/>
        <v>X</v>
      </c>
      <c r="Q10" s="25"/>
      <c r="S10" s="23"/>
      <c r="U10" s="23"/>
      <c r="V10" s="38">
        <f t="shared" si="7"/>
        <v>0</v>
      </c>
      <c r="W10" s="38">
        <f t="shared" si="8"/>
        <v>0</v>
      </c>
      <c r="X10" s="23" t="str">
        <f t="shared" si="9"/>
        <v>OK</v>
      </c>
      <c r="Z10" s="23"/>
      <c r="AA10" s="38">
        <f t="shared" si="10"/>
        <v>0</v>
      </c>
      <c r="AB10" s="38">
        <f t="shared" si="11"/>
        <v>0</v>
      </c>
      <c r="AC10" s="23" t="str">
        <f t="shared" si="12"/>
        <v>OK</v>
      </c>
      <c r="AE10" s="23" t="str">
        <f>IF(AG10="","",IF(U10="도비","세입없음",AG10&amp;"-"&amp;test(COUNTIF($AG$7:AG10,AG10),"00")))</f>
        <v/>
      </c>
      <c r="AG10" s="23" t="str">
        <f t="array" ref="AG10">IF(C10="","",INDEX(구분표!$I$2:$I$300, MATCH(1,(구분표!$E$2:$E$300='1추특입'!B10)*(구분표!$F$2:$F$300='1추특입'!C10)*(구분표!$G$2:$G$300='1추특입'!A10),0)))</f>
        <v/>
      </c>
      <c r="AI10" s="23"/>
      <c r="AK10" s="38">
        <f>IF(AE10="",0,SUMIFS('1추특출'!$V$6:$V$50,'1추특출'!$AE$6:$AE$50,'1추특입'!$AE10))</f>
        <v>0</v>
      </c>
      <c r="AL10" s="38" t="str">
        <f>IF(AE10="","",COUNTIFS('1추특출'!$AE$6:$AE$50,'1추특입'!AE10))</f>
        <v/>
      </c>
      <c r="AM10" s="23" t="str">
        <f t="shared" si="13"/>
        <v>OK</v>
      </c>
      <c r="AO10" s="38">
        <f>IF(AE10="",0,SUMIFS('1추특출'!$AA$6:$AA$50,'1추특출'!$AE$6:$AE$50,'1추특입'!$AE10))</f>
        <v>0</v>
      </c>
      <c r="AP10" s="38" t="str">
        <f>IF(AE10="","",COUNTIFS('1추특출'!$AE$6:$AE$50,AE10))</f>
        <v/>
      </c>
      <c r="AQ10" s="23" t="str">
        <f t="shared" si="14"/>
        <v>OK</v>
      </c>
    </row>
    <row r="11" spans="1:43" ht="50.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3"/>
        <v/>
      </c>
      <c r="J11" s="38"/>
      <c r="K11" s="41"/>
      <c r="L11" s="46">
        <f t="shared" si="4"/>
        <v>0</v>
      </c>
      <c r="M11" s="38"/>
      <c r="N11" s="41"/>
      <c r="O11" s="48">
        <f t="shared" si="5"/>
        <v>0</v>
      </c>
      <c r="P11" s="23" t="str">
        <f t="shared" si="6"/>
        <v>X</v>
      </c>
      <c r="Q11" s="25"/>
      <c r="S11" s="23"/>
      <c r="U11" s="23"/>
      <c r="V11" s="38">
        <f t="shared" si="7"/>
        <v>0</v>
      </c>
      <c r="W11" s="38">
        <f t="shared" si="8"/>
        <v>0</v>
      </c>
      <c r="X11" s="23" t="str">
        <f t="shared" si="9"/>
        <v>OK</v>
      </c>
      <c r="Z11" s="23"/>
      <c r="AA11" s="38">
        <f t="shared" si="10"/>
        <v>0</v>
      </c>
      <c r="AB11" s="38">
        <f t="shared" si="11"/>
        <v>0</v>
      </c>
      <c r="AC11" s="23" t="str">
        <f t="shared" si="12"/>
        <v>OK</v>
      </c>
      <c r="AE11" s="23" t="str">
        <f>IF(AG11="","",IF(U11="도비","세입없음",AG11&amp;"-"&amp;test(COUNTIF($AG$7:AG11,AG11),"00")))</f>
        <v/>
      </c>
      <c r="AG11" s="23" t="str">
        <f t="array" ref="AG11">IF(C11="","",INDEX(구분표!$I$2:$I$300, MATCH(1,(구분표!$E$2:$E$300='1추특입'!B11)*(구분표!$F$2:$F$300='1추특입'!C11)*(구분표!$G$2:$G$300='1추특입'!A11),0)))</f>
        <v/>
      </c>
      <c r="AI11" s="23"/>
      <c r="AK11" s="38">
        <f>IF(AE11="",0,SUMIFS('1추특출'!$V$6:$V$50,'1추특출'!$AE$6:$AE$50,'1추특입'!$AE11))</f>
        <v>0</v>
      </c>
      <c r="AL11" s="38" t="str">
        <f>IF(AE11="","",COUNTIFS('1추특출'!$AE$6:$AE$50,'1추특입'!AE11))</f>
        <v/>
      </c>
      <c r="AM11" s="23" t="str">
        <f t="shared" si="13"/>
        <v>OK</v>
      </c>
      <c r="AO11" s="38">
        <f>IF(AE11="",0,SUMIFS('1추특출'!$AA$6:$AA$50,'1추특출'!$AE$6:$AE$50,'1추특입'!$AE11))</f>
        <v>0</v>
      </c>
      <c r="AP11" s="38" t="str">
        <f>IF(AE11="","",COUNTIFS('1추특출'!$AE$6:$AE$50,AE11))</f>
        <v/>
      </c>
      <c r="AQ11" s="23" t="str">
        <f t="shared" si="14"/>
        <v>OK</v>
      </c>
    </row>
    <row r="12" spans="1:43" ht="50.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3"/>
        <v/>
      </c>
      <c r="J12" s="38"/>
      <c r="K12" s="41"/>
      <c r="L12" s="46">
        <f t="shared" si="4"/>
        <v>0</v>
      </c>
      <c r="M12" s="38"/>
      <c r="N12" s="41"/>
      <c r="O12" s="48">
        <f t="shared" si="5"/>
        <v>0</v>
      </c>
      <c r="P12" s="23" t="str">
        <f t="shared" si="6"/>
        <v>X</v>
      </c>
      <c r="Q12" s="25"/>
      <c r="S12" s="23"/>
      <c r="U12" s="23"/>
      <c r="V12" s="38">
        <f t="shared" si="7"/>
        <v>0</v>
      </c>
      <c r="W12" s="38">
        <f t="shared" si="8"/>
        <v>0</v>
      </c>
      <c r="X12" s="23" t="str">
        <f t="shared" si="9"/>
        <v>OK</v>
      </c>
      <c r="Z12" s="23"/>
      <c r="AA12" s="38">
        <f t="shared" si="10"/>
        <v>0</v>
      </c>
      <c r="AB12" s="38">
        <f t="shared" si="11"/>
        <v>0</v>
      </c>
      <c r="AC12" s="23" t="str">
        <f t="shared" si="12"/>
        <v>OK</v>
      </c>
      <c r="AE12" s="23" t="str">
        <f>IF(AG12="","",IF(U12="도비","세입없음",AG12&amp;"-"&amp;test(COUNTIF($AG$7:AG12,AG12),"00")))</f>
        <v/>
      </c>
      <c r="AG12" s="23" t="str">
        <f t="array" ref="AG12">IF(C12="","",INDEX(구분표!$I$2:$I$300, MATCH(1,(구분표!$E$2:$E$300='1추특입'!B12)*(구분표!$F$2:$F$300='1추특입'!C12)*(구분표!$G$2:$G$300='1추특입'!A12),0)))</f>
        <v/>
      </c>
      <c r="AI12" s="23"/>
      <c r="AK12" s="38">
        <f>IF(AE12="",0,SUMIFS('1추특출'!$V$6:$V$50,'1추특출'!$AE$6:$AE$50,'1추특입'!$AE12))</f>
        <v>0</v>
      </c>
      <c r="AL12" s="38" t="str">
        <f>IF(AE12="","",COUNTIFS('1추특출'!$AE$6:$AE$50,'1추특입'!AE12))</f>
        <v/>
      </c>
      <c r="AM12" s="23" t="str">
        <f t="shared" si="13"/>
        <v>OK</v>
      </c>
      <c r="AO12" s="38">
        <f>IF(AE12="",0,SUMIFS('1추특출'!$AA$6:$AA$50,'1추특출'!$AE$6:$AE$50,'1추특입'!$AE12))</f>
        <v>0</v>
      </c>
      <c r="AP12" s="38" t="str">
        <f>IF(AE12="","",COUNTIFS('1추특출'!$AE$6:$AE$50,AE12))</f>
        <v/>
      </c>
      <c r="AQ12" s="23" t="str">
        <f t="shared" si="14"/>
        <v>OK</v>
      </c>
    </row>
    <row r="13" spans="1:43" ht="50.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3"/>
        <v/>
      </c>
      <c r="J13" s="38"/>
      <c r="K13" s="41"/>
      <c r="L13" s="46">
        <f t="shared" si="4"/>
        <v>0</v>
      </c>
      <c r="M13" s="38"/>
      <c r="N13" s="41"/>
      <c r="O13" s="48">
        <f t="shared" si="5"/>
        <v>0</v>
      </c>
      <c r="P13" s="23" t="str">
        <f t="shared" si="6"/>
        <v>X</v>
      </c>
      <c r="Q13" s="25"/>
      <c r="S13" s="23"/>
      <c r="U13" s="23"/>
      <c r="V13" s="38">
        <f t="shared" si="7"/>
        <v>0</v>
      </c>
      <c r="W13" s="38">
        <f t="shared" si="8"/>
        <v>0</v>
      </c>
      <c r="X13" s="23" t="str">
        <f t="shared" si="9"/>
        <v>OK</v>
      </c>
      <c r="Z13" s="23"/>
      <c r="AA13" s="38">
        <f t="shared" si="10"/>
        <v>0</v>
      </c>
      <c r="AB13" s="38">
        <f t="shared" si="11"/>
        <v>0</v>
      </c>
      <c r="AC13" s="23" t="str">
        <f t="shared" si="12"/>
        <v>OK</v>
      </c>
      <c r="AE13" s="23" t="str">
        <f>IF(AG13="","",IF(U13="도비","세입없음",AG13&amp;"-"&amp;test(COUNTIF($AG$7:AG13,AG13),"00")))</f>
        <v/>
      </c>
      <c r="AG13" s="23" t="str">
        <f t="array" ref="AG13">IF(C13="","",INDEX(구분표!$I$2:$I$300, MATCH(1,(구분표!$E$2:$E$300='1추특입'!B13)*(구분표!$F$2:$F$300='1추특입'!C13)*(구분표!$G$2:$G$300='1추특입'!A13),0)))</f>
        <v/>
      </c>
      <c r="AI13" s="23"/>
      <c r="AK13" s="38">
        <f>IF(AE13="",0,SUMIFS('1추특출'!$V$6:$V$50,'1추특출'!$AE$6:$AE$50,'1추특입'!$AE13))</f>
        <v>0</v>
      </c>
      <c r="AL13" s="38" t="str">
        <f>IF(AE13="","",COUNTIFS('1추특출'!$AE$6:$AE$50,'1추특입'!AE13))</f>
        <v/>
      </c>
      <c r="AM13" s="23" t="str">
        <f t="shared" si="13"/>
        <v>OK</v>
      </c>
      <c r="AO13" s="38">
        <f>IF(AE13="",0,SUMIFS('1추특출'!$AA$6:$AA$50,'1추특출'!$AE$6:$AE$50,'1추특입'!$AE13))</f>
        <v>0</v>
      </c>
      <c r="AP13" s="38" t="str">
        <f>IF(AE13="","",COUNTIFS('1추특출'!$AE$6:$AE$50,AE13))</f>
        <v/>
      </c>
      <c r="AQ13" s="23" t="str">
        <f t="shared" si="14"/>
        <v>OK</v>
      </c>
    </row>
    <row r="14" spans="1:43" ht="50.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3"/>
        <v/>
      </c>
      <c r="J14" s="38"/>
      <c r="K14" s="41"/>
      <c r="L14" s="46">
        <f t="shared" si="4"/>
        <v>0</v>
      </c>
      <c r="M14" s="38"/>
      <c r="N14" s="41"/>
      <c r="O14" s="48">
        <f t="shared" si="5"/>
        <v>0</v>
      </c>
      <c r="P14" s="23" t="str">
        <f t="shared" si="6"/>
        <v>X</v>
      </c>
      <c r="Q14" s="25"/>
      <c r="S14" s="23"/>
      <c r="U14" s="23"/>
      <c r="V14" s="38">
        <f t="shared" si="7"/>
        <v>0</v>
      </c>
      <c r="W14" s="38">
        <f t="shared" si="8"/>
        <v>0</v>
      </c>
      <c r="X14" s="23" t="str">
        <f t="shared" si="9"/>
        <v>OK</v>
      </c>
      <c r="Z14" s="23"/>
      <c r="AA14" s="38">
        <f t="shared" si="10"/>
        <v>0</v>
      </c>
      <c r="AB14" s="38">
        <f t="shared" si="11"/>
        <v>0</v>
      </c>
      <c r="AC14" s="23" t="str">
        <f t="shared" si="12"/>
        <v>OK</v>
      </c>
      <c r="AE14" s="23" t="str">
        <f>IF(AG14="","",IF(U14="도비","세입없음",AG14&amp;"-"&amp;test(COUNTIF($AG$7:AG14,AG14),"00")))</f>
        <v/>
      </c>
      <c r="AG14" s="23" t="str">
        <f t="array" ref="AG14">IF(C14="","",INDEX(구분표!$I$2:$I$300, MATCH(1,(구분표!$E$2:$E$300='1추특입'!B14)*(구분표!$F$2:$F$300='1추특입'!C14)*(구분표!$G$2:$G$300='1추특입'!A14),0)))</f>
        <v/>
      </c>
      <c r="AI14" s="23"/>
      <c r="AK14" s="38">
        <f>IF(AE14="",0,SUMIFS('1추특출'!$V$6:$V$50,'1추특출'!$AE$6:$AE$50,'1추특입'!$AE14))</f>
        <v>0</v>
      </c>
      <c r="AL14" s="38" t="str">
        <f>IF(AE14="","",COUNTIFS('1추특출'!$AE$6:$AE$50,'1추특입'!AE14))</f>
        <v/>
      </c>
      <c r="AM14" s="23" t="str">
        <f t="shared" si="13"/>
        <v>OK</v>
      </c>
      <c r="AO14" s="38">
        <f>IF(AE14="",0,SUMIFS('1추특출'!$AA$6:$AA$50,'1추특출'!$AE$6:$AE$50,'1추특입'!$AE14))</f>
        <v>0</v>
      </c>
      <c r="AP14" s="38" t="str">
        <f>IF(AE14="","",COUNTIFS('1추특출'!$AE$6:$AE$50,AE14))</f>
        <v/>
      </c>
      <c r="AQ14" s="23" t="str">
        <f t="shared" si="14"/>
        <v>OK</v>
      </c>
    </row>
    <row r="15" spans="1:43" ht="50.1" customHeight="1" x14ac:dyDescent="0.3">
      <c r="A15" s="29" t="str">
        <f>IFERROR(VLOOKUP($C15,구분표!$A$2:$C$300,2,FALSE),"")</f>
        <v/>
      </c>
      <c r="B15" s="20" t="str">
        <f>IFERROR(VLOOKUP($C15,구분표!$A$2:$C$300,3,FALSE),"")</f>
        <v/>
      </c>
      <c r="C15" s="27"/>
      <c r="D15" s="31"/>
      <c r="E15" s="32"/>
      <c r="F15" s="31"/>
      <c r="G15" s="40"/>
      <c r="H15" s="38"/>
      <c r="I15" s="50" t="str">
        <f t="shared" si="3"/>
        <v/>
      </c>
      <c r="J15" s="38"/>
      <c r="K15" s="41"/>
      <c r="L15" s="46">
        <f t="shared" si="4"/>
        <v>0</v>
      </c>
      <c r="M15" s="38"/>
      <c r="N15" s="41"/>
      <c r="O15" s="48">
        <f t="shared" si="5"/>
        <v>0</v>
      </c>
      <c r="P15" s="23" t="str">
        <f t="shared" si="6"/>
        <v>X</v>
      </c>
      <c r="Q15" s="25"/>
      <c r="S15" s="23"/>
      <c r="U15" s="23"/>
      <c r="V15" s="38">
        <f t="shared" si="7"/>
        <v>0</v>
      </c>
      <c r="W15" s="38">
        <f t="shared" si="8"/>
        <v>0</v>
      </c>
      <c r="X15" s="23" t="str">
        <f t="shared" si="9"/>
        <v>OK</v>
      </c>
      <c r="Z15" s="23"/>
      <c r="AA15" s="38">
        <f t="shared" si="10"/>
        <v>0</v>
      </c>
      <c r="AB15" s="38">
        <f t="shared" si="11"/>
        <v>0</v>
      </c>
      <c r="AC15" s="23" t="str">
        <f t="shared" si="12"/>
        <v>OK</v>
      </c>
      <c r="AE15" s="23" t="str">
        <f>IF(AG15="","",IF(U15="도비","세입없음",AG15&amp;"-"&amp;test(COUNTIF($AG$7:AG15,AG15),"00")))</f>
        <v/>
      </c>
      <c r="AG15" s="23" t="str">
        <f t="array" ref="AG15">IF(C15="","",INDEX(구분표!$I$2:$I$300, MATCH(1,(구분표!$E$2:$E$300='1추특입'!B15)*(구분표!$F$2:$F$300='1추특입'!C15)*(구분표!$G$2:$G$300='1추특입'!A15),0)))</f>
        <v/>
      </c>
      <c r="AI15" s="23"/>
      <c r="AK15" s="38">
        <f>IF(AE15="",0,SUMIFS('1추특출'!$V$6:$V$50,'1추특출'!$AE$6:$AE$50,'1추특입'!$AE15))</f>
        <v>0</v>
      </c>
      <c r="AL15" s="38" t="str">
        <f>IF(AE15="","",COUNTIFS('1추특출'!$AE$6:$AE$50,'1추특입'!AE15))</f>
        <v/>
      </c>
      <c r="AM15" s="23" t="str">
        <f t="shared" si="13"/>
        <v>OK</v>
      </c>
      <c r="AO15" s="38">
        <f>IF(AE15="",0,SUMIFS('1추특출'!$AA$6:$AA$50,'1추특출'!$AE$6:$AE$50,'1추특입'!$AE15))</f>
        <v>0</v>
      </c>
      <c r="AP15" s="38" t="str">
        <f>IF(AE15="","",COUNTIFS('1추특출'!$AE$6:$AE$50,AE15))</f>
        <v/>
      </c>
      <c r="AQ15" s="23" t="str">
        <f t="shared" si="14"/>
        <v>OK</v>
      </c>
    </row>
    <row r="16" spans="1:43" ht="50.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si="3"/>
        <v/>
      </c>
      <c r="J16" s="38"/>
      <c r="K16" s="41"/>
      <c r="L16" s="46">
        <f t="shared" si="4"/>
        <v>0</v>
      </c>
      <c r="M16" s="38"/>
      <c r="N16" s="41"/>
      <c r="O16" s="48">
        <f t="shared" si="5"/>
        <v>0</v>
      </c>
      <c r="P16" s="23" t="str">
        <f t="shared" si="6"/>
        <v>X</v>
      </c>
      <c r="Q16" s="25"/>
      <c r="S16" s="23"/>
      <c r="U16" s="23"/>
      <c r="V16" s="38">
        <f t="shared" si="7"/>
        <v>0</v>
      </c>
      <c r="W16" s="38">
        <f t="shared" si="8"/>
        <v>0</v>
      </c>
      <c r="X16" s="23" t="str">
        <f t="shared" si="9"/>
        <v>OK</v>
      </c>
      <c r="Z16" s="23"/>
      <c r="AA16" s="38">
        <f t="shared" si="10"/>
        <v>0</v>
      </c>
      <c r="AB16" s="38">
        <f t="shared" si="11"/>
        <v>0</v>
      </c>
      <c r="AC16" s="23" t="str">
        <f t="shared" si="12"/>
        <v>OK</v>
      </c>
      <c r="AE16" s="23" t="str">
        <f>IF(AG16="","",IF(U16="도비","세입없음",AG16&amp;"-"&amp;test(COUNTIF($AG$7:AG16,AG16),"00")))</f>
        <v/>
      </c>
      <c r="AG16" s="23" t="str">
        <f t="array" ref="AG16">IF(C16="","",INDEX(구분표!$I$2:$I$300, MATCH(1,(구분표!$E$2:$E$300='1추특입'!B16)*(구분표!$F$2:$F$300='1추특입'!C16)*(구분표!$G$2:$G$300='1추특입'!A16),0)))</f>
        <v/>
      </c>
      <c r="AI16" s="23"/>
      <c r="AK16" s="38">
        <f>IF(AE16="",0,SUMIFS('1추특출'!$V$6:$V$50,'1추특출'!$AE$6:$AE$50,'1추특입'!$AE16))</f>
        <v>0</v>
      </c>
      <c r="AL16" s="38" t="str">
        <f>IF(AE16="","",COUNTIFS('1추특출'!$AE$6:$AE$50,'1추특입'!AE16))</f>
        <v/>
      </c>
      <c r="AM16" s="23" t="str">
        <f t="shared" si="13"/>
        <v>OK</v>
      </c>
      <c r="AO16" s="38">
        <f>IF(AE16="",0,SUMIFS('1추특출'!$AA$6:$AA$50,'1추특출'!$AE$6:$AE$50,'1추특입'!$AE16))</f>
        <v>0</v>
      </c>
      <c r="AP16" s="38" t="str">
        <f>IF(AE16="","",COUNTIFS('1추특출'!$AE$6:$AE$50,AE16))</f>
        <v/>
      </c>
      <c r="AQ16" s="23" t="str">
        <f t="shared" si="14"/>
        <v>OK</v>
      </c>
    </row>
    <row r="17" spans="1:43" ht="50.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3"/>
        <v/>
      </c>
      <c r="J17" s="38"/>
      <c r="K17" s="41"/>
      <c r="L17" s="46">
        <f t="shared" si="4"/>
        <v>0</v>
      </c>
      <c r="M17" s="38"/>
      <c r="N17" s="41"/>
      <c r="O17" s="48">
        <f t="shared" si="5"/>
        <v>0</v>
      </c>
      <c r="P17" s="23" t="str">
        <f t="shared" si="6"/>
        <v>X</v>
      </c>
      <c r="Q17" s="25"/>
      <c r="S17" s="23"/>
      <c r="U17" s="23"/>
      <c r="V17" s="38">
        <f t="shared" si="7"/>
        <v>0</v>
      </c>
      <c r="W17" s="38">
        <f t="shared" si="8"/>
        <v>0</v>
      </c>
      <c r="X17" s="23" t="str">
        <f t="shared" si="9"/>
        <v>OK</v>
      </c>
      <c r="Z17" s="23"/>
      <c r="AA17" s="38">
        <f t="shared" si="10"/>
        <v>0</v>
      </c>
      <c r="AB17" s="38">
        <f t="shared" si="11"/>
        <v>0</v>
      </c>
      <c r="AC17" s="23" t="str">
        <f t="shared" si="12"/>
        <v>OK</v>
      </c>
      <c r="AE17" s="23" t="str">
        <f>IF(AG17="","",IF(U17="도비","세입없음",AG17&amp;"-"&amp;test(COUNTIF($AG$7:AG17,AG17),"00")))</f>
        <v/>
      </c>
      <c r="AG17" s="23" t="str">
        <f t="array" ref="AG17">IF(C17="","",INDEX(구분표!$I$2:$I$300, MATCH(1,(구분표!$E$2:$E$300='1추특입'!B17)*(구분표!$F$2:$F$300='1추특입'!C17)*(구분표!$G$2:$G$300='1추특입'!A17),0)))</f>
        <v/>
      </c>
      <c r="AI17" s="23"/>
      <c r="AK17" s="38">
        <f>IF(AE17="",0,SUMIFS('1추특출'!$V$6:$V$50,'1추특출'!$AE$6:$AE$50,'1추특입'!$AE17))</f>
        <v>0</v>
      </c>
      <c r="AL17" s="38" t="str">
        <f>IF(AE17="","",COUNTIFS('1추특출'!$AE$6:$AE$50,'1추특입'!AE17))</f>
        <v/>
      </c>
      <c r="AM17" s="23" t="str">
        <f t="shared" si="13"/>
        <v>OK</v>
      </c>
      <c r="AO17" s="38">
        <f>IF(AE17="",0,SUMIFS('1추특출'!$AA$6:$AA$50,'1추특출'!$AE$6:$AE$50,'1추특입'!$AE17))</f>
        <v>0</v>
      </c>
      <c r="AP17" s="38" t="str">
        <f>IF(AE17="","",COUNTIFS('1추특출'!$AE$6:$AE$50,AE17))</f>
        <v/>
      </c>
      <c r="AQ17" s="23" t="str">
        <f t="shared" si="14"/>
        <v>OK</v>
      </c>
    </row>
    <row r="18" spans="1:43" ht="50.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3"/>
        <v/>
      </c>
      <c r="J18" s="38"/>
      <c r="K18" s="41"/>
      <c r="L18" s="46">
        <f t="shared" si="4"/>
        <v>0</v>
      </c>
      <c r="M18" s="38"/>
      <c r="N18" s="41"/>
      <c r="O18" s="48">
        <f t="shared" si="5"/>
        <v>0</v>
      </c>
      <c r="P18" s="23" t="str">
        <f t="shared" si="6"/>
        <v>X</v>
      </c>
      <c r="Q18" s="25"/>
      <c r="S18" s="23"/>
      <c r="U18" s="23"/>
      <c r="V18" s="38">
        <f t="shared" si="7"/>
        <v>0</v>
      </c>
      <c r="W18" s="38">
        <f t="shared" si="8"/>
        <v>0</v>
      </c>
      <c r="X18" s="23" t="str">
        <f t="shared" si="9"/>
        <v>OK</v>
      </c>
      <c r="Z18" s="23"/>
      <c r="AA18" s="38">
        <f t="shared" si="10"/>
        <v>0</v>
      </c>
      <c r="AB18" s="38">
        <f t="shared" si="11"/>
        <v>0</v>
      </c>
      <c r="AC18" s="23" t="str">
        <f t="shared" si="12"/>
        <v>OK</v>
      </c>
      <c r="AE18" s="23" t="str">
        <f>IF(AG18="","",IF(U18="도비","세입없음",AG18&amp;"-"&amp;test(COUNTIF($AG$7:AG18,AG18),"00")))</f>
        <v/>
      </c>
      <c r="AG18" s="23" t="str">
        <f t="array" ref="AG18">IF(C18="","",INDEX(구분표!$I$2:$I$300, MATCH(1,(구분표!$E$2:$E$300='1추특입'!B18)*(구분표!$F$2:$F$300='1추특입'!C18)*(구분표!$G$2:$G$300='1추특입'!A18),0)))</f>
        <v/>
      </c>
      <c r="AI18" s="23"/>
      <c r="AK18" s="38">
        <f>IF(AE18="",0,SUMIFS('1추특출'!$V$6:$V$50,'1추특출'!$AE$6:$AE$50,'1추특입'!$AE18))</f>
        <v>0</v>
      </c>
      <c r="AL18" s="38" t="str">
        <f>IF(AE18="","",COUNTIFS('1추특출'!$AE$6:$AE$50,'1추특입'!AE18))</f>
        <v/>
      </c>
      <c r="AM18" s="23" t="str">
        <f t="shared" si="13"/>
        <v>OK</v>
      </c>
      <c r="AO18" s="38">
        <f>IF(AE18="",0,SUMIFS('1추특출'!$AA$6:$AA$50,'1추특출'!$AE$6:$AE$50,'1추특입'!$AE18))</f>
        <v>0</v>
      </c>
      <c r="AP18" s="38" t="str">
        <f>IF(AE18="","",COUNTIFS('1추특출'!$AE$6:$AE$50,AE18))</f>
        <v/>
      </c>
      <c r="AQ18" s="23" t="str">
        <f t="shared" si="14"/>
        <v>OK</v>
      </c>
    </row>
    <row r="19" spans="1:43" ht="50.1" customHeight="1" x14ac:dyDescent="0.3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3"/>
        <v/>
      </c>
      <c r="J19" s="38"/>
      <c r="K19" s="41"/>
      <c r="L19" s="46">
        <f t="shared" si="4"/>
        <v>0</v>
      </c>
      <c r="M19" s="38"/>
      <c r="N19" s="41"/>
      <c r="O19" s="48">
        <f t="shared" si="5"/>
        <v>0</v>
      </c>
      <c r="P19" s="23" t="str">
        <f t="shared" si="6"/>
        <v>X</v>
      </c>
      <c r="Q19" s="25"/>
      <c r="S19" s="23"/>
      <c r="U19" s="23"/>
      <c r="V19" s="38">
        <f t="shared" si="7"/>
        <v>0</v>
      </c>
      <c r="W19" s="38">
        <f t="shared" si="8"/>
        <v>0</v>
      </c>
      <c r="X19" s="23" t="str">
        <f t="shared" si="9"/>
        <v>OK</v>
      </c>
      <c r="Z19" s="23"/>
      <c r="AA19" s="38">
        <f t="shared" si="10"/>
        <v>0</v>
      </c>
      <c r="AB19" s="38">
        <f t="shared" si="11"/>
        <v>0</v>
      </c>
      <c r="AC19" s="23" t="str">
        <f t="shared" si="12"/>
        <v>OK</v>
      </c>
      <c r="AE19" s="23" t="str">
        <f>IF(AG19="","",IF(U19="도비","세입없음",AG19&amp;"-"&amp;test(COUNTIF($AG$7:AG19,AG19),"00")))</f>
        <v/>
      </c>
      <c r="AG19" s="23" t="str">
        <f t="array" ref="AG19">IF(C19="","",INDEX(구분표!$I$2:$I$300, MATCH(1,(구분표!$E$2:$E$300='1추특입'!B19)*(구분표!$F$2:$F$300='1추특입'!C19)*(구분표!$G$2:$G$300='1추특입'!A19),0)))</f>
        <v/>
      </c>
      <c r="AI19" s="23"/>
      <c r="AK19" s="38">
        <f>IF(AE19="",0,SUMIFS('1추특출'!$V$6:$V$50,'1추특출'!$AE$6:$AE$50,'1추특입'!$AE19))</f>
        <v>0</v>
      </c>
      <c r="AL19" s="38" t="str">
        <f>IF(AE19="","",COUNTIFS('1추특출'!$AE$6:$AE$50,'1추특입'!AE19))</f>
        <v/>
      </c>
      <c r="AM19" s="23" t="str">
        <f t="shared" si="13"/>
        <v>OK</v>
      </c>
      <c r="AO19" s="38">
        <f>IF(AE19="",0,SUMIFS('1추특출'!$AA$6:$AA$50,'1추특출'!$AE$6:$AE$50,'1추특입'!$AE19))</f>
        <v>0</v>
      </c>
      <c r="AP19" s="38" t="str">
        <f>IF(AE19="","",COUNTIFS('1추특출'!$AE$6:$AE$50,AE19))</f>
        <v/>
      </c>
      <c r="AQ19" s="23" t="str">
        <f t="shared" si="14"/>
        <v>OK</v>
      </c>
    </row>
    <row r="20" spans="1:43" ht="50.1" customHeight="1" x14ac:dyDescent="0.3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3"/>
        <v/>
      </c>
      <c r="J20" s="38"/>
      <c r="K20" s="41"/>
      <c r="L20" s="46">
        <f t="shared" si="4"/>
        <v>0</v>
      </c>
      <c r="M20" s="38"/>
      <c r="N20" s="41"/>
      <c r="O20" s="48">
        <f t="shared" si="5"/>
        <v>0</v>
      </c>
      <c r="P20" s="23" t="str">
        <f t="shared" si="6"/>
        <v>X</v>
      </c>
      <c r="Q20" s="25"/>
      <c r="S20" s="23"/>
      <c r="U20" s="23"/>
      <c r="V20" s="38">
        <f t="shared" si="7"/>
        <v>0</v>
      </c>
      <c r="W20" s="38">
        <f t="shared" si="8"/>
        <v>0</v>
      </c>
      <c r="X20" s="23" t="str">
        <f t="shared" si="9"/>
        <v>OK</v>
      </c>
      <c r="Z20" s="23"/>
      <c r="AA20" s="38">
        <f t="shared" si="10"/>
        <v>0</v>
      </c>
      <c r="AB20" s="38">
        <f t="shared" si="11"/>
        <v>0</v>
      </c>
      <c r="AC20" s="23" t="str">
        <f t="shared" si="12"/>
        <v>OK</v>
      </c>
      <c r="AE20" s="23" t="str">
        <f>IF(AG20="","",IF(U20="도비","세입없음",AG20&amp;"-"&amp;test(COUNTIF($AG$7:AG20,AG20),"00")))</f>
        <v/>
      </c>
      <c r="AG20" s="23" t="str">
        <f t="array" ref="AG20">IF(C20="","",INDEX(구분표!$I$2:$I$300, MATCH(1,(구분표!$E$2:$E$300='1추특입'!B20)*(구분표!$F$2:$F$300='1추특입'!C20)*(구분표!$G$2:$G$300='1추특입'!A20),0)))</f>
        <v/>
      </c>
      <c r="AI20" s="23"/>
      <c r="AK20" s="38">
        <f>IF(AE20="",0,SUMIFS('1추특출'!$V$6:$V$50,'1추특출'!$AE$6:$AE$50,'1추특입'!$AE20))</f>
        <v>0</v>
      </c>
      <c r="AL20" s="38" t="str">
        <f>IF(AE20="","",COUNTIFS('1추특출'!$AE$6:$AE$50,'1추특입'!AE20))</f>
        <v/>
      </c>
      <c r="AM20" s="23" t="str">
        <f t="shared" si="13"/>
        <v>OK</v>
      </c>
      <c r="AO20" s="38">
        <f>IF(AE20="",0,SUMIFS('1추특출'!$AA$6:$AA$50,'1추특출'!$AE$6:$AE$50,'1추특입'!$AE20))</f>
        <v>0</v>
      </c>
      <c r="AP20" s="38" t="str">
        <f>IF(AE20="","",COUNTIFS('1추특출'!$AE$6:$AE$50,AE20))</f>
        <v/>
      </c>
      <c r="AQ20" s="23" t="str">
        <f t="shared" si="14"/>
        <v>OK</v>
      </c>
    </row>
    <row r="21" spans="1:43" ht="50.1" customHeight="1" x14ac:dyDescent="0.3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3"/>
        <v/>
      </c>
      <c r="J21" s="38"/>
      <c r="K21" s="41"/>
      <c r="L21" s="46">
        <f t="shared" si="4"/>
        <v>0</v>
      </c>
      <c r="M21" s="38"/>
      <c r="N21" s="41"/>
      <c r="O21" s="48">
        <f t="shared" si="5"/>
        <v>0</v>
      </c>
      <c r="P21" s="23" t="str">
        <f t="shared" si="6"/>
        <v>X</v>
      </c>
      <c r="Q21" s="25"/>
      <c r="S21" s="23"/>
      <c r="U21" s="23"/>
      <c r="V21" s="38">
        <f t="shared" si="7"/>
        <v>0</v>
      </c>
      <c r="W21" s="38">
        <f t="shared" si="8"/>
        <v>0</v>
      </c>
      <c r="X21" s="23" t="str">
        <f t="shared" si="9"/>
        <v>OK</v>
      </c>
      <c r="Z21" s="23"/>
      <c r="AA21" s="38">
        <f t="shared" si="10"/>
        <v>0</v>
      </c>
      <c r="AB21" s="38">
        <f t="shared" si="11"/>
        <v>0</v>
      </c>
      <c r="AC21" s="23" t="str">
        <f t="shared" si="12"/>
        <v>OK</v>
      </c>
      <c r="AE21" s="23" t="str">
        <f>IF(AG21="","",IF(U21="도비","세입없음",AG21&amp;"-"&amp;test(COUNTIF($AG$7:AG21,AG21),"00")))</f>
        <v/>
      </c>
      <c r="AG21" s="23" t="str">
        <f t="array" ref="AG21">IF(C21="","",INDEX(구분표!$I$2:$I$300, MATCH(1,(구분표!$E$2:$E$300='1추특입'!B21)*(구분표!$F$2:$F$300='1추특입'!C21)*(구분표!$G$2:$G$300='1추특입'!A21),0)))</f>
        <v/>
      </c>
      <c r="AI21" s="23"/>
      <c r="AK21" s="38">
        <f>IF(AE21="",0,SUMIFS('1추특출'!$V$6:$V$50,'1추특출'!$AE$6:$AE$50,'1추특입'!$AE21))</f>
        <v>0</v>
      </c>
      <c r="AL21" s="38" t="str">
        <f>IF(AE21="","",COUNTIFS('1추특출'!$AE$6:$AE$50,'1추특입'!AE21))</f>
        <v/>
      </c>
      <c r="AM21" s="23" t="str">
        <f t="shared" si="13"/>
        <v>OK</v>
      </c>
      <c r="AO21" s="38">
        <f>IF(AE21="",0,SUMIFS('1추특출'!$AA$6:$AA$50,'1추특출'!$AE$6:$AE$50,'1추특입'!$AE21))</f>
        <v>0</v>
      </c>
      <c r="AP21" s="38" t="str">
        <f>IF(AE21="","",COUNTIFS('1추특출'!$AE$6:$AE$50,AE21))</f>
        <v/>
      </c>
      <c r="AQ21" s="23" t="str">
        <f t="shared" si="14"/>
        <v>OK</v>
      </c>
    </row>
    <row r="22" spans="1:43" ht="50.1" customHeight="1" x14ac:dyDescent="0.3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3"/>
        <v/>
      </c>
      <c r="J22" s="38"/>
      <c r="K22" s="41"/>
      <c r="L22" s="46">
        <f t="shared" si="4"/>
        <v>0</v>
      </c>
      <c r="M22" s="38"/>
      <c r="N22" s="41"/>
      <c r="O22" s="48">
        <f t="shared" si="5"/>
        <v>0</v>
      </c>
      <c r="P22" s="23" t="str">
        <f t="shared" si="6"/>
        <v>X</v>
      </c>
      <c r="Q22" s="25"/>
      <c r="S22" s="23"/>
      <c r="U22" s="23"/>
      <c r="V22" s="38">
        <f t="shared" si="7"/>
        <v>0</v>
      </c>
      <c r="W22" s="38">
        <f t="shared" si="8"/>
        <v>0</v>
      </c>
      <c r="X22" s="23" t="str">
        <f t="shared" si="9"/>
        <v>OK</v>
      </c>
      <c r="Z22" s="23"/>
      <c r="AA22" s="38">
        <f t="shared" si="10"/>
        <v>0</v>
      </c>
      <c r="AB22" s="38">
        <f t="shared" si="11"/>
        <v>0</v>
      </c>
      <c r="AC22" s="23" t="str">
        <f t="shared" si="12"/>
        <v>OK</v>
      </c>
      <c r="AE22" s="23" t="str">
        <f>IF(AG22="","",IF(U22="도비","세입없음",AG22&amp;"-"&amp;test(COUNTIF($AG$7:AG22,AG22),"00")))</f>
        <v/>
      </c>
      <c r="AG22" s="23" t="str">
        <f t="array" ref="AG22">IF(C22="","",INDEX(구분표!$I$2:$I$300, MATCH(1,(구분표!$E$2:$E$300='1추특입'!B22)*(구분표!$F$2:$F$300='1추특입'!C22)*(구분표!$G$2:$G$300='1추특입'!A22),0)))</f>
        <v/>
      </c>
      <c r="AI22" s="23"/>
      <c r="AK22" s="38">
        <f>IF(AE22="",0,SUMIFS('1추특출'!$V$6:$V$50,'1추특출'!$AE$6:$AE$50,'1추특입'!$AE22))</f>
        <v>0</v>
      </c>
      <c r="AL22" s="38" t="str">
        <f>IF(AE22="","",COUNTIFS('1추특출'!$AE$6:$AE$50,'1추특입'!AE22))</f>
        <v/>
      </c>
      <c r="AM22" s="23" t="str">
        <f t="shared" si="13"/>
        <v>OK</v>
      </c>
      <c r="AO22" s="38">
        <f>IF(AE22="",0,SUMIFS('1추특출'!$AA$6:$AA$50,'1추특출'!$AE$6:$AE$50,'1추특입'!$AE22))</f>
        <v>0</v>
      </c>
      <c r="AP22" s="38" t="str">
        <f>IF(AE22="","",COUNTIFS('1추특출'!$AE$6:$AE$50,AE22))</f>
        <v/>
      </c>
      <c r="AQ22" s="23" t="str">
        <f t="shared" si="14"/>
        <v>OK</v>
      </c>
    </row>
    <row r="23" spans="1:43" ht="50.1" customHeight="1" x14ac:dyDescent="0.3">
      <c r="A23" s="29" t="str">
        <f>IFERROR(VLOOKUP($C23,구분표!$A$2:$C$300,2,FALSE),"")</f>
        <v/>
      </c>
      <c r="B23" s="20" t="str">
        <f>IFERROR(VLOOKUP($C23,구분표!$A$2:$C$300,3,FALSE),"")</f>
        <v/>
      </c>
      <c r="C23" s="27"/>
      <c r="D23" s="31"/>
      <c r="E23" s="32"/>
      <c r="F23" s="31"/>
      <c r="G23" s="40"/>
      <c r="H23" s="38"/>
      <c r="I23" s="50" t="str">
        <f t="shared" si="3"/>
        <v/>
      </c>
      <c r="J23" s="38"/>
      <c r="K23" s="41"/>
      <c r="L23" s="46">
        <f t="shared" si="4"/>
        <v>0</v>
      </c>
      <c r="M23" s="38"/>
      <c r="N23" s="41"/>
      <c r="O23" s="48">
        <f t="shared" si="5"/>
        <v>0</v>
      </c>
      <c r="P23" s="23" t="str">
        <f t="shared" si="6"/>
        <v>X</v>
      </c>
      <c r="Q23" s="25"/>
      <c r="S23" s="23"/>
      <c r="U23" s="23"/>
      <c r="V23" s="38">
        <f t="shared" si="7"/>
        <v>0</v>
      </c>
      <c r="W23" s="38">
        <f t="shared" si="8"/>
        <v>0</v>
      </c>
      <c r="X23" s="23" t="str">
        <f t="shared" si="9"/>
        <v>OK</v>
      </c>
      <c r="Z23" s="23"/>
      <c r="AA23" s="38">
        <f t="shared" si="10"/>
        <v>0</v>
      </c>
      <c r="AB23" s="38">
        <f t="shared" si="11"/>
        <v>0</v>
      </c>
      <c r="AC23" s="23" t="str">
        <f t="shared" si="12"/>
        <v>OK</v>
      </c>
      <c r="AE23" s="23" t="str">
        <f>IF(AG23="","",IF(U23="도비","세입없음",AG23&amp;"-"&amp;test(COUNTIF($AG$7:AG23,AG23),"00")))</f>
        <v/>
      </c>
      <c r="AG23" s="23" t="str">
        <f t="array" ref="AG23">IF(C23="","",INDEX(구분표!$I$2:$I$300, MATCH(1,(구분표!$E$2:$E$300='1추특입'!B23)*(구분표!$F$2:$F$300='1추특입'!C23)*(구분표!$G$2:$G$300='1추특입'!A23),0)))</f>
        <v/>
      </c>
      <c r="AI23" s="23"/>
      <c r="AK23" s="38">
        <f>IF(AE23="",0,SUMIFS('1추특출'!$V$6:$V$50,'1추특출'!$AE$6:$AE$50,'1추특입'!$AE23))</f>
        <v>0</v>
      </c>
      <c r="AL23" s="38" t="str">
        <f>IF(AE23="","",COUNTIFS('1추특출'!$AE$6:$AE$50,'1추특입'!AE23))</f>
        <v/>
      </c>
      <c r="AM23" s="23" t="str">
        <f t="shared" si="13"/>
        <v>OK</v>
      </c>
      <c r="AO23" s="38">
        <f>IF(AE23="",0,SUMIFS('1추특출'!$AA$6:$AA$50,'1추특출'!$AE$6:$AE$50,'1추특입'!$AE23))</f>
        <v>0</v>
      </c>
      <c r="AP23" s="38" t="str">
        <f>IF(AE23="","",COUNTIFS('1추특출'!$AE$6:$AE$50,AE23))</f>
        <v/>
      </c>
      <c r="AQ23" s="23" t="str">
        <f t="shared" si="14"/>
        <v>OK</v>
      </c>
    </row>
    <row r="24" spans="1:43" ht="50.1" customHeight="1" x14ac:dyDescent="0.3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si="3"/>
        <v/>
      </c>
      <c r="J24" s="38"/>
      <c r="K24" s="41"/>
      <c r="L24" s="46">
        <f t="shared" si="4"/>
        <v>0</v>
      </c>
      <c r="M24" s="38"/>
      <c r="N24" s="41"/>
      <c r="O24" s="48">
        <f t="shared" si="5"/>
        <v>0</v>
      </c>
      <c r="P24" s="23" t="str">
        <f t="shared" si="6"/>
        <v>X</v>
      </c>
      <c r="Q24" s="25"/>
      <c r="S24" s="23"/>
      <c r="U24" s="23"/>
      <c r="V24" s="38">
        <f t="shared" si="7"/>
        <v>0</v>
      </c>
      <c r="W24" s="38">
        <f t="shared" si="8"/>
        <v>0</v>
      </c>
      <c r="X24" s="23" t="str">
        <f t="shared" si="9"/>
        <v>OK</v>
      </c>
      <c r="Z24" s="23"/>
      <c r="AA24" s="38">
        <f t="shared" si="10"/>
        <v>0</v>
      </c>
      <c r="AB24" s="38">
        <f t="shared" si="11"/>
        <v>0</v>
      </c>
      <c r="AC24" s="23" t="str">
        <f t="shared" si="12"/>
        <v>OK</v>
      </c>
      <c r="AE24" s="23" t="str">
        <f>IF(AG24="","",IF(U24="도비","세입없음",AG24&amp;"-"&amp;test(COUNTIF($AG$7:AG24,AG24),"00")))</f>
        <v/>
      </c>
      <c r="AG24" s="23" t="str">
        <f t="array" ref="AG24">IF(C24="","",INDEX(구분표!$I$2:$I$300, MATCH(1,(구분표!$E$2:$E$300='1추특입'!B24)*(구분표!$F$2:$F$300='1추특입'!C24)*(구분표!$G$2:$G$300='1추특입'!A24),0)))</f>
        <v/>
      </c>
      <c r="AI24" s="23"/>
      <c r="AK24" s="38">
        <f>IF(AE24="",0,SUMIFS('1추특출'!$V$6:$V$50,'1추특출'!$AE$6:$AE$50,'1추특입'!$AE24))</f>
        <v>0</v>
      </c>
      <c r="AL24" s="38" t="str">
        <f>IF(AE24="","",COUNTIFS('1추특출'!$AE$6:$AE$50,'1추특입'!AE24))</f>
        <v/>
      </c>
      <c r="AM24" s="23" t="str">
        <f t="shared" si="13"/>
        <v>OK</v>
      </c>
      <c r="AO24" s="38">
        <f>IF(AE24="",0,SUMIFS('1추특출'!$AA$6:$AA$50,'1추특출'!$AE$6:$AE$50,'1추특입'!$AE24))</f>
        <v>0</v>
      </c>
      <c r="AP24" s="38" t="str">
        <f>IF(AE24="","",COUNTIFS('1추특출'!$AE$6:$AE$50,AE24))</f>
        <v/>
      </c>
      <c r="AQ24" s="23" t="str">
        <f t="shared" si="14"/>
        <v>OK</v>
      </c>
    </row>
    <row r="25" spans="1:43" ht="50.1" customHeight="1" x14ac:dyDescent="0.3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3"/>
        <v/>
      </c>
      <c r="J25" s="38"/>
      <c r="K25" s="41"/>
      <c r="L25" s="46">
        <f t="shared" si="4"/>
        <v>0</v>
      </c>
      <c r="M25" s="38"/>
      <c r="N25" s="41"/>
      <c r="O25" s="48">
        <f t="shared" si="5"/>
        <v>0</v>
      </c>
      <c r="P25" s="23" t="str">
        <f t="shared" si="6"/>
        <v>X</v>
      </c>
      <c r="Q25" s="25"/>
      <c r="S25" s="23"/>
      <c r="U25" s="23"/>
      <c r="V25" s="38">
        <f t="shared" si="7"/>
        <v>0</v>
      </c>
      <c r="W25" s="38">
        <f t="shared" si="8"/>
        <v>0</v>
      </c>
      <c r="X25" s="23" t="str">
        <f t="shared" si="9"/>
        <v>OK</v>
      </c>
      <c r="Z25" s="23"/>
      <c r="AA25" s="38">
        <f t="shared" si="10"/>
        <v>0</v>
      </c>
      <c r="AB25" s="38">
        <f t="shared" si="11"/>
        <v>0</v>
      </c>
      <c r="AC25" s="23" t="str">
        <f t="shared" si="12"/>
        <v>OK</v>
      </c>
      <c r="AE25" s="23" t="str">
        <f>IF(AG25="","",IF(U25="도비","세입없음",AG25&amp;"-"&amp;test(COUNTIF($AG$7:AG25,AG25),"00")))</f>
        <v/>
      </c>
      <c r="AG25" s="23" t="str">
        <f t="array" ref="AG25">IF(C25="","",INDEX(구분표!$I$2:$I$300, MATCH(1,(구분표!$E$2:$E$300='1추특입'!B25)*(구분표!$F$2:$F$300='1추특입'!C25)*(구분표!$G$2:$G$300='1추특입'!A25),0)))</f>
        <v/>
      </c>
      <c r="AI25" s="23"/>
      <c r="AK25" s="38">
        <f>IF(AE25="",0,SUMIFS('1추특출'!$V$6:$V$50,'1추특출'!$AE$6:$AE$50,'1추특입'!$AE25))</f>
        <v>0</v>
      </c>
      <c r="AL25" s="38" t="str">
        <f>IF(AE25="","",COUNTIFS('1추특출'!$AE$6:$AE$50,'1추특입'!AE25))</f>
        <v/>
      </c>
      <c r="AM25" s="23" t="str">
        <f t="shared" si="13"/>
        <v>OK</v>
      </c>
      <c r="AO25" s="38">
        <f>IF(AE25="",0,SUMIFS('1추특출'!$AA$6:$AA$50,'1추특출'!$AE$6:$AE$50,'1추특입'!$AE25))</f>
        <v>0</v>
      </c>
      <c r="AP25" s="38" t="str">
        <f>IF(AE25="","",COUNTIFS('1추특출'!$AE$6:$AE$50,AE25))</f>
        <v/>
      </c>
      <c r="AQ25" s="23" t="str">
        <f t="shared" si="14"/>
        <v>OK</v>
      </c>
    </row>
    <row r="26" spans="1:43" ht="50.1" customHeight="1" x14ac:dyDescent="0.3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3"/>
        <v/>
      </c>
      <c r="J26" s="38"/>
      <c r="K26" s="41"/>
      <c r="L26" s="46">
        <f t="shared" si="4"/>
        <v>0</v>
      </c>
      <c r="M26" s="38"/>
      <c r="N26" s="41"/>
      <c r="O26" s="48">
        <f t="shared" si="5"/>
        <v>0</v>
      </c>
      <c r="P26" s="23" t="str">
        <f t="shared" si="6"/>
        <v>X</v>
      </c>
      <c r="Q26" s="25"/>
      <c r="S26" s="23"/>
      <c r="U26" s="23"/>
      <c r="V26" s="38">
        <f t="shared" si="7"/>
        <v>0</v>
      </c>
      <c r="W26" s="38">
        <f t="shared" si="8"/>
        <v>0</v>
      </c>
      <c r="X26" s="23" t="str">
        <f t="shared" si="9"/>
        <v>OK</v>
      </c>
      <c r="Z26" s="23"/>
      <c r="AA26" s="38">
        <f t="shared" si="10"/>
        <v>0</v>
      </c>
      <c r="AB26" s="38">
        <f t="shared" si="11"/>
        <v>0</v>
      </c>
      <c r="AC26" s="23" t="str">
        <f t="shared" si="12"/>
        <v>OK</v>
      </c>
      <c r="AE26" s="23" t="str">
        <f>IF(AG26="","",IF(U26="도비","세입없음",AG26&amp;"-"&amp;test(COUNTIF($AG$7:AG26,AG26),"00")))</f>
        <v/>
      </c>
      <c r="AG26" s="23" t="str">
        <f t="array" ref="AG26">IF(C26="","",INDEX(구분표!$I$2:$I$300, MATCH(1,(구분표!$E$2:$E$300='1추특입'!B26)*(구분표!$F$2:$F$300='1추특입'!C26)*(구분표!$G$2:$G$300='1추특입'!A26),0)))</f>
        <v/>
      </c>
      <c r="AI26" s="23"/>
      <c r="AK26" s="38">
        <f>IF(AE26="",0,SUMIFS('1추특출'!$V$6:$V$50,'1추특출'!$AE$6:$AE$50,'1추특입'!$AE26))</f>
        <v>0</v>
      </c>
      <c r="AL26" s="38" t="str">
        <f>IF(AE26="","",COUNTIFS('1추특출'!$AE$6:$AE$50,'1추특입'!AE26))</f>
        <v/>
      </c>
      <c r="AM26" s="23" t="str">
        <f t="shared" si="13"/>
        <v>OK</v>
      </c>
      <c r="AO26" s="38">
        <f>IF(AE26="",0,SUMIFS('1추특출'!$AA$6:$AA$50,'1추특출'!$AE$6:$AE$50,'1추특입'!$AE26))</f>
        <v>0</v>
      </c>
      <c r="AP26" s="38" t="str">
        <f>IF(AE26="","",COUNTIFS('1추특출'!$AE$6:$AE$50,AE26))</f>
        <v/>
      </c>
      <c r="AQ26" s="23" t="str">
        <f t="shared" si="14"/>
        <v>OK</v>
      </c>
    </row>
    <row r="27" spans="1:43" ht="50.1" customHeight="1" x14ac:dyDescent="0.3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3"/>
        <v/>
      </c>
      <c r="J27" s="38"/>
      <c r="K27" s="41"/>
      <c r="L27" s="46">
        <f t="shared" si="4"/>
        <v>0</v>
      </c>
      <c r="M27" s="38"/>
      <c r="N27" s="41"/>
      <c r="O27" s="48">
        <f t="shared" si="5"/>
        <v>0</v>
      </c>
      <c r="P27" s="23" t="str">
        <f t="shared" si="6"/>
        <v>X</v>
      </c>
      <c r="Q27" s="25"/>
      <c r="S27" s="23"/>
      <c r="U27" s="23"/>
      <c r="V27" s="38">
        <f t="shared" si="7"/>
        <v>0</v>
      </c>
      <c r="W27" s="38">
        <f t="shared" si="8"/>
        <v>0</v>
      </c>
      <c r="X27" s="23" t="str">
        <f t="shared" si="9"/>
        <v>OK</v>
      </c>
      <c r="Z27" s="23"/>
      <c r="AA27" s="38">
        <f t="shared" si="10"/>
        <v>0</v>
      </c>
      <c r="AB27" s="38">
        <f t="shared" si="11"/>
        <v>0</v>
      </c>
      <c r="AC27" s="23" t="str">
        <f t="shared" si="12"/>
        <v>OK</v>
      </c>
      <c r="AE27" s="23" t="str">
        <f>IF(AG27="","",IF(U27="도비","세입없음",AG27&amp;"-"&amp;test(COUNTIF($AG$7:AG27,AG27),"00")))</f>
        <v/>
      </c>
      <c r="AG27" s="23" t="str">
        <f t="array" ref="AG27">IF(C27="","",INDEX(구분표!$I$2:$I$300, MATCH(1,(구분표!$E$2:$E$300='1추특입'!B27)*(구분표!$F$2:$F$300='1추특입'!C27)*(구분표!$G$2:$G$300='1추특입'!A27),0)))</f>
        <v/>
      </c>
      <c r="AI27" s="23"/>
      <c r="AK27" s="38">
        <f>IF(AE27="",0,SUMIFS('1추특출'!$V$6:$V$50,'1추특출'!$AE$6:$AE$50,'1추특입'!$AE27))</f>
        <v>0</v>
      </c>
      <c r="AL27" s="38" t="str">
        <f>IF(AE27="","",COUNTIFS('1추특출'!$AE$6:$AE$50,'1추특입'!AE27))</f>
        <v/>
      </c>
      <c r="AM27" s="23" t="str">
        <f t="shared" si="13"/>
        <v>OK</v>
      </c>
      <c r="AO27" s="38">
        <f>IF(AE27="",0,SUMIFS('1추특출'!$AA$6:$AA$50,'1추특출'!$AE$6:$AE$50,'1추특입'!$AE27))</f>
        <v>0</v>
      </c>
      <c r="AP27" s="38" t="str">
        <f>IF(AE27="","",COUNTIFS('1추특출'!$AE$6:$AE$50,AE27))</f>
        <v/>
      </c>
      <c r="AQ27" s="23" t="str">
        <f t="shared" si="14"/>
        <v>OK</v>
      </c>
    </row>
    <row r="28" spans="1:43" ht="50.1" customHeight="1" x14ac:dyDescent="0.3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3"/>
        <v/>
      </c>
      <c r="J28" s="38"/>
      <c r="K28" s="41"/>
      <c r="L28" s="46">
        <f t="shared" si="4"/>
        <v>0</v>
      </c>
      <c r="M28" s="38"/>
      <c r="N28" s="41"/>
      <c r="O28" s="48">
        <f t="shared" si="5"/>
        <v>0</v>
      </c>
      <c r="P28" s="23" t="str">
        <f t="shared" si="6"/>
        <v>X</v>
      </c>
      <c r="Q28" s="25"/>
      <c r="S28" s="23"/>
      <c r="U28" s="23"/>
      <c r="V28" s="38">
        <f t="shared" si="7"/>
        <v>0</v>
      </c>
      <c r="W28" s="38">
        <f t="shared" si="8"/>
        <v>0</v>
      </c>
      <c r="X28" s="23" t="str">
        <f t="shared" si="9"/>
        <v>OK</v>
      </c>
      <c r="Z28" s="23"/>
      <c r="AA28" s="38">
        <f t="shared" si="10"/>
        <v>0</v>
      </c>
      <c r="AB28" s="38">
        <f t="shared" si="11"/>
        <v>0</v>
      </c>
      <c r="AC28" s="23" t="str">
        <f t="shared" si="12"/>
        <v>OK</v>
      </c>
      <c r="AE28" s="23" t="str">
        <f>IF(AG28="","",IF(U28="도비","세입없음",AG28&amp;"-"&amp;test(COUNTIF($AG$7:AG28,AG28),"00")))</f>
        <v/>
      </c>
      <c r="AG28" s="23" t="str">
        <f t="array" ref="AG28">IF(C28="","",INDEX(구분표!$I$2:$I$300, MATCH(1,(구분표!$E$2:$E$300='1추특입'!B28)*(구분표!$F$2:$F$300='1추특입'!C28)*(구분표!$G$2:$G$300='1추특입'!A28),0)))</f>
        <v/>
      </c>
      <c r="AI28" s="23"/>
      <c r="AK28" s="38">
        <f>IF(AE28="",0,SUMIFS('1추특출'!$V$6:$V$50,'1추특출'!$AE$6:$AE$50,'1추특입'!$AE28))</f>
        <v>0</v>
      </c>
      <c r="AL28" s="38" t="str">
        <f>IF(AE28="","",COUNTIFS('1추특출'!$AE$6:$AE$50,'1추특입'!AE28))</f>
        <v/>
      </c>
      <c r="AM28" s="23" t="str">
        <f t="shared" si="13"/>
        <v>OK</v>
      </c>
      <c r="AO28" s="38">
        <f>IF(AE28="",0,SUMIFS('1추특출'!$AA$6:$AA$50,'1추특출'!$AE$6:$AE$50,'1추특입'!$AE28))</f>
        <v>0</v>
      </c>
      <c r="AP28" s="38" t="str">
        <f>IF(AE28="","",COUNTIFS('1추특출'!$AE$6:$AE$50,AE28))</f>
        <v/>
      </c>
      <c r="AQ28" s="23" t="str">
        <f t="shared" si="14"/>
        <v>OK</v>
      </c>
    </row>
    <row r="29" spans="1:43" ht="50.1" customHeight="1" x14ac:dyDescent="0.3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3"/>
        <v/>
      </c>
      <c r="J29" s="38"/>
      <c r="K29" s="41"/>
      <c r="L29" s="46">
        <f t="shared" si="4"/>
        <v>0</v>
      </c>
      <c r="M29" s="38"/>
      <c r="N29" s="41"/>
      <c r="O29" s="48">
        <f t="shared" si="5"/>
        <v>0</v>
      </c>
      <c r="P29" s="23" t="str">
        <f t="shared" si="6"/>
        <v>X</v>
      </c>
      <c r="Q29" s="25"/>
      <c r="S29" s="23"/>
      <c r="U29" s="23"/>
      <c r="V29" s="38">
        <f t="shared" si="7"/>
        <v>0</v>
      </c>
      <c r="W29" s="38">
        <f t="shared" si="8"/>
        <v>0</v>
      </c>
      <c r="X29" s="23" t="str">
        <f t="shared" si="9"/>
        <v>OK</v>
      </c>
      <c r="Z29" s="23"/>
      <c r="AA29" s="38">
        <f t="shared" si="10"/>
        <v>0</v>
      </c>
      <c r="AB29" s="38">
        <f t="shared" si="11"/>
        <v>0</v>
      </c>
      <c r="AC29" s="23" t="str">
        <f t="shared" si="12"/>
        <v>OK</v>
      </c>
      <c r="AE29" s="23" t="str">
        <f>IF(AG29="","",IF(U29="도비","세입없음",AG29&amp;"-"&amp;test(COUNTIF($AG$7:AG29,AG29),"00")))</f>
        <v/>
      </c>
      <c r="AG29" s="23" t="str">
        <f t="array" ref="AG29">IF(C29="","",INDEX(구분표!$I$2:$I$300, MATCH(1,(구분표!$E$2:$E$300='1추특입'!B29)*(구분표!$F$2:$F$300='1추특입'!C29)*(구분표!$G$2:$G$300='1추특입'!A29),0)))</f>
        <v/>
      </c>
      <c r="AI29" s="23"/>
      <c r="AK29" s="38">
        <f>IF(AE29="",0,SUMIFS('1추특출'!$V$6:$V$50,'1추특출'!$AE$6:$AE$50,'1추특입'!$AE29))</f>
        <v>0</v>
      </c>
      <c r="AL29" s="38" t="str">
        <f>IF(AE29="","",COUNTIFS('1추특출'!$AE$6:$AE$50,'1추특입'!AE29))</f>
        <v/>
      </c>
      <c r="AM29" s="23" t="str">
        <f t="shared" si="13"/>
        <v>OK</v>
      </c>
      <c r="AO29" s="38">
        <f>IF(AE29="",0,SUMIFS('1추특출'!$AA$6:$AA$50,'1추특출'!$AE$6:$AE$50,'1추특입'!$AE29))</f>
        <v>0</v>
      </c>
      <c r="AP29" s="38" t="str">
        <f>IF(AE29="","",COUNTIFS('1추특출'!$AE$6:$AE$50,AE29))</f>
        <v/>
      </c>
      <c r="AQ29" s="23" t="str">
        <f t="shared" si="14"/>
        <v>OK</v>
      </c>
    </row>
    <row r="30" spans="1:43" ht="50.1" customHeight="1" x14ac:dyDescent="0.3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3"/>
        <v/>
      </c>
      <c r="J30" s="38"/>
      <c r="K30" s="41"/>
      <c r="L30" s="46">
        <f t="shared" si="4"/>
        <v>0</v>
      </c>
      <c r="M30" s="38"/>
      <c r="N30" s="41"/>
      <c r="O30" s="48">
        <f t="shared" si="5"/>
        <v>0</v>
      </c>
      <c r="P30" s="23" t="str">
        <f t="shared" si="6"/>
        <v>X</v>
      </c>
      <c r="Q30" s="25"/>
      <c r="S30" s="23"/>
      <c r="U30" s="23"/>
      <c r="V30" s="38">
        <f t="shared" si="7"/>
        <v>0</v>
      </c>
      <c r="W30" s="38">
        <f t="shared" si="8"/>
        <v>0</v>
      </c>
      <c r="X30" s="23" t="str">
        <f t="shared" si="9"/>
        <v>OK</v>
      </c>
      <c r="Z30" s="23"/>
      <c r="AA30" s="38">
        <f t="shared" si="10"/>
        <v>0</v>
      </c>
      <c r="AB30" s="38">
        <f t="shared" si="11"/>
        <v>0</v>
      </c>
      <c r="AC30" s="23" t="str">
        <f t="shared" si="12"/>
        <v>OK</v>
      </c>
      <c r="AE30" s="23" t="str">
        <f>IF(AG30="","",IF(U30="도비","세입없음",AG30&amp;"-"&amp;test(COUNTIF($AG$7:AG30,AG30),"00")))</f>
        <v/>
      </c>
      <c r="AG30" s="23" t="str">
        <f t="array" ref="AG30">IF(C30="","",INDEX(구분표!$I$2:$I$300, MATCH(1,(구분표!$E$2:$E$300='1추특입'!B30)*(구분표!$F$2:$F$300='1추특입'!C30)*(구분표!$G$2:$G$300='1추특입'!A30),0)))</f>
        <v/>
      </c>
      <c r="AI30" s="23"/>
      <c r="AK30" s="38">
        <f>IF(AE30="",0,SUMIFS('1추특출'!$V$6:$V$50,'1추특출'!$AE$6:$AE$50,'1추특입'!$AE30))</f>
        <v>0</v>
      </c>
      <c r="AL30" s="38" t="str">
        <f>IF(AE30="","",COUNTIFS('1추특출'!$AE$6:$AE$50,'1추특입'!AE30))</f>
        <v/>
      </c>
      <c r="AM30" s="23" t="str">
        <f t="shared" si="13"/>
        <v>OK</v>
      </c>
      <c r="AO30" s="38">
        <f>IF(AE30="",0,SUMIFS('1추특출'!$AA$6:$AA$50,'1추특출'!$AE$6:$AE$50,'1추특입'!$AE30))</f>
        <v>0</v>
      </c>
      <c r="AP30" s="38" t="str">
        <f>IF(AE30="","",COUNTIFS('1추특출'!$AE$6:$AE$50,AE30))</f>
        <v/>
      </c>
      <c r="AQ30" s="23" t="str">
        <f t="shared" si="14"/>
        <v>OK</v>
      </c>
    </row>
    <row r="31" spans="1:43" ht="50.1" customHeight="1" x14ac:dyDescent="0.3">
      <c r="A31" s="29" t="str">
        <f>IFERROR(VLOOKUP($C31,구분표!$A$2:$C$300,2,FALSE),"")</f>
        <v/>
      </c>
      <c r="B31" s="20" t="str">
        <f>IFERROR(VLOOKUP($C31,구분표!$A$2:$C$300,3,FALSE),"")</f>
        <v/>
      </c>
      <c r="C31" s="27"/>
      <c r="D31" s="31"/>
      <c r="E31" s="32"/>
      <c r="F31" s="31"/>
      <c r="G31" s="40"/>
      <c r="H31" s="38"/>
      <c r="I31" s="50" t="str">
        <f t="shared" si="3"/>
        <v/>
      </c>
      <c r="J31" s="38"/>
      <c r="K31" s="41"/>
      <c r="L31" s="46">
        <f t="shared" si="4"/>
        <v>0</v>
      </c>
      <c r="M31" s="38"/>
      <c r="N31" s="41"/>
      <c r="O31" s="48">
        <f t="shared" si="5"/>
        <v>0</v>
      </c>
      <c r="P31" s="23" t="str">
        <f t="shared" si="6"/>
        <v>X</v>
      </c>
      <c r="Q31" s="25"/>
      <c r="S31" s="23"/>
      <c r="U31" s="23"/>
      <c r="V31" s="38">
        <f t="shared" si="7"/>
        <v>0</v>
      </c>
      <c r="W31" s="38">
        <f t="shared" si="8"/>
        <v>0</v>
      </c>
      <c r="X31" s="23" t="str">
        <f t="shared" si="9"/>
        <v>OK</v>
      </c>
      <c r="Z31" s="23"/>
      <c r="AA31" s="38">
        <f t="shared" si="10"/>
        <v>0</v>
      </c>
      <c r="AB31" s="38">
        <f t="shared" si="11"/>
        <v>0</v>
      </c>
      <c r="AC31" s="23" t="str">
        <f t="shared" si="12"/>
        <v>OK</v>
      </c>
      <c r="AE31" s="23" t="str">
        <f>IF(AG31="","",IF(U31="도비","세입없음",AG31&amp;"-"&amp;test(COUNTIF($AG$7:AG31,AG31),"00")))</f>
        <v/>
      </c>
      <c r="AG31" s="23" t="str">
        <f t="array" ref="AG31">IF(C31="","",INDEX(구분표!$I$2:$I$300, MATCH(1,(구분표!$E$2:$E$300='1추특입'!B31)*(구분표!$F$2:$F$300='1추특입'!C31)*(구분표!$G$2:$G$300='1추특입'!A31),0)))</f>
        <v/>
      </c>
      <c r="AI31" s="23"/>
      <c r="AK31" s="38">
        <f>IF(AE31="",0,SUMIFS('1추특출'!$V$6:$V$50,'1추특출'!$AE$6:$AE$50,'1추특입'!$AE31))</f>
        <v>0</v>
      </c>
      <c r="AL31" s="38" t="str">
        <f>IF(AE31="","",COUNTIFS('1추특출'!$AE$6:$AE$50,'1추특입'!AE31))</f>
        <v/>
      </c>
      <c r="AM31" s="23" t="str">
        <f t="shared" si="13"/>
        <v>OK</v>
      </c>
      <c r="AO31" s="38">
        <f>IF(AE31="",0,SUMIFS('1추특출'!$AA$6:$AA$50,'1추특출'!$AE$6:$AE$50,'1추특입'!$AE31))</f>
        <v>0</v>
      </c>
      <c r="AP31" s="38" t="str">
        <f>IF(AE31="","",COUNTIFS('1추특출'!$AE$6:$AE$50,AE31))</f>
        <v/>
      </c>
      <c r="AQ31" s="23" t="str">
        <f t="shared" si="14"/>
        <v>OK</v>
      </c>
    </row>
    <row r="32" spans="1:43" ht="50.1" customHeight="1" x14ac:dyDescent="0.3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3"/>
        <v/>
      </c>
      <c r="J32" s="38"/>
      <c r="K32" s="41"/>
      <c r="L32" s="46">
        <f t="shared" si="4"/>
        <v>0</v>
      </c>
      <c r="M32" s="38"/>
      <c r="N32" s="41"/>
      <c r="O32" s="48">
        <f t="shared" si="5"/>
        <v>0</v>
      </c>
      <c r="P32" s="23" t="str">
        <f t="shared" si="6"/>
        <v>X</v>
      </c>
      <c r="Q32" s="25"/>
      <c r="S32" s="23"/>
      <c r="U32" s="23"/>
      <c r="V32" s="38">
        <f t="shared" si="7"/>
        <v>0</v>
      </c>
      <c r="W32" s="38">
        <f t="shared" si="8"/>
        <v>0</v>
      </c>
      <c r="X32" s="23" t="str">
        <f t="shared" si="9"/>
        <v>OK</v>
      </c>
      <c r="Z32" s="23"/>
      <c r="AA32" s="38">
        <f t="shared" si="10"/>
        <v>0</v>
      </c>
      <c r="AB32" s="38">
        <f t="shared" si="11"/>
        <v>0</v>
      </c>
      <c r="AC32" s="23" t="str">
        <f t="shared" si="12"/>
        <v>OK</v>
      </c>
      <c r="AE32" s="23" t="str">
        <f>IF(AG32="","",IF(U32="도비","세입없음",AG32&amp;"-"&amp;test(COUNTIF($AG$7:AG32,AG32),"00")))</f>
        <v/>
      </c>
      <c r="AG32" s="23" t="str">
        <f t="array" ref="AG32">IF(C32="","",INDEX(구분표!$I$2:$I$300, MATCH(1,(구분표!$E$2:$E$300='1추특입'!B32)*(구분표!$F$2:$F$300='1추특입'!C32)*(구분표!$G$2:$G$300='1추특입'!A32),0)))</f>
        <v/>
      </c>
      <c r="AI32" s="23"/>
      <c r="AK32" s="38">
        <f>IF(AE32="",0,SUMIFS('1추특출'!$V$6:$V$50,'1추특출'!$AE$6:$AE$50,'1추특입'!$AE32))</f>
        <v>0</v>
      </c>
      <c r="AL32" s="38" t="str">
        <f>IF(AE32="","",COUNTIFS('1추특출'!$AE$6:$AE$50,'1추특입'!AE32))</f>
        <v/>
      </c>
      <c r="AM32" s="23" t="str">
        <f t="shared" si="13"/>
        <v>OK</v>
      </c>
      <c r="AO32" s="38">
        <f>IF(AE32="",0,SUMIFS('1추특출'!$AA$6:$AA$50,'1추특출'!$AE$6:$AE$50,'1추특입'!$AE32))</f>
        <v>0</v>
      </c>
      <c r="AP32" s="38" t="str">
        <f>IF(AE32="","",COUNTIFS('1추특출'!$AE$6:$AE$50,AE32))</f>
        <v/>
      </c>
      <c r="AQ32" s="23" t="str">
        <f t="shared" si="14"/>
        <v>OK</v>
      </c>
    </row>
    <row r="33" spans="1:43" ht="50.1" customHeight="1" x14ac:dyDescent="0.3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3"/>
        <v/>
      </c>
      <c r="J33" s="38"/>
      <c r="K33" s="41"/>
      <c r="L33" s="46">
        <f t="shared" si="4"/>
        <v>0</v>
      </c>
      <c r="M33" s="38"/>
      <c r="N33" s="41"/>
      <c r="O33" s="48">
        <f t="shared" si="5"/>
        <v>0</v>
      </c>
      <c r="P33" s="23" t="str">
        <f t="shared" si="6"/>
        <v>X</v>
      </c>
      <c r="Q33" s="25"/>
      <c r="S33" s="23"/>
      <c r="U33" s="23"/>
      <c r="V33" s="38">
        <f t="shared" si="7"/>
        <v>0</v>
      </c>
      <c r="W33" s="38">
        <f t="shared" si="8"/>
        <v>0</v>
      </c>
      <c r="X33" s="23" t="str">
        <f t="shared" si="9"/>
        <v>OK</v>
      </c>
      <c r="Z33" s="23"/>
      <c r="AA33" s="38">
        <f t="shared" si="10"/>
        <v>0</v>
      </c>
      <c r="AB33" s="38">
        <f t="shared" si="11"/>
        <v>0</v>
      </c>
      <c r="AC33" s="23" t="str">
        <f t="shared" si="12"/>
        <v>OK</v>
      </c>
      <c r="AE33" s="23" t="str">
        <f>IF(AG33="","",IF(U33="도비","세입없음",AG33&amp;"-"&amp;test(COUNTIF($AG$7:AG33,AG33),"00")))</f>
        <v/>
      </c>
      <c r="AG33" s="23" t="str">
        <f t="array" ref="AG33">IF(C33="","",INDEX(구분표!$I$2:$I$300, MATCH(1,(구분표!$E$2:$E$300='1추특입'!B33)*(구분표!$F$2:$F$300='1추특입'!C33)*(구분표!$G$2:$G$300='1추특입'!A33),0)))</f>
        <v/>
      </c>
      <c r="AI33" s="23"/>
      <c r="AK33" s="38">
        <f>IF(AE33="",0,SUMIFS('1추특출'!$V$6:$V$50,'1추특출'!$AE$6:$AE$50,'1추특입'!$AE33))</f>
        <v>0</v>
      </c>
      <c r="AL33" s="38" t="str">
        <f>IF(AE33="","",COUNTIFS('1추특출'!$AE$6:$AE$50,'1추특입'!AE33))</f>
        <v/>
      </c>
      <c r="AM33" s="23" t="str">
        <f t="shared" si="13"/>
        <v>OK</v>
      </c>
      <c r="AO33" s="38">
        <f>IF(AE33="",0,SUMIFS('1추특출'!$AA$6:$AA$50,'1추특출'!$AE$6:$AE$50,'1추특입'!$AE33))</f>
        <v>0</v>
      </c>
      <c r="AP33" s="38" t="str">
        <f>IF(AE33="","",COUNTIFS('1추특출'!$AE$6:$AE$50,AE33))</f>
        <v/>
      </c>
      <c r="AQ33" s="23" t="str">
        <f t="shared" si="14"/>
        <v>OK</v>
      </c>
    </row>
    <row r="34" spans="1:43" ht="50.1" customHeight="1" x14ac:dyDescent="0.3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3"/>
        <v/>
      </c>
      <c r="J34" s="38"/>
      <c r="K34" s="41"/>
      <c r="L34" s="46">
        <f t="shared" si="4"/>
        <v>0</v>
      </c>
      <c r="M34" s="38"/>
      <c r="N34" s="41"/>
      <c r="O34" s="48">
        <f t="shared" si="5"/>
        <v>0</v>
      </c>
      <c r="P34" s="23" t="str">
        <f t="shared" si="6"/>
        <v>X</v>
      </c>
      <c r="Q34" s="25"/>
      <c r="S34" s="23"/>
      <c r="U34" s="23"/>
      <c r="V34" s="38">
        <f t="shared" si="7"/>
        <v>0</v>
      </c>
      <c r="W34" s="38">
        <f t="shared" si="8"/>
        <v>0</v>
      </c>
      <c r="X34" s="23" t="str">
        <f t="shared" si="9"/>
        <v>OK</v>
      </c>
      <c r="Z34" s="23"/>
      <c r="AA34" s="38">
        <f t="shared" si="10"/>
        <v>0</v>
      </c>
      <c r="AB34" s="38">
        <f t="shared" si="11"/>
        <v>0</v>
      </c>
      <c r="AC34" s="23" t="str">
        <f t="shared" si="12"/>
        <v>OK</v>
      </c>
      <c r="AE34" s="23" t="str">
        <f>IF(AG34="","",IF(U34="도비","세입없음",AG34&amp;"-"&amp;test(COUNTIF($AG$7:AG34,AG34),"00")))</f>
        <v/>
      </c>
      <c r="AG34" s="23" t="str">
        <f t="array" ref="AG34">IF(C34="","",INDEX(구분표!$I$2:$I$300, MATCH(1,(구분표!$E$2:$E$300='1추특입'!B34)*(구분표!$F$2:$F$300='1추특입'!C34)*(구분표!$G$2:$G$300='1추특입'!A34),0)))</f>
        <v/>
      </c>
      <c r="AI34" s="23"/>
      <c r="AK34" s="38">
        <f>IF(AE34="",0,SUMIFS('1추특출'!$V$6:$V$50,'1추특출'!$AE$6:$AE$50,'1추특입'!$AE34))</f>
        <v>0</v>
      </c>
      <c r="AL34" s="38" t="str">
        <f>IF(AE34="","",COUNTIFS('1추특출'!$AE$6:$AE$50,'1추특입'!AE34))</f>
        <v/>
      </c>
      <c r="AM34" s="23" t="str">
        <f t="shared" si="13"/>
        <v>OK</v>
      </c>
      <c r="AO34" s="38">
        <f>IF(AE34="",0,SUMIFS('1추특출'!$AA$6:$AA$50,'1추특출'!$AE$6:$AE$50,'1추특입'!$AE34))</f>
        <v>0</v>
      </c>
      <c r="AP34" s="38" t="str">
        <f>IF(AE34="","",COUNTIFS('1추특출'!$AE$6:$AE$50,AE34))</f>
        <v/>
      </c>
      <c r="AQ34" s="23" t="str">
        <f t="shared" si="14"/>
        <v>OK</v>
      </c>
    </row>
    <row r="35" spans="1:43" ht="50.1" customHeight="1" x14ac:dyDescent="0.3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3"/>
        <v/>
      </c>
      <c r="J35" s="38"/>
      <c r="K35" s="41"/>
      <c r="L35" s="46">
        <f t="shared" si="4"/>
        <v>0</v>
      </c>
      <c r="M35" s="38"/>
      <c r="N35" s="41"/>
      <c r="O35" s="48">
        <f t="shared" si="5"/>
        <v>0</v>
      </c>
      <c r="P35" s="23" t="str">
        <f t="shared" si="6"/>
        <v>X</v>
      </c>
      <c r="Q35" s="25"/>
      <c r="S35" s="23"/>
      <c r="U35" s="23"/>
      <c r="V35" s="38">
        <f t="shared" si="7"/>
        <v>0</v>
      </c>
      <c r="W35" s="38">
        <f t="shared" si="8"/>
        <v>0</v>
      </c>
      <c r="X35" s="23" t="str">
        <f t="shared" si="9"/>
        <v>OK</v>
      </c>
      <c r="Z35" s="23"/>
      <c r="AA35" s="38">
        <f t="shared" si="10"/>
        <v>0</v>
      </c>
      <c r="AB35" s="38">
        <f t="shared" si="11"/>
        <v>0</v>
      </c>
      <c r="AC35" s="23" t="str">
        <f t="shared" si="12"/>
        <v>OK</v>
      </c>
      <c r="AE35" s="23" t="str">
        <f>IF(AG35="","",IF(U35="도비","세입없음",AG35&amp;"-"&amp;test(COUNTIF($AG$7:AG35,AG35),"00")))</f>
        <v/>
      </c>
      <c r="AG35" s="23" t="str">
        <f t="array" ref="AG35">IF(C35="","",INDEX(구분표!$I$2:$I$300, MATCH(1,(구분표!$E$2:$E$300='1추특입'!B35)*(구분표!$F$2:$F$300='1추특입'!C35)*(구분표!$G$2:$G$300='1추특입'!A35),0)))</f>
        <v/>
      </c>
      <c r="AI35" s="23"/>
      <c r="AK35" s="38">
        <f>IF(AE35="",0,SUMIFS('1추특출'!$V$6:$V$50,'1추특출'!$AE$6:$AE$50,'1추특입'!$AE35))</f>
        <v>0</v>
      </c>
      <c r="AL35" s="38" t="str">
        <f>IF(AE35="","",COUNTIFS('1추특출'!$AE$6:$AE$50,'1추특입'!AE35))</f>
        <v/>
      </c>
      <c r="AM35" s="23" t="str">
        <f t="shared" si="13"/>
        <v>OK</v>
      </c>
      <c r="AO35" s="38">
        <f>IF(AE35="",0,SUMIFS('1추특출'!$AA$6:$AA$50,'1추특출'!$AE$6:$AE$50,'1추특입'!$AE35))</f>
        <v>0</v>
      </c>
      <c r="AP35" s="38" t="str">
        <f>IF(AE35="","",COUNTIFS('1추특출'!$AE$6:$AE$50,AE35))</f>
        <v/>
      </c>
      <c r="AQ35" s="23" t="str">
        <f t="shared" si="14"/>
        <v>OK</v>
      </c>
    </row>
    <row r="36" spans="1:43" ht="50.1" customHeight="1" x14ac:dyDescent="0.3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3"/>
        <v/>
      </c>
      <c r="J36" s="38"/>
      <c r="K36" s="41"/>
      <c r="L36" s="46">
        <f t="shared" si="4"/>
        <v>0</v>
      </c>
      <c r="M36" s="38"/>
      <c r="N36" s="41"/>
      <c r="O36" s="48">
        <f t="shared" si="5"/>
        <v>0</v>
      </c>
      <c r="P36" s="23" t="str">
        <f t="shared" si="6"/>
        <v>X</v>
      </c>
      <c r="Q36" s="25"/>
      <c r="S36" s="23"/>
      <c r="U36" s="23"/>
      <c r="V36" s="38">
        <f t="shared" si="7"/>
        <v>0</v>
      </c>
      <c r="W36" s="38">
        <f t="shared" si="8"/>
        <v>0</v>
      </c>
      <c r="X36" s="23" t="str">
        <f t="shared" si="9"/>
        <v>OK</v>
      </c>
      <c r="Z36" s="23"/>
      <c r="AA36" s="38">
        <f t="shared" si="10"/>
        <v>0</v>
      </c>
      <c r="AB36" s="38">
        <f t="shared" si="11"/>
        <v>0</v>
      </c>
      <c r="AC36" s="23" t="str">
        <f t="shared" si="12"/>
        <v>OK</v>
      </c>
      <c r="AE36" s="23" t="str">
        <f>IF(AG36="","",IF(U36="도비","세입없음",AG36&amp;"-"&amp;test(COUNTIF($AG$7:AG36,AG36),"00")))</f>
        <v/>
      </c>
      <c r="AG36" s="23" t="str">
        <f t="array" ref="AG36">IF(C36="","",INDEX(구분표!$I$2:$I$300, MATCH(1,(구분표!$E$2:$E$300='1추특입'!B36)*(구분표!$F$2:$F$300='1추특입'!C36)*(구분표!$G$2:$G$300='1추특입'!A36),0)))</f>
        <v/>
      </c>
      <c r="AI36" s="23"/>
      <c r="AK36" s="38">
        <f>IF(AE36="",0,SUMIFS('1추특출'!$V$6:$V$50,'1추특출'!$AE$6:$AE$50,'1추특입'!$AE36))</f>
        <v>0</v>
      </c>
      <c r="AL36" s="38" t="str">
        <f>IF(AE36="","",COUNTIFS('1추특출'!$AE$6:$AE$50,'1추특입'!AE36))</f>
        <v/>
      </c>
      <c r="AM36" s="23" t="str">
        <f t="shared" si="13"/>
        <v>OK</v>
      </c>
      <c r="AO36" s="38">
        <f>IF(AE36="",0,SUMIFS('1추특출'!$AA$6:$AA$50,'1추특출'!$AE$6:$AE$50,'1추특입'!$AE36))</f>
        <v>0</v>
      </c>
      <c r="AP36" s="38" t="str">
        <f>IF(AE36="","",COUNTIFS('1추특출'!$AE$6:$AE$50,AE36))</f>
        <v/>
      </c>
      <c r="AQ36" s="23" t="str">
        <f t="shared" si="14"/>
        <v>OK</v>
      </c>
    </row>
    <row r="37" spans="1:43" ht="50.1" customHeight="1" x14ac:dyDescent="0.3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3"/>
        <v/>
      </c>
      <c r="J37" s="38"/>
      <c r="K37" s="41"/>
      <c r="L37" s="46">
        <f t="shared" si="4"/>
        <v>0</v>
      </c>
      <c r="M37" s="38"/>
      <c r="N37" s="41"/>
      <c r="O37" s="48">
        <f t="shared" si="5"/>
        <v>0</v>
      </c>
      <c r="P37" s="23" t="str">
        <f t="shared" si="6"/>
        <v>X</v>
      </c>
      <c r="Q37" s="25"/>
      <c r="S37" s="23"/>
      <c r="U37" s="23"/>
      <c r="V37" s="38">
        <f t="shared" si="7"/>
        <v>0</v>
      </c>
      <c r="W37" s="38">
        <f t="shared" si="8"/>
        <v>0</v>
      </c>
      <c r="X37" s="23" t="str">
        <f t="shared" si="9"/>
        <v>OK</v>
      </c>
      <c r="Z37" s="23"/>
      <c r="AA37" s="38">
        <f t="shared" si="10"/>
        <v>0</v>
      </c>
      <c r="AB37" s="38">
        <f t="shared" si="11"/>
        <v>0</v>
      </c>
      <c r="AC37" s="23" t="str">
        <f t="shared" si="12"/>
        <v>OK</v>
      </c>
      <c r="AE37" s="23" t="str">
        <f>IF(AG37="","",IF(U37="도비","세입없음",AG37&amp;"-"&amp;test(COUNTIF($AG$7:AG37,AG37),"00")))</f>
        <v/>
      </c>
      <c r="AG37" s="23" t="str">
        <f t="array" ref="AG37">IF(C37="","",INDEX(구분표!$I$2:$I$300, MATCH(1,(구분표!$E$2:$E$300='1추특입'!B37)*(구분표!$F$2:$F$300='1추특입'!C37)*(구분표!$G$2:$G$300='1추특입'!A37),0)))</f>
        <v/>
      </c>
      <c r="AI37" s="23"/>
      <c r="AK37" s="38">
        <f>IF(AE37="",0,SUMIFS('1추특출'!$V$6:$V$50,'1추특출'!$AE$6:$AE$50,'1추특입'!$AE37))</f>
        <v>0</v>
      </c>
      <c r="AL37" s="38" t="str">
        <f>IF(AE37="","",COUNTIFS('1추특출'!$AE$6:$AE$50,'1추특입'!AE37))</f>
        <v/>
      </c>
      <c r="AM37" s="23" t="str">
        <f t="shared" si="13"/>
        <v>OK</v>
      </c>
      <c r="AO37" s="38">
        <f>IF(AE37="",0,SUMIFS('1추특출'!$AA$6:$AA$50,'1추특출'!$AE$6:$AE$50,'1추특입'!$AE37))</f>
        <v>0</v>
      </c>
      <c r="AP37" s="38" t="str">
        <f>IF(AE37="","",COUNTIFS('1추특출'!$AE$6:$AE$50,AE37))</f>
        <v/>
      </c>
      <c r="AQ37" s="23" t="str">
        <f t="shared" si="14"/>
        <v>OK</v>
      </c>
    </row>
    <row r="38" spans="1:43" ht="50.1" customHeight="1" x14ac:dyDescent="0.3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3"/>
        <v/>
      </c>
      <c r="J38" s="38"/>
      <c r="K38" s="41"/>
      <c r="L38" s="46">
        <f t="shared" si="4"/>
        <v>0</v>
      </c>
      <c r="M38" s="38"/>
      <c r="N38" s="41"/>
      <c r="O38" s="48">
        <f t="shared" si="5"/>
        <v>0</v>
      </c>
      <c r="P38" s="23" t="str">
        <f t="shared" si="6"/>
        <v>X</v>
      </c>
      <c r="Q38" s="25"/>
      <c r="S38" s="23"/>
      <c r="U38" s="23"/>
      <c r="V38" s="38">
        <f t="shared" si="7"/>
        <v>0</v>
      </c>
      <c r="W38" s="38">
        <f t="shared" si="8"/>
        <v>0</v>
      </c>
      <c r="X38" s="23" t="str">
        <f t="shared" si="9"/>
        <v>OK</v>
      </c>
      <c r="Z38" s="23"/>
      <c r="AA38" s="38">
        <f t="shared" si="10"/>
        <v>0</v>
      </c>
      <c r="AB38" s="38">
        <f t="shared" si="11"/>
        <v>0</v>
      </c>
      <c r="AC38" s="23" t="str">
        <f t="shared" si="12"/>
        <v>OK</v>
      </c>
      <c r="AE38" s="23" t="str">
        <f>IF(AG38="","",IF(U38="도비","세입없음",AG38&amp;"-"&amp;test(COUNTIF($AG$7:AG38,AG38),"00")))</f>
        <v/>
      </c>
      <c r="AG38" s="23" t="str">
        <f t="array" ref="AG38">IF(C38="","",INDEX(구분표!$I$2:$I$300, MATCH(1,(구분표!$E$2:$E$300='1추특입'!B38)*(구분표!$F$2:$F$300='1추특입'!C38)*(구분표!$G$2:$G$300='1추특입'!A38),0)))</f>
        <v/>
      </c>
      <c r="AI38" s="23"/>
      <c r="AK38" s="38">
        <f>IF(AE38="",0,SUMIFS('1추특출'!$V$6:$V$50,'1추특출'!$AE$6:$AE$50,'1추특입'!$AE38))</f>
        <v>0</v>
      </c>
      <c r="AL38" s="38" t="str">
        <f>IF(AE38="","",COUNTIFS('1추특출'!$AE$6:$AE$50,'1추특입'!AE38))</f>
        <v/>
      </c>
      <c r="AM38" s="23" t="str">
        <f t="shared" si="13"/>
        <v>OK</v>
      </c>
      <c r="AO38" s="38">
        <f>IF(AE38="",0,SUMIFS('1추특출'!$AA$6:$AA$50,'1추특출'!$AE$6:$AE$50,'1추특입'!$AE38))</f>
        <v>0</v>
      </c>
      <c r="AP38" s="38" t="str">
        <f>IF(AE38="","",COUNTIFS('1추특출'!$AE$6:$AE$50,AE38))</f>
        <v/>
      </c>
      <c r="AQ38" s="23" t="str">
        <f t="shared" si="14"/>
        <v>OK</v>
      </c>
    </row>
    <row r="39" spans="1:43" ht="50.1" customHeight="1" x14ac:dyDescent="0.3">
      <c r="A39" s="29" t="str">
        <f>IFERROR(VLOOKUP($C39,구분표!$A$2:$C$300,2,FALSE),"")</f>
        <v/>
      </c>
      <c r="B39" s="20" t="str">
        <f>IFERROR(VLOOKUP($C39,구분표!$A$2:$C$300,3,FALSE),"")</f>
        <v/>
      </c>
      <c r="C39" s="27"/>
      <c r="D39" s="31"/>
      <c r="E39" s="32"/>
      <c r="F39" s="31"/>
      <c r="G39" s="40"/>
      <c r="H39" s="38"/>
      <c r="I39" s="50" t="str">
        <f t="shared" si="3"/>
        <v/>
      </c>
      <c r="J39" s="38"/>
      <c r="K39" s="41"/>
      <c r="L39" s="46">
        <f t="shared" si="4"/>
        <v>0</v>
      </c>
      <c r="M39" s="38"/>
      <c r="N39" s="41"/>
      <c r="O39" s="48">
        <f t="shared" si="5"/>
        <v>0</v>
      </c>
      <c r="P39" s="23" t="str">
        <f t="shared" si="6"/>
        <v>X</v>
      </c>
      <c r="Q39" s="25"/>
      <c r="S39" s="23"/>
      <c r="U39" s="23"/>
      <c r="V39" s="38">
        <f t="shared" si="7"/>
        <v>0</v>
      </c>
      <c r="W39" s="38">
        <f t="shared" si="8"/>
        <v>0</v>
      </c>
      <c r="X39" s="23" t="str">
        <f t="shared" si="9"/>
        <v>OK</v>
      </c>
      <c r="Z39" s="23"/>
      <c r="AA39" s="38">
        <f t="shared" si="10"/>
        <v>0</v>
      </c>
      <c r="AB39" s="38">
        <f t="shared" si="11"/>
        <v>0</v>
      </c>
      <c r="AC39" s="23" t="str">
        <f t="shared" si="12"/>
        <v>OK</v>
      </c>
      <c r="AE39" s="23" t="str">
        <f>IF(AG39="","",IF(U39="도비","세입없음",AG39&amp;"-"&amp;test(COUNTIF($AG$7:AG39,AG39),"00")))</f>
        <v/>
      </c>
      <c r="AG39" s="23" t="str">
        <f t="array" ref="AG39">IF(C39="","",INDEX(구분표!$I$2:$I$300, MATCH(1,(구분표!$E$2:$E$300='1추특입'!B39)*(구분표!$F$2:$F$300='1추특입'!C39)*(구분표!$G$2:$G$300='1추특입'!A39),0)))</f>
        <v/>
      </c>
      <c r="AI39" s="23"/>
      <c r="AK39" s="38">
        <f>IF(AE39="",0,SUMIFS('1추특출'!$V$6:$V$50,'1추특출'!$AE$6:$AE$50,'1추특입'!$AE39))</f>
        <v>0</v>
      </c>
      <c r="AL39" s="38" t="str">
        <f>IF(AE39="","",COUNTIFS('1추특출'!$AE$6:$AE$50,'1추특입'!AE39))</f>
        <v/>
      </c>
      <c r="AM39" s="23" t="str">
        <f t="shared" si="13"/>
        <v>OK</v>
      </c>
      <c r="AO39" s="38">
        <f>IF(AE39="",0,SUMIFS('1추특출'!$AA$6:$AA$50,'1추특출'!$AE$6:$AE$50,'1추특입'!$AE39))</f>
        <v>0</v>
      </c>
      <c r="AP39" s="38" t="str">
        <f>IF(AE39="","",COUNTIFS('1추특출'!$AE$6:$AE$50,AE39))</f>
        <v/>
      </c>
      <c r="AQ39" s="23" t="str">
        <f t="shared" si="14"/>
        <v>OK</v>
      </c>
    </row>
    <row r="40" spans="1:43" ht="50.1" customHeight="1" x14ac:dyDescent="0.3">
      <c r="A40" s="29" t="str">
        <f>IFERROR(VLOOKUP($C40,구분표!$A$2:$C$300,2,FALSE),"")</f>
        <v/>
      </c>
      <c r="B40" s="20" t="str">
        <f>IFERROR(VLOOKUP($C40,구분표!$A$2:$C$300,3,FALSE),"")</f>
        <v/>
      </c>
      <c r="C40" s="27"/>
      <c r="D40" s="31"/>
      <c r="E40" s="32"/>
      <c r="F40" s="31"/>
      <c r="G40" s="40"/>
      <c r="H40" s="38"/>
      <c r="I40" s="50" t="str">
        <f t="shared" si="3"/>
        <v/>
      </c>
      <c r="J40" s="38"/>
      <c r="K40" s="41"/>
      <c r="L40" s="46">
        <f t="shared" si="4"/>
        <v>0</v>
      </c>
      <c r="M40" s="38"/>
      <c r="N40" s="41"/>
      <c r="O40" s="48">
        <f t="shared" si="5"/>
        <v>0</v>
      </c>
      <c r="P40" s="23" t="str">
        <f t="shared" si="6"/>
        <v>X</v>
      </c>
      <c r="Q40" s="25"/>
      <c r="S40" s="23"/>
      <c r="U40" s="23"/>
      <c r="V40" s="38">
        <f t="shared" si="7"/>
        <v>0</v>
      </c>
      <c r="W40" s="38">
        <f t="shared" si="8"/>
        <v>0</v>
      </c>
      <c r="X40" s="23" t="str">
        <f t="shared" si="9"/>
        <v>OK</v>
      </c>
      <c r="Z40" s="23"/>
      <c r="AA40" s="38">
        <f t="shared" si="10"/>
        <v>0</v>
      </c>
      <c r="AB40" s="38">
        <f t="shared" si="11"/>
        <v>0</v>
      </c>
      <c r="AC40" s="23" t="str">
        <f t="shared" si="12"/>
        <v>OK</v>
      </c>
      <c r="AE40" s="23" t="str">
        <f>IF(AG40="","",IF(U40="도비","세입없음",AG40&amp;"-"&amp;test(COUNTIF($AG$7:AG40,AG40),"00")))</f>
        <v/>
      </c>
      <c r="AG40" s="23" t="str">
        <f t="array" ref="AG40">IF(C40="","",INDEX(구분표!$I$2:$I$300, MATCH(1,(구분표!$E$2:$E$300='1추특입'!B40)*(구분표!$F$2:$F$300='1추특입'!C40)*(구분표!$G$2:$G$300='1추특입'!A40),0)))</f>
        <v/>
      </c>
      <c r="AI40" s="23"/>
      <c r="AK40" s="38">
        <f>IF(AE40="",0,SUMIFS('1추특출'!$V$6:$V$50,'1추특출'!$AE$6:$AE$50,'1추특입'!$AE40))</f>
        <v>0</v>
      </c>
      <c r="AL40" s="38" t="str">
        <f>IF(AE40="","",COUNTIFS('1추특출'!$AE$6:$AE$50,'1추특입'!AE40))</f>
        <v/>
      </c>
      <c r="AM40" s="23" t="str">
        <f t="shared" si="13"/>
        <v>OK</v>
      </c>
      <c r="AO40" s="38">
        <f>IF(AE40="",0,SUMIFS('1추특출'!$AA$6:$AA$50,'1추특출'!$AE$6:$AE$50,'1추특입'!$AE40))</f>
        <v>0</v>
      </c>
      <c r="AP40" s="38" t="str">
        <f>IF(AE40="","",COUNTIFS('1추특출'!$AE$6:$AE$50,AE40))</f>
        <v/>
      </c>
      <c r="AQ40" s="23" t="str">
        <f t="shared" si="14"/>
        <v>OK</v>
      </c>
    </row>
    <row r="41" spans="1:43" ht="50.1" customHeight="1" x14ac:dyDescent="0.3">
      <c r="A41" s="29" t="str">
        <f>IFERROR(VLOOKUP($C41,구분표!$A$2:$C$300,2,FALSE),"")</f>
        <v/>
      </c>
      <c r="B41" s="20" t="str">
        <f>IFERROR(VLOOKUP($C41,구분표!$A$2:$C$300,3,FALSE),"")</f>
        <v/>
      </c>
      <c r="C41" s="27"/>
      <c r="D41" s="31"/>
      <c r="E41" s="32"/>
      <c r="F41" s="31"/>
      <c r="G41" s="40"/>
      <c r="H41" s="38"/>
      <c r="I41" s="50" t="str">
        <f t="shared" si="3"/>
        <v/>
      </c>
      <c r="J41" s="38"/>
      <c r="K41" s="41"/>
      <c r="L41" s="46">
        <f t="shared" si="4"/>
        <v>0</v>
      </c>
      <c r="M41" s="38"/>
      <c r="N41" s="41"/>
      <c r="O41" s="48">
        <f t="shared" si="5"/>
        <v>0</v>
      </c>
      <c r="P41" s="23" t="str">
        <f t="shared" si="6"/>
        <v>X</v>
      </c>
      <c r="Q41" s="25"/>
      <c r="S41" s="23"/>
      <c r="U41" s="23"/>
      <c r="V41" s="38">
        <f t="shared" si="7"/>
        <v>0</v>
      </c>
      <c r="W41" s="38">
        <f t="shared" si="8"/>
        <v>0</v>
      </c>
      <c r="X41" s="23" t="str">
        <f t="shared" si="9"/>
        <v>OK</v>
      </c>
      <c r="Z41" s="23"/>
      <c r="AA41" s="38">
        <f t="shared" si="10"/>
        <v>0</v>
      </c>
      <c r="AB41" s="38">
        <f t="shared" si="11"/>
        <v>0</v>
      </c>
      <c r="AC41" s="23" t="str">
        <f t="shared" si="12"/>
        <v>OK</v>
      </c>
      <c r="AE41" s="23" t="str">
        <f>IF(AG41="","",IF(U41="도비","세입없음",AG41&amp;"-"&amp;test(COUNTIF($AG$7:AG41,AG41),"00")))</f>
        <v/>
      </c>
      <c r="AG41" s="23" t="str">
        <f t="array" ref="AG41">IF(C41="","",INDEX(구분표!$I$2:$I$300, MATCH(1,(구분표!$E$2:$E$300='1추특입'!B41)*(구분표!$F$2:$F$300='1추특입'!C41)*(구분표!$G$2:$G$300='1추특입'!A41),0)))</f>
        <v/>
      </c>
      <c r="AI41" s="23"/>
      <c r="AK41" s="38">
        <f>IF(AE41="",0,SUMIFS('1추특출'!$V$6:$V$50,'1추특출'!$AE$6:$AE$50,'1추특입'!$AE41))</f>
        <v>0</v>
      </c>
      <c r="AL41" s="38" t="str">
        <f>IF(AE41="","",COUNTIFS('1추특출'!$AE$6:$AE$50,'1추특입'!AE41))</f>
        <v/>
      </c>
      <c r="AM41" s="23" t="str">
        <f t="shared" si="13"/>
        <v>OK</v>
      </c>
      <c r="AO41" s="38">
        <f>IF(AE41="",0,SUMIFS('1추특출'!$AA$6:$AA$50,'1추특출'!$AE$6:$AE$50,'1추특입'!$AE41))</f>
        <v>0</v>
      </c>
      <c r="AP41" s="38" t="str">
        <f>IF(AE41="","",COUNTIFS('1추특출'!$AE$6:$AE$50,AE41))</f>
        <v/>
      </c>
      <c r="AQ41" s="23" t="str">
        <f t="shared" si="14"/>
        <v>OK</v>
      </c>
    </row>
    <row r="42" spans="1:43" ht="50.1" customHeight="1" x14ac:dyDescent="0.3">
      <c r="A42" s="29" t="str">
        <f>IFERROR(VLOOKUP($C42,구분표!$A$2:$C$300,2,FALSE),"")</f>
        <v/>
      </c>
      <c r="B42" s="20" t="str">
        <f>IFERROR(VLOOKUP($C42,구분표!$A$2:$C$300,3,FALSE),"")</f>
        <v/>
      </c>
      <c r="C42" s="27"/>
      <c r="D42" s="31"/>
      <c r="E42" s="32"/>
      <c r="F42" s="31"/>
      <c r="G42" s="40"/>
      <c r="H42" s="38"/>
      <c r="I42" s="50" t="str">
        <f t="shared" si="3"/>
        <v/>
      </c>
      <c r="J42" s="38"/>
      <c r="K42" s="41"/>
      <c r="L42" s="46">
        <f t="shared" si="4"/>
        <v>0</v>
      </c>
      <c r="M42" s="38"/>
      <c r="N42" s="41"/>
      <c r="O42" s="48">
        <f t="shared" si="5"/>
        <v>0</v>
      </c>
      <c r="P42" s="23" t="str">
        <f t="shared" si="6"/>
        <v>X</v>
      </c>
      <c r="Q42" s="25"/>
      <c r="S42" s="23"/>
      <c r="U42" s="23"/>
      <c r="V42" s="38">
        <f t="shared" si="7"/>
        <v>0</v>
      </c>
      <c r="W42" s="38">
        <f t="shared" si="8"/>
        <v>0</v>
      </c>
      <c r="X42" s="23" t="str">
        <f t="shared" si="9"/>
        <v>OK</v>
      </c>
      <c r="Z42" s="23"/>
      <c r="AA42" s="38">
        <f t="shared" si="10"/>
        <v>0</v>
      </c>
      <c r="AB42" s="38">
        <f t="shared" si="11"/>
        <v>0</v>
      </c>
      <c r="AC42" s="23" t="str">
        <f t="shared" si="12"/>
        <v>OK</v>
      </c>
      <c r="AE42" s="23" t="str">
        <f>IF(AG42="","",IF(U42="도비","세입없음",AG42&amp;"-"&amp;test(COUNTIF($AG$7:AG42,AG42),"00")))</f>
        <v/>
      </c>
      <c r="AG42" s="23" t="str">
        <f t="array" ref="AG42">IF(C42="","",INDEX(구분표!$I$2:$I$300, MATCH(1,(구분표!$E$2:$E$300='1추특입'!B42)*(구분표!$F$2:$F$300='1추특입'!C42)*(구분표!$G$2:$G$300='1추특입'!A42),0)))</f>
        <v/>
      </c>
      <c r="AI42" s="23"/>
      <c r="AK42" s="38">
        <f>IF(AE42="",0,SUMIFS('1추특출'!$V$6:$V$50,'1추특출'!$AE$6:$AE$50,'1추특입'!$AE42))</f>
        <v>0</v>
      </c>
      <c r="AL42" s="38" t="str">
        <f>IF(AE42="","",COUNTIFS('1추특출'!$AE$6:$AE$50,'1추특입'!AE42))</f>
        <v/>
      </c>
      <c r="AM42" s="23" t="str">
        <f t="shared" si="13"/>
        <v>OK</v>
      </c>
      <c r="AO42" s="38">
        <f>IF(AE42="",0,SUMIFS('1추특출'!$AA$6:$AA$50,'1추특출'!$AE$6:$AE$50,'1추특입'!$AE42))</f>
        <v>0</v>
      </c>
      <c r="AP42" s="38" t="str">
        <f>IF(AE42="","",COUNTIFS('1추특출'!$AE$6:$AE$50,AE42))</f>
        <v/>
      </c>
      <c r="AQ42" s="23" t="str">
        <f t="shared" si="14"/>
        <v>OK</v>
      </c>
    </row>
    <row r="43" spans="1:43" ht="50.1" customHeight="1" x14ac:dyDescent="0.3">
      <c r="A43" s="29" t="str">
        <f>IFERROR(VLOOKUP($C43,구분표!$A$2:$C$300,2,FALSE),"")</f>
        <v/>
      </c>
      <c r="B43" s="20" t="str">
        <f>IFERROR(VLOOKUP($C43,구분표!$A$2:$C$300,3,FALSE),"")</f>
        <v/>
      </c>
      <c r="C43" s="27"/>
      <c r="D43" s="31"/>
      <c r="E43" s="32"/>
      <c r="F43" s="31"/>
      <c r="G43" s="40"/>
      <c r="H43" s="38"/>
      <c r="I43" s="50" t="str">
        <f t="shared" si="3"/>
        <v/>
      </c>
      <c r="J43" s="38"/>
      <c r="K43" s="41"/>
      <c r="L43" s="46">
        <f t="shared" si="4"/>
        <v>0</v>
      </c>
      <c r="M43" s="38"/>
      <c r="N43" s="41"/>
      <c r="O43" s="48">
        <f t="shared" si="5"/>
        <v>0</v>
      </c>
      <c r="P43" s="23" t="str">
        <f t="shared" si="6"/>
        <v>X</v>
      </c>
      <c r="Q43" s="25"/>
      <c r="S43" s="23"/>
      <c r="U43" s="23"/>
      <c r="V43" s="38">
        <f t="shared" si="7"/>
        <v>0</v>
      </c>
      <c r="W43" s="38">
        <f t="shared" si="8"/>
        <v>0</v>
      </c>
      <c r="X43" s="23" t="str">
        <f t="shared" si="9"/>
        <v>OK</v>
      </c>
      <c r="Z43" s="23"/>
      <c r="AA43" s="38">
        <f t="shared" si="10"/>
        <v>0</v>
      </c>
      <c r="AB43" s="38">
        <f t="shared" si="11"/>
        <v>0</v>
      </c>
      <c r="AC43" s="23" t="str">
        <f t="shared" si="12"/>
        <v>OK</v>
      </c>
      <c r="AE43" s="23" t="str">
        <f>IF(AG43="","",IF(U43="도비","세입없음",AG43&amp;"-"&amp;test(COUNTIF($AG$7:AG43,AG43),"00")))</f>
        <v/>
      </c>
      <c r="AG43" s="23" t="str">
        <f t="array" ref="AG43">IF(C43="","",INDEX(구분표!$I$2:$I$300, MATCH(1,(구분표!$E$2:$E$300='1추특입'!B43)*(구분표!$F$2:$F$300='1추특입'!C43)*(구분표!$G$2:$G$300='1추특입'!A43),0)))</f>
        <v/>
      </c>
      <c r="AI43" s="23"/>
      <c r="AK43" s="38">
        <f>IF(AE43="",0,SUMIFS('1추특출'!$V$6:$V$50,'1추특출'!$AE$6:$AE$50,'1추특입'!$AE43))</f>
        <v>0</v>
      </c>
      <c r="AL43" s="38" t="str">
        <f>IF(AE43="","",COUNTIFS('1추특출'!$AE$6:$AE$50,'1추특입'!AE43))</f>
        <v/>
      </c>
      <c r="AM43" s="23" t="str">
        <f t="shared" si="13"/>
        <v>OK</v>
      </c>
      <c r="AO43" s="38">
        <f>IF(AE43="",0,SUMIFS('1추특출'!$AA$6:$AA$50,'1추특출'!$AE$6:$AE$50,'1추특입'!$AE43))</f>
        <v>0</v>
      </c>
      <c r="AP43" s="38" t="str">
        <f>IF(AE43="","",COUNTIFS('1추특출'!$AE$6:$AE$50,AE43))</f>
        <v/>
      </c>
      <c r="AQ43" s="23" t="str">
        <f t="shared" si="14"/>
        <v>OK</v>
      </c>
    </row>
    <row r="44" spans="1:43" ht="50.1" customHeight="1" x14ac:dyDescent="0.3">
      <c r="A44" s="29" t="str">
        <f>IFERROR(VLOOKUP($C44,구분표!$A$2:$C$300,2,FALSE),"")</f>
        <v/>
      </c>
      <c r="B44" s="20" t="str">
        <f>IFERROR(VLOOKUP($C44,구분표!$A$2:$C$300,3,FALSE),"")</f>
        <v/>
      </c>
      <c r="C44" s="27"/>
      <c r="D44" s="31"/>
      <c r="E44" s="32"/>
      <c r="F44" s="31"/>
      <c r="G44" s="40"/>
      <c r="H44" s="38"/>
      <c r="I44" s="50" t="str">
        <f t="shared" si="3"/>
        <v/>
      </c>
      <c r="J44" s="38"/>
      <c r="K44" s="41"/>
      <c r="L44" s="46">
        <f t="shared" si="4"/>
        <v>0</v>
      </c>
      <c r="M44" s="38"/>
      <c r="N44" s="41"/>
      <c r="O44" s="48">
        <f t="shared" si="5"/>
        <v>0</v>
      </c>
      <c r="P44" s="23" t="str">
        <f t="shared" si="6"/>
        <v>X</v>
      </c>
      <c r="Q44" s="25"/>
      <c r="S44" s="23"/>
      <c r="U44" s="23"/>
      <c r="V44" s="38">
        <f t="shared" si="7"/>
        <v>0</v>
      </c>
      <c r="W44" s="38">
        <f t="shared" si="8"/>
        <v>0</v>
      </c>
      <c r="X44" s="23" t="str">
        <f t="shared" si="9"/>
        <v>OK</v>
      </c>
      <c r="Z44" s="23"/>
      <c r="AA44" s="38">
        <f t="shared" si="10"/>
        <v>0</v>
      </c>
      <c r="AB44" s="38">
        <f t="shared" si="11"/>
        <v>0</v>
      </c>
      <c r="AC44" s="23" t="str">
        <f t="shared" si="12"/>
        <v>OK</v>
      </c>
      <c r="AE44" s="23" t="str">
        <f>IF(AG44="","",IF(U44="도비","세입없음",AG44&amp;"-"&amp;test(COUNTIF($AG$7:AG44,AG44),"00")))</f>
        <v/>
      </c>
      <c r="AG44" s="23" t="str">
        <f t="array" ref="AG44">IF(C44="","",INDEX(구분표!$I$2:$I$300, MATCH(1,(구분표!$E$2:$E$300='1추특입'!B44)*(구분표!$F$2:$F$300='1추특입'!C44)*(구분표!$G$2:$G$300='1추특입'!A44),0)))</f>
        <v/>
      </c>
      <c r="AI44" s="23"/>
      <c r="AK44" s="38">
        <f>IF(AE44="",0,SUMIFS('1추특출'!$V$6:$V$50,'1추특출'!$AE$6:$AE$50,'1추특입'!$AE44))</f>
        <v>0</v>
      </c>
      <c r="AL44" s="38" t="str">
        <f>IF(AE44="","",COUNTIFS('1추특출'!$AE$6:$AE$50,'1추특입'!AE44))</f>
        <v/>
      </c>
      <c r="AM44" s="23" t="str">
        <f t="shared" si="13"/>
        <v>OK</v>
      </c>
      <c r="AO44" s="38">
        <f>IF(AE44="",0,SUMIFS('1추특출'!$AA$6:$AA$50,'1추특출'!$AE$6:$AE$50,'1추특입'!$AE44))</f>
        <v>0</v>
      </c>
      <c r="AP44" s="38" t="str">
        <f>IF(AE44="","",COUNTIFS('1추특출'!$AE$6:$AE$50,AE44))</f>
        <v/>
      </c>
      <c r="AQ44" s="23" t="str">
        <f t="shared" si="14"/>
        <v>OK</v>
      </c>
    </row>
    <row r="45" spans="1:43" ht="50.1" customHeight="1" x14ac:dyDescent="0.3">
      <c r="A45" s="29" t="str">
        <f>IFERROR(VLOOKUP($C45,구분표!$A$2:$C$300,2,FALSE),"")</f>
        <v/>
      </c>
      <c r="B45" s="20" t="str">
        <f>IFERROR(VLOOKUP($C45,구분표!$A$2:$C$300,3,FALSE),"")</f>
        <v/>
      </c>
      <c r="C45" s="27"/>
      <c r="D45" s="31"/>
      <c r="E45" s="32"/>
      <c r="F45" s="31"/>
      <c r="G45" s="40"/>
      <c r="H45" s="38"/>
      <c r="I45" s="50" t="str">
        <f t="shared" si="3"/>
        <v/>
      </c>
      <c r="J45" s="38"/>
      <c r="K45" s="41"/>
      <c r="L45" s="46">
        <f t="shared" si="4"/>
        <v>0</v>
      </c>
      <c r="M45" s="38"/>
      <c r="N45" s="41"/>
      <c r="O45" s="48">
        <f t="shared" si="5"/>
        <v>0</v>
      </c>
      <c r="P45" s="23" t="str">
        <f t="shared" si="6"/>
        <v>X</v>
      </c>
      <c r="Q45" s="25"/>
      <c r="S45" s="23"/>
      <c r="U45" s="23"/>
      <c r="V45" s="38">
        <f t="shared" si="7"/>
        <v>0</v>
      </c>
      <c r="W45" s="38">
        <f t="shared" si="8"/>
        <v>0</v>
      </c>
      <c r="X45" s="23" t="str">
        <f t="shared" si="9"/>
        <v>OK</v>
      </c>
      <c r="Z45" s="23"/>
      <c r="AA45" s="38">
        <f t="shared" si="10"/>
        <v>0</v>
      </c>
      <c r="AB45" s="38">
        <f t="shared" si="11"/>
        <v>0</v>
      </c>
      <c r="AC45" s="23" t="str">
        <f t="shared" si="12"/>
        <v>OK</v>
      </c>
      <c r="AE45" s="23" t="str">
        <f>IF(AG45="","",IF(U45="도비","세입없음",AG45&amp;"-"&amp;test(COUNTIF($AG$7:AG45,AG45),"00")))</f>
        <v/>
      </c>
      <c r="AG45" s="23" t="str">
        <f t="array" ref="AG45">IF(C45="","",INDEX(구분표!$I$2:$I$300, MATCH(1,(구분표!$E$2:$E$300='1추특입'!B45)*(구분표!$F$2:$F$300='1추특입'!C45)*(구분표!$G$2:$G$300='1추특입'!A45),0)))</f>
        <v/>
      </c>
      <c r="AI45" s="23"/>
      <c r="AK45" s="38">
        <f>IF(AE45="",0,SUMIFS('1추특출'!$V$6:$V$50,'1추특출'!$AE$6:$AE$50,'1추특입'!$AE45))</f>
        <v>0</v>
      </c>
      <c r="AL45" s="38" t="str">
        <f>IF(AE45="","",COUNTIFS('1추특출'!$AE$6:$AE$50,'1추특입'!AE45))</f>
        <v/>
      </c>
      <c r="AM45" s="23" t="str">
        <f t="shared" si="13"/>
        <v>OK</v>
      </c>
      <c r="AO45" s="38">
        <f>IF(AE45="",0,SUMIFS('1추특출'!$AA$6:$AA$50,'1추특출'!$AE$6:$AE$50,'1추특입'!$AE45))</f>
        <v>0</v>
      </c>
      <c r="AP45" s="38" t="str">
        <f>IF(AE45="","",COUNTIFS('1추특출'!$AE$6:$AE$50,AE45))</f>
        <v/>
      </c>
      <c r="AQ45" s="23" t="str">
        <f t="shared" si="14"/>
        <v>OK</v>
      </c>
    </row>
    <row r="46" spans="1:43" ht="50.1" customHeight="1" x14ac:dyDescent="0.3">
      <c r="A46" s="29" t="str">
        <f>IFERROR(VLOOKUP($C46,구분표!$A$2:$C$300,2,FALSE),"")</f>
        <v/>
      </c>
      <c r="B46" s="20" t="str">
        <f>IFERROR(VLOOKUP($C46,구분표!$A$2:$C$300,3,FALSE),"")</f>
        <v/>
      </c>
      <c r="C46" s="27"/>
      <c r="D46" s="31"/>
      <c r="E46" s="32"/>
      <c r="F46" s="31"/>
      <c r="G46" s="40"/>
      <c r="H46" s="38"/>
      <c r="I46" s="50" t="str">
        <f t="shared" si="3"/>
        <v/>
      </c>
      <c r="J46" s="38"/>
      <c r="K46" s="41"/>
      <c r="L46" s="46">
        <f t="shared" si="4"/>
        <v>0</v>
      </c>
      <c r="M46" s="38"/>
      <c r="N46" s="41"/>
      <c r="O46" s="48">
        <f t="shared" si="5"/>
        <v>0</v>
      </c>
      <c r="P46" s="23" t="str">
        <f t="shared" si="6"/>
        <v>X</v>
      </c>
      <c r="Q46" s="25"/>
      <c r="S46" s="23"/>
      <c r="U46" s="23"/>
      <c r="V46" s="38">
        <f t="shared" si="7"/>
        <v>0</v>
      </c>
      <c r="W46" s="38">
        <f t="shared" si="8"/>
        <v>0</v>
      </c>
      <c r="X46" s="23" t="str">
        <f t="shared" si="9"/>
        <v>OK</v>
      </c>
      <c r="Z46" s="23"/>
      <c r="AA46" s="38">
        <f t="shared" si="10"/>
        <v>0</v>
      </c>
      <c r="AB46" s="38">
        <f t="shared" si="11"/>
        <v>0</v>
      </c>
      <c r="AC46" s="23" t="str">
        <f t="shared" si="12"/>
        <v>OK</v>
      </c>
      <c r="AE46" s="23" t="str">
        <f>IF(AG46="","",IF(U46="도비","세입없음",AG46&amp;"-"&amp;test(COUNTIF($AG$7:AG46,AG46),"00")))</f>
        <v/>
      </c>
      <c r="AG46" s="23" t="str">
        <f t="array" ref="AG46">IF(C46="","",INDEX(구분표!$I$2:$I$300, MATCH(1,(구분표!$E$2:$E$300='1추특입'!B46)*(구분표!$F$2:$F$300='1추특입'!C46)*(구분표!$G$2:$G$300='1추특입'!A46),0)))</f>
        <v/>
      </c>
      <c r="AI46" s="23"/>
      <c r="AK46" s="38">
        <f>IF(AE46="",0,SUMIFS('1추특출'!$V$6:$V$50,'1추특출'!$AE$6:$AE$50,'1추특입'!$AE46))</f>
        <v>0</v>
      </c>
      <c r="AL46" s="38" t="str">
        <f>IF(AE46="","",COUNTIFS('1추특출'!$AE$6:$AE$50,'1추특입'!AE46))</f>
        <v/>
      </c>
      <c r="AM46" s="23" t="str">
        <f t="shared" si="13"/>
        <v>OK</v>
      </c>
      <c r="AO46" s="38">
        <f>IF(AE46="",0,SUMIFS('1추특출'!$AA$6:$AA$50,'1추특출'!$AE$6:$AE$50,'1추특입'!$AE46))</f>
        <v>0</v>
      </c>
      <c r="AP46" s="38" t="str">
        <f>IF(AE46="","",COUNTIFS('1추특출'!$AE$6:$AE$50,AE46))</f>
        <v/>
      </c>
      <c r="AQ46" s="23" t="str">
        <f t="shared" si="14"/>
        <v>OK</v>
      </c>
    </row>
    <row r="47" spans="1:43" ht="50.1" customHeight="1" x14ac:dyDescent="0.3">
      <c r="A47" s="29" t="str">
        <f>IFERROR(VLOOKUP($C47,구분표!$A$2:$C$300,2,FALSE),"")</f>
        <v/>
      </c>
      <c r="B47" s="20" t="str">
        <f>IFERROR(VLOOKUP($C47,구분표!$A$2:$C$300,3,FALSE),"")</f>
        <v/>
      </c>
      <c r="C47" s="27"/>
      <c r="D47" s="31"/>
      <c r="E47" s="32"/>
      <c r="F47" s="31"/>
      <c r="G47" s="40"/>
      <c r="H47" s="38"/>
      <c r="I47" s="50" t="str">
        <f t="shared" si="3"/>
        <v/>
      </c>
      <c r="J47" s="38"/>
      <c r="K47" s="41"/>
      <c r="L47" s="46">
        <f t="shared" si="4"/>
        <v>0</v>
      </c>
      <c r="M47" s="38"/>
      <c r="N47" s="41"/>
      <c r="O47" s="48">
        <f t="shared" si="5"/>
        <v>0</v>
      </c>
      <c r="P47" s="23" t="str">
        <f t="shared" si="6"/>
        <v>X</v>
      </c>
      <c r="Q47" s="25"/>
      <c r="S47" s="23"/>
      <c r="U47" s="23"/>
      <c r="V47" s="38">
        <f t="shared" si="7"/>
        <v>0</v>
      </c>
      <c r="W47" s="38">
        <f t="shared" si="8"/>
        <v>0</v>
      </c>
      <c r="X47" s="23" t="str">
        <f t="shared" si="9"/>
        <v>OK</v>
      </c>
      <c r="Z47" s="23"/>
      <c r="AA47" s="38">
        <f t="shared" si="10"/>
        <v>0</v>
      </c>
      <c r="AB47" s="38">
        <f t="shared" si="11"/>
        <v>0</v>
      </c>
      <c r="AC47" s="23" t="str">
        <f t="shared" si="12"/>
        <v>OK</v>
      </c>
      <c r="AE47" s="23" t="str">
        <f>IF(AG47="","",IF(U47="도비","세입없음",AG47&amp;"-"&amp;test(COUNTIF($AG$7:AG47,AG47),"00")))</f>
        <v/>
      </c>
      <c r="AG47" s="23" t="str">
        <f t="array" ref="AG47">IF(C47="","",INDEX(구분표!$I$2:$I$300, MATCH(1,(구분표!$E$2:$E$300='1추특입'!B47)*(구분표!$F$2:$F$300='1추특입'!C47)*(구분표!$G$2:$G$300='1추특입'!A47),0)))</f>
        <v/>
      </c>
      <c r="AI47" s="23"/>
      <c r="AK47" s="38">
        <f>IF(AE47="",0,SUMIFS('1추특출'!$V$6:$V$50,'1추특출'!$AE$6:$AE$50,'1추특입'!$AE47))</f>
        <v>0</v>
      </c>
      <c r="AL47" s="38" t="str">
        <f>IF(AE47="","",COUNTIFS('1추특출'!$AE$6:$AE$50,'1추특입'!AE47))</f>
        <v/>
      </c>
      <c r="AM47" s="23" t="str">
        <f t="shared" si="13"/>
        <v>OK</v>
      </c>
      <c r="AO47" s="38">
        <f>IF(AE47="",0,SUMIFS('1추특출'!$AA$6:$AA$50,'1추특출'!$AE$6:$AE$50,'1추특입'!$AE47))</f>
        <v>0</v>
      </c>
      <c r="AP47" s="38" t="str">
        <f>IF(AE47="","",COUNTIFS('1추특출'!$AE$6:$AE$50,AE47))</f>
        <v/>
      </c>
      <c r="AQ47" s="23" t="str">
        <f t="shared" si="14"/>
        <v>OK</v>
      </c>
    </row>
    <row r="48" spans="1:43" ht="50.1" customHeight="1" x14ac:dyDescent="0.3">
      <c r="A48" s="29" t="str">
        <f>IFERROR(VLOOKUP($C48,구분표!$A$2:$C$300,2,FALSE),"")</f>
        <v/>
      </c>
      <c r="B48" s="20" t="str">
        <f>IFERROR(VLOOKUP($C48,구분표!$A$2:$C$300,3,FALSE),"")</f>
        <v/>
      </c>
      <c r="C48" s="27"/>
      <c r="D48" s="31"/>
      <c r="E48" s="32"/>
      <c r="F48" s="31"/>
      <c r="G48" s="40"/>
      <c r="H48" s="38"/>
      <c r="I48" s="50" t="str">
        <f t="shared" si="3"/>
        <v/>
      </c>
      <c r="J48" s="38"/>
      <c r="K48" s="41"/>
      <c r="L48" s="46">
        <f t="shared" si="4"/>
        <v>0</v>
      </c>
      <c r="M48" s="38"/>
      <c r="N48" s="41"/>
      <c r="O48" s="48">
        <f t="shared" si="5"/>
        <v>0</v>
      </c>
      <c r="P48" s="23" t="str">
        <f t="shared" si="6"/>
        <v>X</v>
      </c>
      <c r="Q48" s="25"/>
      <c r="S48" s="23"/>
      <c r="U48" s="23"/>
      <c r="V48" s="38">
        <f t="shared" si="7"/>
        <v>0</v>
      </c>
      <c r="W48" s="38">
        <f t="shared" si="8"/>
        <v>0</v>
      </c>
      <c r="X48" s="23" t="str">
        <f t="shared" si="9"/>
        <v>OK</v>
      </c>
      <c r="Z48" s="23"/>
      <c r="AA48" s="38">
        <f t="shared" si="10"/>
        <v>0</v>
      </c>
      <c r="AB48" s="38">
        <f t="shared" si="11"/>
        <v>0</v>
      </c>
      <c r="AC48" s="23" t="str">
        <f t="shared" si="12"/>
        <v>OK</v>
      </c>
      <c r="AE48" s="23" t="str">
        <f>IF(AG48="","",IF(U48="도비","세입없음",AG48&amp;"-"&amp;test(COUNTIF($AG$7:AG48,AG48),"00")))</f>
        <v/>
      </c>
      <c r="AG48" s="23" t="str">
        <f t="array" ref="AG48">IF(C48="","",INDEX(구분표!$I$2:$I$300, MATCH(1,(구분표!$E$2:$E$300='1추특입'!B48)*(구분표!$F$2:$F$300='1추특입'!C48)*(구분표!$G$2:$G$300='1추특입'!A48),0)))</f>
        <v/>
      </c>
      <c r="AI48" s="23"/>
      <c r="AK48" s="38">
        <f>IF(AE48="",0,SUMIFS('1추특출'!$V$6:$V$50,'1추특출'!$AE$6:$AE$50,'1추특입'!$AE48))</f>
        <v>0</v>
      </c>
      <c r="AL48" s="38" t="str">
        <f>IF(AE48="","",COUNTIFS('1추특출'!$AE$6:$AE$50,'1추특입'!AE48))</f>
        <v/>
      </c>
      <c r="AM48" s="23" t="str">
        <f t="shared" si="13"/>
        <v>OK</v>
      </c>
      <c r="AO48" s="38">
        <f>IF(AE48="",0,SUMIFS('1추특출'!$AA$6:$AA$50,'1추특출'!$AE$6:$AE$50,'1추특입'!$AE48))</f>
        <v>0</v>
      </c>
      <c r="AP48" s="38" t="str">
        <f>IF(AE48="","",COUNTIFS('1추특출'!$AE$6:$AE$50,AE48))</f>
        <v/>
      </c>
      <c r="AQ48" s="23" t="str">
        <f t="shared" si="14"/>
        <v>OK</v>
      </c>
    </row>
    <row r="49" spans="1:43" ht="50.1" customHeight="1" x14ac:dyDescent="0.3">
      <c r="A49" s="29" t="str">
        <f>IFERROR(VLOOKUP($C49,구분표!$A$2:$C$300,2,FALSE),"")</f>
        <v/>
      </c>
      <c r="B49" s="20" t="str">
        <f>IFERROR(VLOOKUP($C49,구분표!$A$2:$C$300,3,FALSE),"")</f>
        <v/>
      </c>
      <c r="C49" s="27"/>
      <c r="D49" s="31"/>
      <c r="E49" s="32"/>
      <c r="F49" s="31"/>
      <c r="G49" s="40"/>
      <c r="H49" s="38"/>
      <c r="I49" s="50" t="str">
        <f t="shared" si="3"/>
        <v/>
      </c>
      <c r="J49" s="38"/>
      <c r="K49" s="41"/>
      <c r="L49" s="46">
        <f t="shared" si="4"/>
        <v>0</v>
      </c>
      <c r="M49" s="38"/>
      <c r="N49" s="41"/>
      <c r="O49" s="48">
        <f t="shared" si="5"/>
        <v>0</v>
      </c>
      <c r="P49" s="23" t="str">
        <f t="shared" si="6"/>
        <v>X</v>
      </c>
      <c r="Q49" s="25"/>
      <c r="S49" s="23"/>
      <c r="U49" s="23"/>
      <c r="V49" s="38">
        <f t="shared" si="7"/>
        <v>0</v>
      </c>
      <c r="W49" s="38">
        <f t="shared" si="8"/>
        <v>0</v>
      </c>
      <c r="X49" s="23" t="str">
        <f t="shared" si="9"/>
        <v>OK</v>
      </c>
      <c r="Z49" s="23"/>
      <c r="AA49" s="38">
        <f t="shared" si="10"/>
        <v>0</v>
      </c>
      <c r="AB49" s="38">
        <f t="shared" si="11"/>
        <v>0</v>
      </c>
      <c r="AC49" s="23" t="str">
        <f t="shared" si="12"/>
        <v>OK</v>
      </c>
      <c r="AE49" s="23" t="str">
        <f>IF(AG49="","",IF(U49="도비","세입없음",AG49&amp;"-"&amp;test(COUNTIF($AG$7:AG49,AG49),"00")))</f>
        <v/>
      </c>
      <c r="AG49" s="23" t="str">
        <f t="array" ref="AG49">IF(C49="","",INDEX(구분표!$I$2:$I$300, MATCH(1,(구분표!$E$2:$E$300='1추특입'!B49)*(구분표!$F$2:$F$300='1추특입'!C49)*(구분표!$G$2:$G$300='1추특입'!A49),0)))</f>
        <v/>
      </c>
      <c r="AI49" s="23"/>
      <c r="AK49" s="38">
        <f>IF(AE49="",0,SUMIFS('1추특출'!$V$6:$V$50,'1추특출'!$AE$6:$AE$50,'1추특입'!$AE49))</f>
        <v>0</v>
      </c>
      <c r="AL49" s="38" t="str">
        <f>IF(AE49="","",COUNTIFS('1추특출'!$AE$6:$AE$50,'1추특입'!AE49))</f>
        <v/>
      </c>
      <c r="AM49" s="23" t="str">
        <f t="shared" si="13"/>
        <v>OK</v>
      </c>
      <c r="AO49" s="38">
        <f>IF(AE49="",0,SUMIFS('1추특출'!$AA$6:$AA$50,'1추특출'!$AE$6:$AE$50,'1추특입'!$AE49))</f>
        <v>0</v>
      </c>
      <c r="AP49" s="38" t="str">
        <f>IF(AE49="","",COUNTIFS('1추특출'!$AE$6:$AE$50,AE49))</f>
        <v/>
      </c>
      <c r="AQ49" s="23" t="str">
        <f t="shared" si="14"/>
        <v>OK</v>
      </c>
    </row>
    <row r="50" spans="1:43" ht="50.1" customHeight="1" x14ac:dyDescent="0.3">
      <c r="A50" s="30" t="str">
        <f>IFERROR(VLOOKUP($C50,구분표!$A$2:$C$300,2,FALSE),"")</f>
        <v/>
      </c>
      <c r="B50" s="21" t="str">
        <f>IFERROR(VLOOKUP($C50,구분표!$A$2:$C$300,3,FALSE),"")</f>
        <v/>
      </c>
      <c r="C50" s="28"/>
      <c r="D50" s="33"/>
      <c r="E50" s="34"/>
      <c r="F50" s="33"/>
      <c r="G50" s="42"/>
      <c r="H50" s="39"/>
      <c r="I50" s="51" t="str">
        <f t="shared" ref="I50" si="15">IF(D50="","",G50-H50)</f>
        <v/>
      </c>
      <c r="J50" s="39"/>
      <c r="K50" s="43"/>
      <c r="L50" s="47">
        <f t="shared" ref="L50" si="16">IF(G50=0,H50+J50+K50,G50+J50+K50)</f>
        <v>0</v>
      </c>
      <c r="M50" s="39"/>
      <c r="N50" s="43"/>
      <c r="O50" s="49">
        <f t="shared" ref="O50" si="17">IF(G50=0,H50+M50+N50,G50+M50+N50)</f>
        <v>0</v>
      </c>
      <c r="P50" s="24" t="str">
        <f t="shared" ref="P50" si="18">IF(AND((L50=0),(O50&gt;0)),"O",IF(AND((J50&lt;0),(L50-O50&lt;0)),"O","X"))</f>
        <v>X</v>
      </c>
      <c r="Q50" s="26"/>
      <c r="S50" s="24"/>
      <c r="U50" s="24"/>
      <c r="V50" s="39">
        <f t="shared" ref="V50" si="19">IF($U50&lt;&gt;"도비",IF($S50="국도비","직접입력",SUM($J50:$K50)),)</f>
        <v>0</v>
      </c>
      <c r="W50" s="39">
        <f t="shared" ref="W50" si="20">IF($U50="도비",SUM($J50:$K50),IF($S50="국도비","직접입력",SUM($J50:$K50)-$V50))</f>
        <v>0</v>
      </c>
      <c r="X50" s="24" t="str">
        <f t="shared" ref="X50" si="21">IF(SUM($J50:$K50)=SUM($V50:$W50),"OK","검토")</f>
        <v>OK</v>
      </c>
      <c r="Z50" s="24"/>
      <c r="AA50" s="39">
        <f t="shared" ref="AA50" si="22">IF($U50&lt;&gt;"도비",IF($S50="국도비","직접입력",SUM($M50:$N50)),)</f>
        <v>0</v>
      </c>
      <c r="AB50" s="39">
        <f t="shared" ref="AB50" si="23">IF($U50="도비",SUM(M50:N50),IF($S50="국도비","직접입력",SUM(M50:N50)-AA50))</f>
        <v>0</v>
      </c>
      <c r="AC50" s="24" t="str">
        <f t="shared" ref="AC50" si="24">IF(SUM(M50:N50)=SUM(AA50:AB50),"OK","검토")</f>
        <v>OK</v>
      </c>
      <c r="AE50" s="24" t="str">
        <f>IF(AG50="","",IF(U50="도비","세입없음",AG50&amp;"-"&amp;test(COUNTIF($AG$7:AG50,AG50),"00")))</f>
        <v/>
      </c>
      <c r="AG50" s="24" t="str">
        <f t="array" ref="AG50">IF(C50="","",INDEX(구분표!$I$2:$I$300, MATCH(1,(구분표!$E$2:$E$300='1추특입'!B50)*(구분표!$F$2:$F$300='1추특입'!C50)*(구분표!$G$2:$G$300='1추특입'!A50),0)))</f>
        <v/>
      </c>
      <c r="AI50" s="24"/>
      <c r="AK50" s="39">
        <f>IF(AE50="",0,SUMIFS('1추특출'!$V$6:$V$50,'1추특출'!$AE$6:$AE$50,'1추특입'!$AE50))</f>
        <v>0</v>
      </c>
      <c r="AL50" s="39" t="str">
        <f>IF(AE50="","",COUNTIFS('1추특출'!$AE$6:$AE$50,'1추특입'!AE50))</f>
        <v/>
      </c>
      <c r="AM50" s="24" t="str">
        <f t="shared" si="13"/>
        <v>OK</v>
      </c>
      <c r="AO50" s="39">
        <f>IF(AE50="",0,SUMIFS('1추특출'!$AA$6:$AA$50,'1추특출'!$AE$6:$AE$50,'1추특입'!$AE50))</f>
        <v>0</v>
      </c>
      <c r="AP50" s="39" t="str">
        <f>IF(AE50="","",COUNTIFS('1추특출'!$AE$6:$AE$50,AE50))</f>
        <v/>
      </c>
      <c r="AQ50" s="24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O4:AQ4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2" t="s">
        <v>687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38" ht="20.25" customHeight="1" x14ac:dyDescent="0.3">
      <c r="A2" s="15" t="s">
        <v>681</v>
      </c>
      <c r="V2" s="52" t="s">
        <v>684</v>
      </c>
      <c r="AA2" s="52" t="s">
        <v>684</v>
      </c>
    </row>
    <row r="3" spans="1:38" ht="20.25" customHeight="1" x14ac:dyDescent="0.3">
      <c r="J3" s="45">
        <f>COUNTA(J7:J40)-3</f>
        <v>0</v>
      </c>
      <c r="K3" s="45">
        <f>COUNTA(K7:K40)-3</f>
        <v>0</v>
      </c>
      <c r="M3" s="45">
        <f>COUNTA(M7:M40)-3</f>
        <v>0</v>
      </c>
      <c r="N3" s="45">
        <f>COUNTA(N7:N40)-3</f>
        <v>0</v>
      </c>
      <c r="Q3" s="16" t="s">
        <v>660</v>
      </c>
      <c r="V3" s="59" t="str">
        <f>IF(V6='1추특입'!V6,"OK","@@")</f>
        <v>OK</v>
      </c>
      <c r="W3" s="60"/>
      <c r="X3" s="59" t="str">
        <f>IF(COUNTIF(X6:X40,"검토")&gt;0,"@@","OK")</f>
        <v>OK</v>
      </c>
      <c r="AA3" s="59" t="str">
        <f>IF(AA6='1추특입'!AA6,"OK","@@")</f>
        <v>OK</v>
      </c>
      <c r="AC3" s="59" t="str">
        <f>IF(COUNTIF(AC6:AC40,"검토")&gt;0,"@@","OK")</f>
        <v>OK</v>
      </c>
    </row>
    <row r="4" spans="1:38" s="14" customFormat="1" ht="30" customHeight="1" x14ac:dyDescent="0.3">
      <c r="A4" s="236" t="s">
        <v>645</v>
      </c>
      <c r="B4" s="238" t="s">
        <v>646</v>
      </c>
      <c r="C4" s="239" t="s">
        <v>647</v>
      </c>
      <c r="D4" s="230" t="s">
        <v>659</v>
      </c>
      <c r="E4" s="237" t="s">
        <v>648</v>
      </c>
      <c r="F4" s="238" t="s">
        <v>682</v>
      </c>
      <c r="G4" s="237" t="s">
        <v>656</v>
      </c>
      <c r="H4" s="230" t="s">
        <v>655</v>
      </c>
      <c r="I4" s="237" t="s">
        <v>654</v>
      </c>
      <c r="J4" s="240" t="s">
        <v>652</v>
      </c>
      <c r="K4" s="241"/>
      <c r="L4" s="242" t="s">
        <v>653</v>
      </c>
      <c r="M4" s="244" t="s">
        <v>662</v>
      </c>
      <c r="N4" s="245"/>
      <c r="O4" s="234" t="s">
        <v>661</v>
      </c>
      <c r="P4" s="230" t="s">
        <v>658</v>
      </c>
      <c r="Q4" s="229" t="s">
        <v>657</v>
      </c>
      <c r="S4" s="231" t="s">
        <v>663</v>
      </c>
      <c r="U4" s="232" t="s">
        <v>664</v>
      </c>
      <c r="V4" s="233" t="s">
        <v>665</v>
      </c>
      <c r="W4" s="233"/>
      <c r="X4" s="233"/>
      <c r="Z4" s="232" t="s">
        <v>664</v>
      </c>
      <c r="AA4" s="228" t="s">
        <v>669</v>
      </c>
      <c r="AB4" s="228"/>
      <c r="AC4" s="228"/>
      <c r="AE4" s="232" t="s">
        <v>670</v>
      </c>
      <c r="AG4" s="246" t="s">
        <v>685</v>
      </c>
      <c r="AH4" s="248" t="s">
        <v>686</v>
      </c>
      <c r="AJ4" s="231" t="s">
        <v>671</v>
      </c>
      <c r="AL4" s="231" t="s">
        <v>672</v>
      </c>
    </row>
    <row r="5" spans="1:38" s="14" customFormat="1" ht="18" customHeight="1" x14ac:dyDescent="0.3">
      <c r="A5" s="236"/>
      <c r="B5" s="238"/>
      <c r="C5" s="239"/>
      <c r="D5" s="238"/>
      <c r="E5" s="237"/>
      <c r="F5" s="238"/>
      <c r="G5" s="237"/>
      <c r="H5" s="238"/>
      <c r="I5" s="239"/>
      <c r="J5" s="17" t="s">
        <v>650</v>
      </c>
      <c r="K5" s="36" t="s">
        <v>651</v>
      </c>
      <c r="L5" s="243"/>
      <c r="M5" s="18" t="s">
        <v>650</v>
      </c>
      <c r="N5" s="35" t="s">
        <v>651</v>
      </c>
      <c r="O5" s="235"/>
      <c r="P5" s="230"/>
      <c r="Q5" s="229"/>
      <c r="S5" s="232"/>
      <c r="U5" s="232"/>
      <c r="V5" s="63" t="s">
        <v>666</v>
      </c>
      <c r="W5" s="63" t="s">
        <v>667</v>
      </c>
      <c r="X5" s="63" t="s">
        <v>668</v>
      </c>
      <c r="Z5" s="232"/>
      <c r="AA5" s="63" t="s">
        <v>666</v>
      </c>
      <c r="AB5" s="63" t="s">
        <v>667</v>
      </c>
      <c r="AC5" s="63" t="s">
        <v>668</v>
      </c>
      <c r="AE5" s="232"/>
      <c r="AG5" s="247"/>
      <c r="AH5" s="249"/>
      <c r="AJ5" s="232"/>
      <c r="AL5" s="232"/>
    </row>
    <row r="6" spans="1:38" ht="50.1" customHeight="1" x14ac:dyDescent="0.3">
      <c r="A6" s="44" t="s">
        <v>677</v>
      </c>
      <c r="B6" s="19"/>
      <c r="C6" s="19"/>
      <c r="D6" s="19"/>
      <c r="E6" s="19"/>
      <c r="F6" s="19"/>
      <c r="G6" s="37">
        <f t="shared" ref="G6:O6" si="0">SUBTOTAL(9,G7:G40)/2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>
        <f t="shared" si="0"/>
        <v>0</v>
      </c>
      <c r="P6" s="22"/>
      <c r="Q6" s="19"/>
      <c r="S6" s="22"/>
      <c r="U6" s="22"/>
      <c r="V6" s="37">
        <f>SUBTOTAL(9,V7:V40)/2</f>
        <v>0</v>
      </c>
      <c r="W6" s="37">
        <f>SUBTOTAL(9,W7:W40)/2</f>
        <v>0</v>
      </c>
      <c r="X6" s="23" t="str">
        <f t="shared" ref="X6" si="1">IF(SUM($J6:$K6)=SUM($V6:$W6),"OK","검토")</f>
        <v>OK</v>
      </c>
      <c r="Z6" s="22"/>
      <c r="AA6" s="37">
        <f>SUBTOTAL(9,AA7:AA40)/2</f>
        <v>0</v>
      </c>
      <c r="AB6" s="37">
        <f>SUBTOTAL(9,AB7:AB40)/2</f>
        <v>0</v>
      </c>
      <c r="AC6" s="23" t="str">
        <f t="shared" ref="AC6" si="2">IF(SUM($J6:$K6)=SUM($V6:$W6),"OK","검토")</f>
        <v>OK</v>
      </c>
      <c r="AE6" s="22"/>
      <c r="AG6" s="20"/>
      <c r="AH6" s="25"/>
      <c r="AJ6" s="22"/>
      <c r="AL6" s="22"/>
    </row>
    <row r="7" spans="1:38" ht="50.1" customHeight="1" x14ac:dyDescent="0.3">
      <c r="A7" s="53" t="s">
        <v>688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58"/>
      <c r="S7" s="23"/>
      <c r="U7" s="23"/>
      <c r="V7" s="38">
        <f>IF($U7&lt;&gt;"도비",IF($S7="국도비","직접입력",SUM($J7:$K7)),)</f>
        <v>0</v>
      </c>
      <c r="W7" s="38">
        <f>IF($U7="도비",SUM($J7:$K7),IF($S7="국도비","직접입력",SUM($J7:$K7)-$V7))</f>
        <v>0</v>
      </c>
      <c r="X7" s="23" t="str">
        <f>IF(SUM($J7:$K7)=SUM($V7:$W7),"OK","검토")</f>
        <v>OK</v>
      </c>
      <c r="Z7" s="23"/>
      <c r="AA7" s="38">
        <f>IF($U7&lt;&gt;"도비",IF($S7="국도비","직접입력",SUM($M7:$N7)),)</f>
        <v>0</v>
      </c>
      <c r="AB7" s="38">
        <f>IF($U7="도비",SUM(M7:N7),IF($S7="국도비","직접입력",SUM(M7:N7)-AA7))</f>
        <v>0</v>
      </c>
      <c r="AC7" s="23" t="str">
        <f>IF(SUM(M7:N7)=SUM(AA7:AB7),"OK","검토")</f>
        <v>OK</v>
      </c>
      <c r="AE7" s="23" t="str">
        <f>IF(U7="","",IF(U7="도비","세입없음","직접입력"))</f>
        <v/>
      </c>
      <c r="AG7" s="20" t="str">
        <f t="shared" ref="AG7:AG40" si="4">IF(AE7="","",COUNTIF($AE$7:$AE$40,AE7))</f>
        <v/>
      </c>
      <c r="AH7" s="61" t="str">
        <f>IF(U7="","",IF(AND(U7="도비",AE7="세입없음"),"OK",IF(AND(U7&lt;&gt;"도비",AE7&lt;&gt;""),"OK","@@")))</f>
        <v/>
      </c>
      <c r="AJ7" s="23" t="str">
        <f t="array" ref="AJ7">IF(C7="","",INDEX(구분표!$I$2:$I$300, MATCH(1,(구분표!$E$2:$E$300='1추특출'!B7)*(구분표!$F$2:$F$300='1추특출'!C7)*(구분표!$G$2:$G$300='1추특출'!A7),0)))</f>
        <v/>
      </c>
      <c r="AL7" s="23"/>
    </row>
    <row r="8" spans="1:38" ht="50.1" customHeight="1" x14ac:dyDescent="0.3">
      <c r="A8" s="29" t="str">
        <f>IFERROR(VLOOKUP($C8,구분표!$A$2:$C$300,2,FALSE),"")</f>
        <v/>
      </c>
      <c r="B8" s="20" t="str">
        <f>IFERROR(VLOOKUP($C8,구분표!$A$2:$C$300,3,FALSE),"")</f>
        <v/>
      </c>
      <c r="C8" s="27"/>
      <c r="D8" s="31"/>
      <c r="E8" s="32"/>
      <c r="F8" s="31"/>
      <c r="G8" s="40"/>
      <c r="H8" s="38"/>
      <c r="I8" s="50" t="str">
        <f t="shared" ref="I8:I14" si="5">IF(D8="","",G8-H8)</f>
        <v/>
      </c>
      <c r="J8" s="38"/>
      <c r="K8" s="41"/>
      <c r="L8" s="46">
        <f t="shared" ref="L8:L14" si="6">IF(G8=0,H8+J8+K8,G8+J8+K8)</f>
        <v>0</v>
      </c>
      <c r="M8" s="38"/>
      <c r="N8" s="41"/>
      <c r="O8" s="48">
        <f t="shared" ref="O8:O14" si="7">IF(G8=0,H8+M8+N8,G8+M8+N8)</f>
        <v>0</v>
      </c>
      <c r="P8" s="23" t="str">
        <f t="shared" ref="P8:P14" si="8">IF(AND((L8=0),(O8&gt;0)),"O",IF(AND((J8&lt;0),(L8-O8&lt;0)),"O","X"))</f>
        <v>X</v>
      </c>
      <c r="Q8" s="25"/>
      <c r="S8" s="23"/>
      <c r="U8" s="23"/>
      <c r="V8" s="38">
        <f t="shared" ref="V8:V15" si="9">IF($U8&lt;&gt;"도비",IF($S8="국도비","직접입력",SUM($J8:$K8)),)</f>
        <v>0</v>
      </c>
      <c r="W8" s="38">
        <f t="shared" ref="W8:W15" si="10">IF($U8="도비",SUM($J8:$K8),IF($S8="국도비","직접입력",SUM($J8:$K8)-$V8))</f>
        <v>0</v>
      </c>
      <c r="X8" s="23" t="str">
        <f t="shared" ref="X8:X15" si="11">IF(SUM($J8:$K8)=SUM($V8:$W8),"OK","검토")</f>
        <v>OK</v>
      </c>
      <c r="Z8" s="23"/>
      <c r="AA8" s="38">
        <f t="shared" ref="AA8:AA15" si="12">IF($U8&lt;&gt;"도비",IF($S8="국도비","직접입력",SUM($M8:$N8)),)</f>
        <v>0</v>
      </c>
      <c r="AB8" s="38">
        <f t="shared" ref="AB8:AB15" si="13">IF($U8="도비",SUM(M8:N8),IF($S8="국도비","직접입력",SUM(M8:N8)-AA8))</f>
        <v>0</v>
      </c>
      <c r="AC8" s="23" t="str">
        <f t="shared" ref="AC8:AC15" si="14">IF(SUM(M8:N8)=SUM(AA8:AB8),"OK","검토")</f>
        <v>OK</v>
      </c>
      <c r="AE8" s="23" t="str">
        <f t="shared" ref="AE8:AE15" si="15">IF(U8="","",IF(U8="도비","세입없음","직접입력"))</f>
        <v/>
      </c>
      <c r="AG8" s="20" t="str">
        <f t="shared" si="4"/>
        <v/>
      </c>
      <c r="AH8" s="61" t="str">
        <f t="shared" ref="AH8:AH15" si="16">IF(U8="","",IF(AND(U8="도비",AE8="세입없음"),"OK",IF(AND(U8&lt;&gt;"도비",AE8&lt;&gt;""),"OK","@@")))</f>
        <v/>
      </c>
      <c r="AJ8" s="23" t="str">
        <f t="array" ref="AJ8">IF(C8="","",INDEX(구분표!$I$2:$I$300, MATCH(1,(구분표!$E$2:$E$300='1추특출'!B8)*(구분표!$F$2:$F$300='1추특출'!C8)*(구분표!$G$2:$G$300='1추특출'!A8),0)))</f>
        <v/>
      </c>
      <c r="AL8" s="23"/>
    </row>
    <row r="9" spans="1:38" ht="50.1" customHeight="1" x14ac:dyDescent="0.3">
      <c r="A9" s="29" t="str">
        <f>IFERROR(VLOOKUP($C9,구분표!$A$2:$C$300,2,FALSE),"")</f>
        <v/>
      </c>
      <c r="B9" s="20" t="str">
        <f>IFERROR(VLOOKUP($C9,구분표!$A$2:$C$300,3,FALSE),"")</f>
        <v/>
      </c>
      <c r="C9" s="27"/>
      <c r="D9" s="31"/>
      <c r="E9" s="32"/>
      <c r="F9" s="31"/>
      <c r="G9" s="40"/>
      <c r="H9" s="38"/>
      <c r="I9" s="50" t="str">
        <f t="shared" si="5"/>
        <v/>
      </c>
      <c r="J9" s="38"/>
      <c r="K9" s="41"/>
      <c r="L9" s="46">
        <f t="shared" si="6"/>
        <v>0</v>
      </c>
      <c r="M9" s="38"/>
      <c r="N9" s="41"/>
      <c r="O9" s="48">
        <f t="shared" si="7"/>
        <v>0</v>
      </c>
      <c r="P9" s="23" t="str">
        <f t="shared" si="8"/>
        <v>X</v>
      </c>
      <c r="Q9" s="25"/>
      <c r="S9" s="23"/>
      <c r="U9" s="23"/>
      <c r="V9" s="38">
        <f t="shared" si="9"/>
        <v>0</v>
      </c>
      <c r="W9" s="38">
        <f t="shared" si="10"/>
        <v>0</v>
      </c>
      <c r="X9" s="23" t="str">
        <f t="shared" si="11"/>
        <v>OK</v>
      </c>
      <c r="Z9" s="23"/>
      <c r="AA9" s="38">
        <f t="shared" si="12"/>
        <v>0</v>
      </c>
      <c r="AB9" s="38">
        <f t="shared" si="13"/>
        <v>0</v>
      </c>
      <c r="AC9" s="23" t="str">
        <f t="shared" si="14"/>
        <v>OK</v>
      </c>
      <c r="AE9" s="23" t="str">
        <f t="shared" si="15"/>
        <v/>
      </c>
      <c r="AG9" s="20" t="str">
        <f t="shared" si="4"/>
        <v/>
      </c>
      <c r="AH9" s="61" t="str">
        <f t="shared" si="16"/>
        <v/>
      </c>
      <c r="AJ9" s="23" t="str">
        <f t="array" ref="AJ9">IF(C9="","",INDEX(구분표!$I$2:$I$300, MATCH(1,(구분표!$E$2:$E$300='1추특출'!B9)*(구분표!$F$2:$F$300='1추특출'!C9)*(구분표!$G$2:$G$300='1추특출'!A9),0)))</f>
        <v/>
      </c>
      <c r="AL9" s="23"/>
    </row>
    <row r="10" spans="1:38" ht="50.1" customHeight="1" x14ac:dyDescent="0.3">
      <c r="A10" s="29" t="str">
        <f>IFERROR(VLOOKUP($C10,구분표!$A$2:$C$300,2,FALSE),"")</f>
        <v/>
      </c>
      <c r="B10" s="20" t="str">
        <f>IFERROR(VLOOKUP($C10,구분표!$A$2:$C$300,3,FALSE),"")</f>
        <v/>
      </c>
      <c r="C10" s="27"/>
      <c r="D10" s="31"/>
      <c r="E10" s="32"/>
      <c r="F10" s="31"/>
      <c r="G10" s="40"/>
      <c r="H10" s="38"/>
      <c r="I10" s="50" t="str">
        <f t="shared" si="5"/>
        <v/>
      </c>
      <c r="J10" s="38"/>
      <c r="K10" s="41"/>
      <c r="L10" s="46">
        <f t="shared" si="6"/>
        <v>0</v>
      </c>
      <c r="M10" s="38"/>
      <c r="N10" s="41"/>
      <c r="O10" s="48">
        <f t="shared" si="7"/>
        <v>0</v>
      </c>
      <c r="P10" s="23" t="str">
        <f t="shared" si="8"/>
        <v>X</v>
      </c>
      <c r="Q10" s="25"/>
      <c r="S10" s="23"/>
      <c r="U10" s="23"/>
      <c r="V10" s="38">
        <f t="shared" si="9"/>
        <v>0</v>
      </c>
      <c r="W10" s="38">
        <f t="shared" si="10"/>
        <v>0</v>
      </c>
      <c r="X10" s="23" t="str">
        <f t="shared" si="11"/>
        <v>OK</v>
      </c>
      <c r="Z10" s="23"/>
      <c r="AA10" s="38">
        <f t="shared" si="12"/>
        <v>0</v>
      </c>
      <c r="AB10" s="38">
        <f t="shared" si="13"/>
        <v>0</v>
      </c>
      <c r="AC10" s="23" t="str">
        <f t="shared" si="14"/>
        <v>OK</v>
      </c>
      <c r="AE10" s="23" t="str">
        <f t="shared" si="15"/>
        <v/>
      </c>
      <c r="AG10" s="20" t="str">
        <f t="shared" si="4"/>
        <v/>
      </c>
      <c r="AH10" s="61" t="str">
        <f t="shared" si="16"/>
        <v/>
      </c>
      <c r="AJ10" s="23" t="str">
        <f t="array" ref="AJ10">IF(C10="","",INDEX(구분표!$I$2:$I$300, MATCH(1,(구분표!$E$2:$E$300='1추특출'!B10)*(구분표!$F$2:$F$300='1추특출'!C10)*(구분표!$G$2:$G$300='1추특출'!A10),0)))</f>
        <v/>
      </c>
      <c r="AL10" s="23"/>
    </row>
    <row r="11" spans="1:38" ht="50.1" customHeight="1" x14ac:dyDescent="0.3">
      <c r="A11" s="29" t="str">
        <f>IFERROR(VLOOKUP($C11,구분표!$A$2:$C$300,2,FALSE),"")</f>
        <v/>
      </c>
      <c r="B11" s="20" t="str">
        <f>IFERROR(VLOOKUP($C11,구분표!$A$2:$C$300,3,FALSE),"")</f>
        <v/>
      </c>
      <c r="C11" s="27"/>
      <c r="D11" s="31"/>
      <c r="E11" s="32"/>
      <c r="F11" s="31"/>
      <c r="G11" s="40"/>
      <c r="H11" s="38"/>
      <c r="I11" s="50" t="str">
        <f t="shared" si="5"/>
        <v/>
      </c>
      <c r="J11" s="38"/>
      <c r="K11" s="41"/>
      <c r="L11" s="46">
        <f t="shared" si="6"/>
        <v>0</v>
      </c>
      <c r="M11" s="38"/>
      <c r="N11" s="41"/>
      <c r="O11" s="48">
        <f t="shared" si="7"/>
        <v>0</v>
      </c>
      <c r="P11" s="23" t="str">
        <f t="shared" si="8"/>
        <v>X</v>
      </c>
      <c r="Q11" s="25"/>
      <c r="S11" s="23"/>
      <c r="U11" s="23"/>
      <c r="V11" s="38">
        <f t="shared" si="9"/>
        <v>0</v>
      </c>
      <c r="W11" s="38">
        <f t="shared" si="10"/>
        <v>0</v>
      </c>
      <c r="X11" s="23" t="str">
        <f t="shared" si="11"/>
        <v>OK</v>
      </c>
      <c r="Z11" s="23"/>
      <c r="AA11" s="38">
        <f t="shared" si="12"/>
        <v>0</v>
      </c>
      <c r="AB11" s="38">
        <f t="shared" si="13"/>
        <v>0</v>
      </c>
      <c r="AC11" s="23" t="str">
        <f t="shared" si="14"/>
        <v>OK</v>
      </c>
      <c r="AE11" s="23" t="str">
        <f t="shared" si="15"/>
        <v/>
      </c>
      <c r="AG11" s="20" t="str">
        <f t="shared" si="4"/>
        <v/>
      </c>
      <c r="AH11" s="61" t="str">
        <f t="shared" si="16"/>
        <v/>
      </c>
      <c r="AJ11" s="23" t="str">
        <f t="array" ref="AJ11">IF(C11="","",INDEX(구분표!$I$2:$I$300, MATCH(1,(구분표!$E$2:$E$300='1추특출'!B11)*(구분표!$F$2:$F$300='1추특출'!C11)*(구분표!$G$2:$G$300='1추특출'!A11),0)))</f>
        <v/>
      </c>
      <c r="AL11" s="23"/>
    </row>
    <row r="12" spans="1:38" ht="50.1" customHeight="1" x14ac:dyDescent="0.3">
      <c r="A12" s="29" t="str">
        <f>IFERROR(VLOOKUP($C12,구분표!$A$2:$C$300,2,FALSE),"")</f>
        <v/>
      </c>
      <c r="B12" s="20" t="str">
        <f>IFERROR(VLOOKUP($C12,구분표!$A$2:$C$300,3,FALSE),"")</f>
        <v/>
      </c>
      <c r="C12" s="27"/>
      <c r="D12" s="31"/>
      <c r="E12" s="32"/>
      <c r="F12" s="31"/>
      <c r="G12" s="40"/>
      <c r="H12" s="38"/>
      <c r="I12" s="50" t="str">
        <f t="shared" si="5"/>
        <v/>
      </c>
      <c r="J12" s="38"/>
      <c r="K12" s="41"/>
      <c r="L12" s="46">
        <f t="shared" si="6"/>
        <v>0</v>
      </c>
      <c r="M12" s="38"/>
      <c r="N12" s="41"/>
      <c r="O12" s="48">
        <f t="shared" si="7"/>
        <v>0</v>
      </c>
      <c r="P12" s="23" t="str">
        <f t="shared" si="8"/>
        <v>X</v>
      </c>
      <c r="Q12" s="25"/>
      <c r="S12" s="23"/>
      <c r="U12" s="23"/>
      <c r="V12" s="38">
        <f t="shared" si="9"/>
        <v>0</v>
      </c>
      <c r="W12" s="38">
        <f t="shared" si="10"/>
        <v>0</v>
      </c>
      <c r="X12" s="23" t="str">
        <f t="shared" si="11"/>
        <v>OK</v>
      </c>
      <c r="Z12" s="23"/>
      <c r="AA12" s="38">
        <f t="shared" si="12"/>
        <v>0</v>
      </c>
      <c r="AB12" s="38">
        <f t="shared" si="13"/>
        <v>0</v>
      </c>
      <c r="AC12" s="23" t="str">
        <f t="shared" si="14"/>
        <v>OK</v>
      </c>
      <c r="AE12" s="23" t="str">
        <f t="shared" si="15"/>
        <v/>
      </c>
      <c r="AG12" s="20" t="str">
        <f t="shared" si="4"/>
        <v/>
      </c>
      <c r="AH12" s="61" t="str">
        <f t="shared" si="16"/>
        <v/>
      </c>
      <c r="AJ12" s="23" t="str">
        <f t="array" ref="AJ12">IF(C12="","",INDEX(구분표!$I$2:$I$300, MATCH(1,(구분표!$E$2:$E$300='1추특출'!B12)*(구분표!$F$2:$F$300='1추특출'!C12)*(구분표!$G$2:$G$300='1추특출'!A12),0)))</f>
        <v/>
      </c>
      <c r="AL12" s="23"/>
    </row>
    <row r="13" spans="1:38" ht="50.1" customHeight="1" x14ac:dyDescent="0.3">
      <c r="A13" s="29" t="str">
        <f>IFERROR(VLOOKUP($C13,구분표!$A$2:$C$300,2,FALSE),"")</f>
        <v/>
      </c>
      <c r="B13" s="20" t="str">
        <f>IFERROR(VLOOKUP($C13,구분표!$A$2:$C$300,3,FALSE),"")</f>
        <v/>
      </c>
      <c r="C13" s="27"/>
      <c r="D13" s="31"/>
      <c r="E13" s="32"/>
      <c r="F13" s="31"/>
      <c r="G13" s="40"/>
      <c r="H13" s="38"/>
      <c r="I13" s="50" t="str">
        <f t="shared" si="5"/>
        <v/>
      </c>
      <c r="J13" s="38"/>
      <c r="K13" s="41"/>
      <c r="L13" s="46">
        <f t="shared" si="6"/>
        <v>0</v>
      </c>
      <c r="M13" s="38"/>
      <c r="N13" s="41"/>
      <c r="O13" s="48">
        <f t="shared" si="7"/>
        <v>0</v>
      </c>
      <c r="P13" s="23" t="str">
        <f t="shared" si="8"/>
        <v>X</v>
      </c>
      <c r="Q13" s="25"/>
      <c r="S13" s="23"/>
      <c r="U13" s="23"/>
      <c r="V13" s="38">
        <f t="shared" si="9"/>
        <v>0</v>
      </c>
      <c r="W13" s="38">
        <f t="shared" si="10"/>
        <v>0</v>
      </c>
      <c r="X13" s="23" t="str">
        <f t="shared" si="11"/>
        <v>OK</v>
      </c>
      <c r="Z13" s="23"/>
      <c r="AA13" s="38">
        <f t="shared" si="12"/>
        <v>0</v>
      </c>
      <c r="AB13" s="38">
        <f t="shared" si="13"/>
        <v>0</v>
      </c>
      <c r="AC13" s="23" t="str">
        <f t="shared" si="14"/>
        <v>OK</v>
      </c>
      <c r="AE13" s="23" t="str">
        <f t="shared" si="15"/>
        <v/>
      </c>
      <c r="AG13" s="20" t="str">
        <f t="shared" si="4"/>
        <v/>
      </c>
      <c r="AH13" s="61" t="str">
        <f t="shared" si="16"/>
        <v/>
      </c>
      <c r="AJ13" s="23" t="str">
        <f t="array" ref="AJ13">IF(C13="","",INDEX(구분표!$I$2:$I$300, MATCH(1,(구분표!$E$2:$E$300='1추특출'!B13)*(구분표!$F$2:$F$300='1추특출'!C13)*(구분표!$G$2:$G$300='1추특출'!A13),0)))</f>
        <v/>
      </c>
      <c r="AL13" s="23"/>
    </row>
    <row r="14" spans="1:38" ht="50.1" customHeight="1" x14ac:dyDescent="0.3">
      <c r="A14" s="29" t="str">
        <f>IFERROR(VLOOKUP($C14,구분표!$A$2:$C$300,2,FALSE),"")</f>
        <v/>
      </c>
      <c r="B14" s="20" t="str">
        <f>IFERROR(VLOOKUP($C14,구분표!$A$2:$C$300,3,FALSE),"")</f>
        <v/>
      </c>
      <c r="C14" s="27"/>
      <c r="D14" s="31"/>
      <c r="E14" s="32"/>
      <c r="F14" s="31"/>
      <c r="G14" s="40"/>
      <c r="H14" s="38"/>
      <c r="I14" s="50" t="str">
        <f t="shared" si="5"/>
        <v/>
      </c>
      <c r="J14" s="38"/>
      <c r="K14" s="41"/>
      <c r="L14" s="46">
        <f t="shared" si="6"/>
        <v>0</v>
      </c>
      <c r="M14" s="38"/>
      <c r="N14" s="41"/>
      <c r="O14" s="48">
        <f t="shared" si="7"/>
        <v>0</v>
      </c>
      <c r="P14" s="23" t="str">
        <f t="shared" si="8"/>
        <v>X</v>
      </c>
      <c r="Q14" s="25"/>
      <c r="S14" s="23"/>
      <c r="U14" s="23"/>
      <c r="V14" s="38">
        <f t="shared" si="9"/>
        <v>0</v>
      </c>
      <c r="W14" s="38">
        <f t="shared" si="10"/>
        <v>0</v>
      </c>
      <c r="X14" s="23" t="str">
        <f t="shared" si="11"/>
        <v>OK</v>
      </c>
      <c r="Z14" s="23"/>
      <c r="AA14" s="38">
        <f t="shared" si="12"/>
        <v>0</v>
      </c>
      <c r="AB14" s="38">
        <f t="shared" si="13"/>
        <v>0</v>
      </c>
      <c r="AC14" s="23" t="str">
        <f t="shared" si="14"/>
        <v>OK</v>
      </c>
      <c r="AE14" s="23" t="str">
        <f t="shared" si="15"/>
        <v/>
      </c>
      <c r="AG14" s="20" t="str">
        <f t="shared" si="4"/>
        <v/>
      </c>
      <c r="AH14" s="61" t="str">
        <f t="shared" si="16"/>
        <v/>
      </c>
      <c r="AJ14" s="23" t="str">
        <f t="array" ref="AJ14">IF(C14="","",INDEX(구분표!$I$2:$I$300, MATCH(1,(구분표!$E$2:$E$300='1추특출'!B14)*(구분표!$F$2:$F$300='1추특출'!C14)*(구분표!$G$2:$G$300='1추특출'!A14),0)))</f>
        <v/>
      </c>
      <c r="AL14" s="23"/>
    </row>
    <row r="15" spans="1:38" ht="50.1" customHeight="1" x14ac:dyDescent="0.3">
      <c r="A15" s="53" t="s">
        <v>688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58"/>
      <c r="S15" s="23"/>
      <c r="U15" s="23"/>
      <c r="V15" s="38">
        <f t="shared" si="9"/>
        <v>0</v>
      </c>
      <c r="W15" s="38">
        <f t="shared" si="10"/>
        <v>0</v>
      </c>
      <c r="X15" s="23" t="str">
        <f t="shared" si="11"/>
        <v>OK</v>
      </c>
      <c r="Z15" s="23"/>
      <c r="AA15" s="38">
        <f t="shared" si="12"/>
        <v>0</v>
      </c>
      <c r="AB15" s="38">
        <f t="shared" si="13"/>
        <v>0</v>
      </c>
      <c r="AC15" s="23" t="str">
        <f t="shared" si="14"/>
        <v>OK</v>
      </c>
      <c r="AE15" s="23" t="str">
        <f t="shared" si="15"/>
        <v/>
      </c>
      <c r="AG15" s="20" t="str">
        <f t="shared" si="4"/>
        <v/>
      </c>
      <c r="AH15" s="61" t="str">
        <f t="shared" si="16"/>
        <v/>
      </c>
      <c r="AJ15" s="23" t="str">
        <f t="array" ref="AJ15">IF(C15="","",INDEX(구분표!$I$2:$I$300, MATCH(1,(구분표!$E$2:$E$300='1추특출'!B15)*(구분표!$F$2:$F$300='1추특출'!C15)*(구분표!$G$2:$G$300='1추특출'!A15),0)))</f>
        <v/>
      </c>
      <c r="AL15" s="23"/>
    </row>
    <row r="16" spans="1:38" ht="50.1" customHeight="1" x14ac:dyDescent="0.3">
      <c r="A16" s="29" t="str">
        <f>IFERROR(VLOOKUP($C16,구분표!$A$2:$C$300,2,FALSE),"")</f>
        <v/>
      </c>
      <c r="B16" s="20" t="str">
        <f>IFERROR(VLOOKUP($C16,구분표!$A$2:$C$300,3,FALSE),"")</f>
        <v/>
      </c>
      <c r="C16" s="27"/>
      <c r="D16" s="31"/>
      <c r="E16" s="32"/>
      <c r="F16" s="31"/>
      <c r="G16" s="40"/>
      <c r="H16" s="38"/>
      <c r="I16" s="50" t="str">
        <f t="shared" ref="I16:I22" si="18">IF(D16="","",G16-H16)</f>
        <v/>
      </c>
      <c r="J16" s="38"/>
      <c r="K16" s="41"/>
      <c r="L16" s="46">
        <f t="shared" ref="L16:L22" si="19">IF(G16=0,H16+J16+K16,G16+J16+K16)</f>
        <v>0</v>
      </c>
      <c r="M16" s="38"/>
      <c r="N16" s="41"/>
      <c r="O16" s="48">
        <f t="shared" ref="O16:O22" si="20">IF(G16=0,H16+M16+N16,G16+M16+N16)</f>
        <v>0</v>
      </c>
      <c r="P16" s="23" t="str">
        <f t="shared" ref="P16:P22" si="21">IF(AND((L16=0),(O16&gt;0)),"O",IF(AND((J16&lt;0),(L16-O16&lt;0)),"O","X"))</f>
        <v>X</v>
      </c>
      <c r="Q16" s="25"/>
      <c r="S16" s="23"/>
      <c r="U16" s="23"/>
      <c r="V16" s="38">
        <f t="shared" ref="V16:V40" si="22">IF($U16&lt;&gt;"도비",IF($S16="국도비","직접입력",SUM($J16:$K16)),)</f>
        <v>0</v>
      </c>
      <c r="W16" s="38">
        <f t="shared" ref="W16:W40" si="23">IF($U16="도비",SUM($J16:$K16),IF($S16="국도비","직접입력",SUM($J16:$K16)-$V16))</f>
        <v>0</v>
      </c>
      <c r="X16" s="23" t="str">
        <f t="shared" ref="X16:X40" si="24">IF(SUM($J16:$K16)=SUM($V16:$W16),"OK","검토")</f>
        <v>OK</v>
      </c>
      <c r="Z16" s="23"/>
      <c r="AA16" s="38">
        <f t="shared" ref="AA16:AA40" si="25">IF($U16&lt;&gt;"도비",IF($S16="국도비","직접입력",SUM($M16:$N16)),)</f>
        <v>0</v>
      </c>
      <c r="AB16" s="38">
        <f t="shared" ref="AB16:AB40" si="26">IF($U16="도비",SUM(M16:N16),IF($S16="국도비","직접입력",SUM(M16:N16)-AA16))</f>
        <v>0</v>
      </c>
      <c r="AC16" s="23" t="str">
        <f t="shared" ref="AC16:AC40" si="27">IF(SUM(M16:N16)=SUM(AA16:AB16),"OK","검토")</f>
        <v>OK</v>
      </c>
      <c r="AE16" s="23" t="str">
        <f t="shared" ref="AE16:AE40" si="28">IF(U16="","",IF(U16="도비","세입없음","직접입력"))</f>
        <v/>
      </c>
      <c r="AG16" s="20" t="str">
        <f t="shared" si="4"/>
        <v/>
      </c>
      <c r="AH16" s="61" t="str">
        <f t="shared" ref="AH16:AH40" si="29">IF(U16="","",IF(AND(U16="도비",AE16="세입없음"),"OK",IF(AND(U16&lt;&gt;"도비",AE16&lt;&gt;""),"OK","@@")))</f>
        <v/>
      </c>
      <c r="AJ16" s="23" t="str">
        <f t="array" ref="AJ16">IF(C16="","",INDEX(구분표!$I$2:$I$300, MATCH(1,(구분표!$E$2:$E$300='1추특출'!B16)*(구분표!$F$2:$F$300='1추특출'!C16)*(구분표!$G$2:$G$300='1추특출'!A16),0)))</f>
        <v/>
      </c>
      <c r="AL16" s="23"/>
    </row>
    <row r="17" spans="1:38" ht="50.1" customHeight="1" x14ac:dyDescent="0.3">
      <c r="A17" s="29" t="str">
        <f>IFERROR(VLOOKUP($C17,구분표!$A$2:$C$300,2,FALSE),"")</f>
        <v/>
      </c>
      <c r="B17" s="20" t="str">
        <f>IFERROR(VLOOKUP($C17,구분표!$A$2:$C$300,3,FALSE),"")</f>
        <v/>
      </c>
      <c r="C17" s="27"/>
      <c r="D17" s="31"/>
      <c r="E17" s="32"/>
      <c r="F17" s="31"/>
      <c r="G17" s="40"/>
      <c r="H17" s="38"/>
      <c r="I17" s="50" t="str">
        <f t="shared" si="18"/>
        <v/>
      </c>
      <c r="J17" s="38"/>
      <c r="K17" s="41"/>
      <c r="L17" s="46">
        <f t="shared" si="19"/>
        <v>0</v>
      </c>
      <c r="M17" s="38"/>
      <c r="N17" s="41"/>
      <c r="O17" s="48">
        <f t="shared" si="20"/>
        <v>0</v>
      </c>
      <c r="P17" s="23" t="str">
        <f t="shared" si="21"/>
        <v>X</v>
      </c>
      <c r="Q17" s="25"/>
      <c r="S17" s="23"/>
      <c r="U17" s="23"/>
      <c r="V17" s="38">
        <f t="shared" si="22"/>
        <v>0</v>
      </c>
      <c r="W17" s="38">
        <f t="shared" si="23"/>
        <v>0</v>
      </c>
      <c r="X17" s="23" t="str">
        <f t="shared" si="24"/>
        <v>OK</v>
      </c>
      <c r="Z17" s="23"/>
      <c r="AA17" s="38">
        <f t="shared" si="25"/>
        <v>0</v>
      </c>
      <c r="AB17" s="38">
        <f t="shared" si="26"/>
        <v>0</v>
      </c>
      <c r="AC17" s="23" t="str">
        <f t="shared" si="27"/>
        <v>OK</v>
      </c>
      <c r="AE17" s="23" t="str">
        <f t="shared" si="28"/>
        <v/>
      </c>
      <c r="AG17" s="20" t="str">
        <f t="shared" si="4"/>
        <v/>
      </c>
      <c r="AH17" s="61" t="str">
        <f t="shared" si="29"/>
        <v/>
      </c>
      <c r="AJ17" s="23" t="str">
        <f t="array" ref="AJ17">IF(C17="","",INDEX(구분표!$I$2:$I$300, MATCH(1,(구분표!$E$2:$E$300='1추특출'!B17)*(구분표!$F$2:$F$300='1추특출'!C17)*(구분표!$G$2:$G$300='1추특출'!A17),0)))</f>
        <v/>
      </c>
      <c r="AL17" s="23"/>
    </row>
    <row r="18" spans="1:38" ht="50.1" customHeight="1" x14ac:dyDescent="0.3">
      <c r="A18" s="29" t="str">
        <f>IFERROR(VLOOKUP($C18,구분표!$A$2:$C$300,2,FALSE),"")</f>
        <v/>
      </c>
      <c r="B18" s="20" t="str">
        <f>IFERROR(VLOOKUP($C18,구분표!$A$2:$C$300,3,FALSE),"")</f>
        <v/>
      </c>
      <c r="C18" s="27"/>
      <c r="D18" s="31"/>
      <c r="E18" s="32"/>
      <c r="F18" s="31"/>
      <c r="G18" s="40"/>
      <c r="H18" s="38"/>
      <c r="I18" s="50" t="str">
        <f t="shared" si="18"/>
        <v/>
      </c>
      <c r="J18" s="38"/>
      <c r="K18" s="41"/>
      <c r="L18" s="46">
        <f t="shared" si="19"/>
        <v>0</v>
      </c>
      <c r="M18" s="38"/>
      <c r="N18" s="41"/>
      <c r="O18" s="48">
        <f t="shared" si="20"/>
        <v>0</v>
      </c>
      <c r="P18" s="23" t="str">
        <f t="shared" si="21"/>
        <v>X</v>
      </c>
      <c r="Q18" s="25"/>
      <c r="S18" s="23"/>
      <c r="U18" s="23"/>
      <c r="V18" s="38">
        <f t="shared" si="22"/>
        <v>0</v>
      </c>
      <c r="W18" s="38">
        <f t="shared" si="23"/>
        <v>0</v>
      </c>
      <c r="X18" s="23" t="str">
        <f t="shared" si="24"/>
        <v>OK</v>
      </c>
      <c r="Z18" s="23"/>
      <c r="AA18" s="38">
        <f t="shared" si="25"/>
        <v>0</v>
      </c>
      <c r="AB18" s="38">
        <f t="shared" si="26"/>
        <v>0</v>
      </c>
      <c r="AC18" s="23" t="str">
        <f t="shared" si="27"/>
        <v>OK</v>
      </c>
      <c r="AE18" s="23" t="str">
        <f t="shared" si="28"/>
        <v/>
      </c>
      <c r="AG18" s="20" t="str">
        <f t="shared" si="4"/>
        <v/>
      </c>
      <c r="AH18" s="61" t="str">
        <f t="shared" si="29"/>
        <v/>
      </c>
      <c r="AJ18" s="23" t="str">
        <f t="array" ref="AJ18">IF(C18="","",INDEX(구분표!$I$2:$I$300, MATCH(1,(구분표!$E$2:$E$300='1추특출'!B18)*(구분표!$F$2:$F$300='1추특출'!C18)*(구분표!$G$2:$G$300='1추특출'!A18),0)))</f>
        <v/>
      </c>
      <c r="AL18" s="23"/>
    </row>
    <row r="19" spans="1:38" ht="50.1" customHeight="1" x14ac:dyDescent="0.3">
      <c r="A19" s="29" t="str">
        <f>IFERROR(VLOOKUP($C19,구분표!$A$2:$C$300,2,FALSE),"")</f>
        <v/>
      </c>
      <c r="B19" s="20" t="str">
        <f>IFERROR(VLOOKUP($C19,구분표!$A$2:$C$300,3,FALSE),"")</f>
        <v/>
      </c>
      <c r="C19" s="27"/>
      <c r="D19" s="31"/>
      <c r="E19" s="32"/>
      <c r="F19" s="31"/>
      <c r="G19" s="40"/>
      <c r="H19" s="38"/>
      <c r="I19" s="50" t="str">
        <f t="shared" si="18"/>
        <v/>
      </c>
      <c r="J19" s="38"/>
      <c r="K19" s="41"/>
      <c r="L19" s="46">
        <f t="shared" si="19"/>
        <v>0</v>
      </c>
      <c r="M19" s="38"/>
      <c r="N19" s="41"/>
      <c r="O19" s="48">
        <f t="shared" si="20"/>
        <v>0</v>
      </c>
      <c r="P19" s="23" t="str">
        <f t="shared" si="21"/>
        <v>X</v>
      </c>
      <c r="Q19" s="25"/>
      <c r="S19" s="23"/>
      <c r="U19" s="23"/>
      <c r="V19" s="38">
        <f t="shared" si="22"/>
        <v>0</v>
      </c>
      <c r="W19" s="38">
        <f t="shared" si="23"/>
        <v>0</v>
      </c>
      <c r="X19" s="23" t="str">
        <f t="shared" si="24"/>
        <v>OK</v>
      </c>
      <c r="Z19" s="23"/>
      <c r="AA19" s="38">
        <f t="shared" si="25"/>
        <v>0</v>
      </c>
      <c r="AB19" s="38">
        <f t="shared" si="26"/>
        <v>0</v>
      </c>
      <c r="AC19" s="23" t="str">
        <f t="shared" si="27"/>
        <v>OK</v>
      </c>
      <c r="AE19" s="23" t="str">
        <f t="shared" si="28"/>
        <v/>
      </c>
      <c r="AG19" s="20" t="str">
        <f t="shared" si="4"/>
        <v/>
      </c>
      <c r="AH19" s="61" t="str">
        <f t="shared" si="29"/>
        <v/>
      </c>
      <c r="AJ19" s="23" t="str">
        <f t="array" ref="AJ19">IF(C19="","",INDEX(구분표!$I$2:$I$300, MATCH(1,(구분표!$E$2:$E$300='1추특출'!B19)*(구분표!$F$2:$F$300='1추특출'!C19)*(구분표!$G$2:$G$300='1추특출'!A19),0)))</f>
        <v/>
      </c>
      <c r="AL19" s="23"/>
    </row>
    <row r="20" spans="1:38" ht="50.1" customHeight="1" x14ac:dyDescent="0.3">
      <c r="A20" s="29" t="str">
        <f>IFERROR(VLOOKUP($C20,구분표!$A$2:$C$300,2,FALSE),"")</f>
        <v/>
      </c>
      <c r="B20" s="20" t="str">
        <f>IFERROR(VLOOKUP($C20,구분표!$A$2:$C$300,3,FALSE),"")</f>
        <v/>
      </c>
      <c r="C20" s="27"/>
      <c r="D20" s="31"/>
      <c r="E20" s="32"/>
      <c r="F20" s="31"/>
      <c r="G20" s="40"/>
      <c r="H20" s="38"/>
      <c r="I20" s="50" t="str">
        <f t="shared" si="18"/>
        <v/>
      </c>
      <c r="J20" s="38"/>
      <c r="K20" s="41"/>
      <c r="L20" s="46">
        <f t="shared" si="19"/>
        <v>0</v>
      </c>
      <c r="M20" s="38"/>
      <c r="N20" s="41"/>
      <c r="O20" s="48">
        <f t="shared" si="20"/>
        <v>0</v>
      </c>
      <c r="P20" s="23" t="str">
        <f t="shared" si="21"/>
        <v>X</v>
      </c>
      <c r="Q20" s="25"/>
      <c r="S20" s="23"/>
      <c r="U20" s="23"/>
      <c r="V20" s="38">
        <f t="shared" si="22"/>
        <v>0</v>
      </c>
      <c r="W20" s="38">
        <f t="shared" si="23"/>
        <v>0</v>
      </c>
      <c r="X20" s="23" t="str">
        <f t="shared" si="24"/>
        <v>OK</v>
      </c>
      <c r="Z20" s="23"/>
      <c r="AA20" s="38">
        <f t="shared" si="25"/>
        <v>0</v>
      </c>
      <c r="AB20" s="38">
        <f t="shared" si="26"/>
        <v>0</v>
      </c>
      <c r="AC20" s="23" t="str">
        <f t="shared" si="27"/>
        <v>OK</v>
      </c>
      <c r="AE20" s="23" t="str">
        <f t="shared" si="28"/>
        <v/>
      </c>
      <c r="AG20" s="20" t="str">
        <f t="shared" si="4"/>
        <v/>
      </c>
      <c r="AH20" s="61" t="str">
        <f t="shared" si="29"/>
        <v/>
      </c>
      <c r="AJ20" s="23" t="str">
        <f t="array" ref="AJ20">IF(C20="","",INDEX(구분표!$I$2:$I$300, MATCH(1,(구분표!$E$2:$E$300='1추특출'!B20)*(구분표!$F$2:$F$300='1추특출'!C20)*(구분표!$G$2:$G$300='1추특출'!A20),0)))</f>
        <v/>
      </c>
      <c r="AL20" s="23"/>
    </row>
    <row r="21" spans="1:38" ht="50.1" customHeight="1" x14ac:dyDescent="0.3">
      <c r="A21" s="29" t="str">
        <f>IFERROR(VLOOKUP($C21,구분표!$A$2:$C$300,2,FALSE),"")</f>
        <v/>
      </c>
      <c r="B21" s="20" t="str">
        <f>IFERROR(VLOOKUP($C21,구분표!$A$2:$C$300,3,FALSE),"")</f>
        <v/>
      </c>
      <c r="C21" s="27"/>
      <c r="D21" s="31"/>
      <c r="E21" s="32"/>
      <c r="F21" s="31"/>
      <c r="G21" s="40"/>
      <c r="H21" s="38"/>
      <c r="I21" s="50" t="str">
        <f t="shared" si="18"/>
        <v/>
      </c>
      <c r="J21" s="38"/>
      <c r="K21" s="41"/>
      <c r="L21" s="46">
        <f t="shared" si="19"/>
        <v>0</v>
      </c>
      <c r="M21" s="38"/>
      <c r="N21" s="41"/>
      <c r="O21" s="48">
        <f t="shared" si="20"/>
        <v>0</v>
      </c>
      <c r="P21" s="23" t="str">
        <f t="shared" si="21"/>
        <v>X</v>
      </c>
      <c r="Q21" s="25"/>
      <c r="S21" s="23"/>
      <c r="U21" s="23"/>
      <c r="V21" s="38">
        <f t="shared" si="22"/>
        <v>0</v>
      </c>
      <c r="W21" s="38">
        <f t="shared" si="23"/>
        <v>0</v>
      </c>
      <c r="X21" s="23" t="str">
        <f t="shared" si="24"/>
        <v>OK</v>
      </c>
      <c r="Z21" s="23"/>
      <c r="AA21" s="38">
        <f t="shared" si="25"/>
        <v>0</v>
      </c>
      <c r="AB21" s="38">
        <f t="shared" si="26"/>
        <v>0</v>
      </c>
      <c r="AC21" s="23" t="str">
        <f t="shared" si="27"/>
        <v>OK</v>
      </c>
      <c r="AE21" s="23" t="str">
        <f t="shared" si="28"/>
        <v/>
      </c>
      <c r="AG21" s="20" t="str">
        <f t="shared" si="4"/>
        <v/>
      </c>
      <c r="AH21" s="61" t="str">
        <f t="shared" si="29"/>
        <v/>
      </c>
      <c r="AJ21" s="23" t="str">
        <f t="array" ref="AJ21">IF(C21="","",INDEX(구분표!$I$2:$I$300, MATCH(1,(구분표!$E$2:$E$300='1추특출'!B21)*(구분표!$F$2:$F$300='1추특출'!C21)*(구분표!$G$2:$G$300='1추특출'!A21),0)))</f>
        <v/>
      </c>
      <c r="AL21" s="23"/>
    </row>
    <row r="22" spans="1:38" ht="50.1" customHeight="1" x14ac:dyDescent="0.3">
      <c r="A22" s="29" t="str">
        <f>IFERROR(VLOOKUP($C22,구분표!$A$2:$C$300,2,FALSE),"")</f>
        <v/>
      </c>
      <c r="B22" s="20" t="str">
        <f>IFERROR(VLOOKUP($C22,구분표!$A$2:$C$300,3,FALSE),"")</f>
        <v/>
      </c>
      <c r="C22" s="27"/>
      <c r="D22" s="31"/>
      <c r="E22" s="32"/>
      <c r="F22" s="31"/>
      <c r="G22" s="40"/>
      <c r="H22" s="38"/>
      <c r="I22" s="50" t="str">
        <f t="shared" si="18"/>
        <v/>
      </c>
      <c r="J22" s="38"/>
      <c r="K22" s="41"/>
      <c r="L22" s="46">
        <f t="shared" si="19"/>
        <v>0</v>
      </c>
      <c r="M22" s="38"/>
      <c r="N22" s="41"/>
      <c r="O22" s="48">
        <f t="shared" si="20"/>
        <v>0</v>
      </c>
      <c r="P22" s="23" t="str">
        <f t="shared" si="21"/>
        <v>X</v>
      </c>
      <c r="Q22" s="25"/>
      <c r="S22" s="23"/>
      <c r="U22" s="23"/>
      <c r="V22" s="38">
        <f t="shared" si="22"/>
        <v>0</v>
      </c>
      <c r="W22" s="38">
        <f t="shared" si="23"/>
        <v>0</v>
      </c>
      <c r="X22" s="23" t="str">
        <f t="shared" si="24"/>
        <v>OK</v>
      </c>
      <c r="Z22" s="23"/>
      <c r="AA22" s="38">
        <f t="shared" si="25"/>
        <v>0</v>
      </c>
      <c r="AB22" s="38">
        <f t="shared" si="26"/>
        <v>0</v>
      </c>
      <c r="AC22" s="23" t="str">
        <f t="shared" si="27"/>
        <v>OK</v>
      </c>
      <c r="AE22" s="23" t="str">
        <f t="shared" si="28"/>
        <v/>
      </c>
      <c r="AG22" s="20" t="str">
        <f t="shared" si="4"/>
        <v/>
      </c>
      <c r="AH22" s="61" t="str">
        <f t="shared" si="29"/>
        <v/>
      </c>
      <c r="AJ22" s="23" t="str">
        <f t="array" ref="AJ22">IF(C22="","",INDEX(구분표!$I$2:$I$300, MATCH(1,(구분표!$E$2:$E$300='1추특출'!B22)*(구분표!$F$2:$F$300='1추특출'!C22)*(구분표!$G$2:$G$300='1추특출'!A22),0)))</f>
        <v/>
      </c>
      <c r="AL22" s="23"/>
    </row>
    <row r="23" spans="1:38" ht="50.1" customHeight="1" x14ac:dyDescent="0.3">
      <c r="A23" s="53" t="s">
        <v>688</v>
      </c>
      <c r="B23" s="54"/>
      <c r="C23" s="55"/>
      <c r="D23" s="54"/>
      <c r="E23" s="55"/>
      <c r="F23" s="54"/>
      <c r="G23" s="56">
        <f t="shared" ref="G23:O23" si="30">SUM(G24:G40)</f>
        <v>0</v>
      </c>
      <c r="H23" s="56">
        <f t="shared" si="30"/>
        <v>0</v>
      </c>
      <c r="I23" s="56">
        <f t="shared" si="30"/>
        <v>0</v>
      </c>
      <c r="J23" s="56">
        <f t="shared" si="30"/>
        <v>0</v>
      </c>
      <c r="K23" s="56">
        <f t="shared" si="30"/>
        <v>0</v>
      </c>
      <c r="L23" s="56">
        <f t="shared" si="30"/>
        <v>0</v>
      </c>
      <c r="M23" s="56">
        <f t="shared" si="30"/>
        <v>0</v>
      </c>
      <c r="N23" s="56">
        <f t="shared" si="30"/>
        <v>0</v>
      </c>
      <c r="O23" s="56">
        <f t="shared" si="30"/>
        <v>0</v>
      </c>
      <c r="P23" s="57"/>
      <c r="Q23" s="58"/>
      <c r="S23" s="23"/>
      <c r="U23" s="23"/>
      <c r="V23" s="38">
        <f t="shared" si="22"/>
        <v>0</v>
      </c>
      <c r="W23" s="38">
        <f t="shared" si="23"/>
        <v>0</v>
      </c>
      <c r="X23" s="23" t="str">
        <f t="shared" si="24"/>
        <v>OK</v>
      </c>
      <c r="Z23" s="23"/>
      <c r="AA23" s="38">
        <f t="shared" si="25"/>
        <v>0</v>
      </c>
      <c r="AB23" s="38">
        <f t="shared" si="26"/>
        <v>0</v>
      </c>
      <c r="AC23" s="23" t="str">
        <f t="shared" si="27"/>
        <v>OK</v>
      </c>
      <c r="AE23" s="23" t="str">
        <f t="shared" si="28"/>
        <v/>
      </c>
      <c r="AG23" s="20" t="str">
        <f t="shared" si="4"/>
        <v/>
      </c>
      <c r="AH23" s="61" t="str">
        <f t="shared" si="29"/>
        <v/>
      </c>
      <c r="AJ23" s="23" t="str">
        <f t="array" ref="AJ23">IF(C23="","",INDEX(구분표!$I$2:$I$300, MATCH(1,(구분표!$E$2:$E$300='1추특출'!B23)*(구분표!$F$2:$F$300='1추특출'!C23)*(구분표!$G$2:$G$300='1추특출'!A23),0)))</f>
        <v/>
      </c>
      <c r="AL23" s="23"/>
    </row>
    <row r="24" spans="1:38" ht="50.1" customHeight="1" x14ac:dyDescent="0.3">
      <c r="A24" s="29" t="str">
        <f>IFERROR(VLOOKUP($C24,구분표!$A$2:$C$300,2,FALSE),"")</f>
        <v/>
      </c>
      <c r="B24" s="20" t="str">
        <f>IFERROR(VLOOKUP($C24,구분표!$A$2:$C$300,3,FALSE),"")</f>
        <v/>
      </c>
      <c r="C24" s="27"/>
      <c r="D24" s="31"/>
      <c r="E24" s="32"/>
      <c r="F24" s="31"/>
      <c r="G24" s="40"/>
      <c r="H24" s="38"/>
      <c r="I24" s="50" t="str">
        <f t="shared" ref="I24:I40" si="31">IF(D24="","",G24-H24)</f>
        <v/>
      </c>
      <c r="J24" s="38"/>
      <c r="K24" s="41"/>
      <c r="L24" s="46">
        <f t="shared" ref="L24:L40" si="32">IF(G24=0,H24+J24+K24,G24+J24+K24)</f>
        <v>0</v>
      </c>
      <c r="M24" s="38"/>
      <c r="N24" s="41"/>
      <c r="O24" s="48">
        <f t="shared" ref="O24:O40" si="33">IF(G24=0,H24+M24+N24,G24+M24+N24)</f>
        <v>0</v>
      </c>
      <c r="P24" s="23" t="str">
        <f t="shared" ref="P24:P40" si="34">IF(AND((L24=0),(O24&gt;0)),"O",IF(AND((J24&lt;0),(L24-O24&lt;0)),"O","X"))</f>
        <v>X</v>
      </c>
      <c r="Q24" s="25"/>
      <c r="S24" s="23"/>
      <c r="U24" s="23"/>
      <c r="V24" s="38">
        <f t="shared" si="22"/>
        <v>0</v>
      </c>
      <c r="W24" s="38">
        <f t="shared" si="23"/>
        <v>0</v>
      </c>
      <c r="X24" s="23" t="str">
        <f t="shared" si="24"/>
        <v>OK</v>
      </c>
      <c r="Z24" s="23"/>
      <c r="AA24" s="38">
        <f t="shared" si="25"/>
        <v>0</v>
      </c>
      <c r="AB24" s="38">
        <f t="shared" si="26"/>
        <v>0</v>
      </c>
      <c r="AC24" s="23" t="str">
        <f t="shared" si="27"/>
        <v>OK</v>
      </c>
      <c r="AE24" s="23" t="str">
        <f t="shared" si="28"/>
        <v/>
      </c>
      <c r="AG24" s="20" t="str">
        <f t="shared" si="4"/>
        <v/>
      </c>
      <c r="AH24" s="61" t="str">
        <f t="shared" si="29"/>
        <v/>
      </c>
      <c r="AJ24" s="23" t="str">
        <f t="array" ref="AJ24">IF(C24="","",INDEX(구분표!$I$2:$I$300, MATCH(1,(구분표!$E$2:$E$300='1추특출'!B24)*(구분표!$F$2:$F$300='1추특출'!C24)*(구분표!$G$2:$G$300='1추특출'!A24),0)))</f>
        <v/>
      </c>
      <c r="AL24" s="23"/>
    </row>
    <row r="25" spans="1:38" ht="50.1" customHeight="1" x14ac:dyDescent="0.3">
      <c r="A25" s="29" t="str">
        <f>IFERROR(VLOOKUP($C25,구분표!$A$2:$C$300,2,FALSE),"")</f>
        <v/>
      </c>
      <c r="B25" s="20" t="str">
        <f>IFERROR(VLOOKUP($C25,구분표!$A$2:$C$300,3,FALSE),"")</f>
        <v/>
      </c>
      <c r="C25" s="27"/>
      <c r="D25" s="31"/>
      <c r="E25" s="32"/>
      <c r="F25" s="31"/>
      <c r="G25" s="40"/>
      <c r="H25" s="38"/>
      <c r="I25" s="50" t="str">
        <f t="shared" si="31"/>
        <v/>
      </c>
      <c r="J25" s="38"/>
      <c r="K25" s="41"/>
      <c r="L25" s="46">
        <f t="shared" si="32"/>
        <v>0</v>
      </c>
      <c r="M25" s="38"/>
      <c r="N25" s="41"/>
      <c r="O25" s="48">
        <f t="shared" si="33"/>
        <v>0</v>
      </c>
      <c r="P25" s="23" t="str">
        <f t="shared" si="34"/>
        <v>X</v>
      </c>
      <c r="Q25" s="25"/>
      <c r="S25" s="23"/>
      <c r="U25" s="23"/>
      <c r="V25" s="38">
        <f t="shared" si="22"/>
        <v>0</v>
      </c>
      <c r="W25" s="38">
        <f t="shared" si="23"/>
        <v>0</v>
      </c>
      <c r="X25" s="23" t="str">
        <f t="shared" si="24"/>
        <v>OK</v>
      </c>
      <c r="Z25" s="23"/>
      <c r="AA25" s="38">
        <f t="shared" si="25"/>
        <v>0</v>
      </c>
      <c r="AB25" s="38">
        <f t="shared" si="26"/>
        <v>0</v>
      </c>
      <c r="AC25" s="23" t="str">
        <f t="shared" si="27"/>
        <v>OK</v>
      </c>
      <c r="AE25" s="23" t="str">
        <f t="shared" si="28"/>
        <v/>
      </c>
      <c r="AG25" s="20" t="str">
        <f t="shared" si="4"/>
        <v/>
      </c>
      <c r="AH25" s="61" t="str">
        <f t="shared" si="29"/>
        <v/>
      </c>
      <c r="AJ25" s="23" t="str">
        <f t="array" ref="AJ25">IF(C25="","",INDEX(구분표!$I$2:$I$300, MATCH(1,(구분표!$E$2:$E$300='1추특출'!B25)*(구분표!$F$2:$F$300='1추특출'!C25)*(구분표!$G$2:$G$300='1추특출'!A25),0)))</f>
        <v/>
      </c>
      <c r="AL25" s="23"/>
    </row>
    <row r="26" spans="1:38" ht="50.1" customHeight="1" x14ac:dyDescent="0.3">
      <c r="A26" s="29" t="str">
        <f>IFERROR(VLOOKUP($C26,구분표!$A$2:$C$300,2,FALSE),"")</f>
        <v/>
      </c>
      <c r="B26" s="20" t="str">
        <f>IFERROR(VLOOKUP($C26,구분표!$A$2:$C$300,3,FALSE),"")</f>
        <v/>
      </c>
      <c r="C26" s="27"/>
      <c r="D26" s="31"/>
      <c r="E26" s="32"/>
      <c r="F26" s="31"/>
      <c r="G26" s="40"/>
      <c r="H26" s="38"/>
      <c r="I26" s="50" t="str">
        <f t="shared" si="31"/>
        <v/>
      </c>
      <c r="J26" s="38"/>
      <c r="K26" s="41"/>
      <c r="L26" s="46">
        <f t="shared" si="32"/>
        <v>0</v>
      </c>
      <c r="M26" s="38"/>
      <c r="N26" s="41"/>
      <c r="O26" s="48">
        <f t="shared" si="33"/>
        <v>0</v>
      </c>
      <c r="P26" s="23" t="str">
        <f t="shared" si="34"/>
        <v>X</v>
      </c>
      <c r="Q26" s="25"/>
      <c r="S26" s="23"/>
      <c r="U26" s="23"/>
      <c r="V26" s="38">
        <f t="shared" si="22"/>
        <v>0</v>
      </c>
      <c r="W26" s="38">
        <f t="shared" si="23"/>
        <v>0</v>
      </c>
      <c r="X26" s="23" t="str">
        <f t="shared" si="24"/>
        <v>OK</v>
      </c>
      <c r="Z26" s="23"/>
      <c r="AA26" s="38">
        <f t="shared" si="25"/>
        <v>0</v>
      </c>
      <c r="AB26" s="38">
        <f t="shared" si="26"/>
        <v>0</v>
      </c>
      <c r="AC26" s="23" t="str">
        <f t="shared" si="27"/>
        <v>OK</v>
      </c>
      <c r="AE26" s="23" t="str">
        <f t="shared" si="28"/>
        <v/>
      </c>
      <c r="AG26" s="20" t="str">
        <f t="shared" si="4"/>
        <v/>
      </c>
      <c r="AH26" s="61" t="str">
        <f t="shared" si="29"/>
        <v/>
      </c>
      <c r="AJ26" s="23" t="str">
        <f t="array" ref="AJ26">IF(C26="","",INDEX(구분표!$I$2:$I$300, MATCH(1,(구분표!$E$2:$E$300='1추특출'!B26)*(구분표!$F$2:$F$300='1추특출'!C26)*(구분표!$G$2:$G$300='1추특출'!A26),0)))</f>
        <v/>
      </c>
      <c r="AL26" s="23"/>
    </row>
    <row r="27" spans="1:38" ht="50.1" customHeight="1" x14ac:dyDescent="0.3">
      <c r="A27" s="29" t="str">
        <f>IFERROR(VLOOKUP($C27,구분표!$A$2:$C$300,2,FALSE),"")</f>
        <v/>
      </c>
      <c r="B27" s="20" t="str">
        <f>IFERROR(VLOOKUP($C27,구분표!$A$2:$C$300,3,FALSE),"")</f>
        <v/>
      </c>
      <c r="C27" s="27"/>
      <c r="D27" s="31"/>
      <c r="E27" s="32"/>
      <c r="F27" s="31"/>
      <c r="G27" s="40"/>
      <c r="H27" s="38"/>
      <c r="I27" s="50" t="str">
        <f t="shared" si="31"/>
        <v/>
      </c>
      <c r="J27" s="38"/>
      <c r="K27" s="41"/>
      <c r="L27" s="46">
        <f t="shared" si="32"/>
        <v>0</v>
      </c>
      <c r="M27" s="38"/>
      <c r="N27" s="41"/>
      <c r="O27" s="48">
        <f t="shared" si="33"/>
        <v>0</v>
      </c>
      <c r="P27" s="23" t="str">
        <f t="shared" si="34"/>
        <v>X</v>
      </c>
      <c r="Q27" s="25"/>
      <c r="S27" s="23"/>
      <c r="U27" s="23"/>
      <c r="V27" s="38">
        <f t="shared" si="22"/>
        <v>0</v>
      </c>
      <c r="W27" s="38">
        <f t="shared" si="23"/>
        <v>0</v>
      </c>
      <c r="X27" s="23" t="str">
        <f t="shared" si="24"/>
        <v>OK</v>
      </c>
      <c r="Z27" s="23"/>
      <c r="AA27" s="38">
        <f t="shared" si="25"/>
        <v>0</v>
      </c>
      <c r="AB27" s="38">
        <f t="shared" si="26"/>
        <v>0</v>
      </c>
      <c r="AC27" s="23" t="str">
        <f t="shared" si="27"/>
        <v>OK</v>
      </c>
      <c r="AE27" s="23" t="str">
        <f t="shared" si="28"/>
        <v/>
      </c>
      <c r="AG27" s="20" t="str">
        <f t="shared" si="4"/>
        <v/>
      </c>
      <c r="AH27" s="61" t="str">
        <f t="shared" si="29"/>
        <v/>
      </c>
      <c r="AJ27" s="23" t="str">
        <f t="array" ref="AJ27">IF(C27="","",INDEX(구분표!$I$2:$I$300, MATCH(1,(구분표!$E$2:$E$300='1추특출'!B27)*(구분표!$F$2:$F$300='1추특출'!C27)*(구분표!$G$2:$G$300='1추특출'!A27),0)))</f>
        <v/>
      </c>
      <c r="AL27" s="23"/>
    </row>
    <row r="28" spans="1:38" ht="50.1" customHeight="1" x14ac:dyDescent="0.3">
      <c r="A28" s="29" t="str">
        <f>IFERROR(VLOOKUP($C28,구분표!$A$2:$C$300,2,FALSE),"")</f>
        <v/>
      </c>
      <c r="B28" s="20" t="str">
        <f>IFERROR(VLOOKUP($C28,구분표!$A$2:$C$300,3,FALSE),"")</f>
        <v/>
      </c>
      <c r="C28" s="27"/>
      <c r="D28" s="31"/>
      <c r="E28" s="32"/>
      <c r="F28" s="31"/>
      <c r="G28" s="40"/>
      <c r="H28" s="38"/>
      <c r="I28" s="50" t="str">
        <f t="shared" si="31"/>
        <v/>
      </c>
      <c r="J28" s="38"/>
      <c r="K28" s="41"/>
      <c r="L28" s="46">
        <f t="shared" si="32"/>
        <v>0</v>
      </c>
      <c r="M28" s="38"/>
      <c r="N28" s="41"/>
      <c r="O28" s="48">
        <f t="shared" si="33"/>
        <v>0</v>
      </c>
      <c r="P28" s="23" t="str">
        <f t="shared" si="34"/>
        <v>X</v>
      </c>
      <c r="Q28" s="25"/>
      <c r="S28" s="23"/>
      <c r="U28" s="23"/>
      <c r="V28" s="38">
        <f t="shared" si="22"/>
        <v>0</v>
      </c>
      <c r="W28" s="38">
        <f t="shared" si="23"/>
        <v>0</v>
      </c>
      <c r="X28" s="23" t="str">
        <f t="shared" si="24"/>
        <v>OK</v>
      </c>
      <c r="Z28" s="23"/>
      <c r="AA28" s="38">
        <f t="shared" si="25"/>
        <v>0</v>
      </c>
      <c r="AB28" s="38">
        <f t="shared" si="26"/>
        <v>0</v>
      </c>
      <c r="AC28" s="23" t="str">
        <f t="shared" si="27"/>
        <v>OK</v>
      </c>
      <c r="AE28" s="23" t="str">
        <f t="shared" si="28"/>
        <v/>
      </c>
      <c r="AG28" s="20" t="str">
        <f t="shared" si="4"/>
        <v/>
      </c>
      <c r="AH28" s="61" t="str">
        <f t="shared" si="29"/>
        <v/>
      </c>
      <c r="AJ28" s="23" t="str">
        <f t="array" ref="AJ28">IF(C28="","",INDEX(구분표!$I$2:$I$300, MATCH(1,(구분표!$E$2:$E$300='1추특출'!B28)*(구분표!$F$2:$F$300='1추특출'!C28)*(구분표!$G$2:$G$300='1추특출'!A28),0)))</f>
        <v/>
      </c>
      <c r="AL28" s="23"/>
    </row>
    <row r="29" spans="1:38" ht="50.1" customHeight="1" x14ac:dyDescent="0.3">
      <c r="A29" s="29" t="str">
        <f>IFERROR(VLOOKUP($C29,구분표!$A$2:$C$300,2,FALSE),"")</f>
        <v/>
      </c>
      <c r="B29" s="20" t="str">
        <f>IFERROR(VLOOKUP($C29,구분표!$A$2:$C$300,3,FALSE),"")</f>
        <v/>
      </c>
      <c r="C29" s="27"/>
      <c r="D29" s="31"/>
      <c r="E29" s="32"/>
      <c r="F29" s="31"/>
      <c r="G29" s="40"/>
      <c r="H29" s="38"/>
      <c r="I29" s="50" t="str">
        <f t="shared" si="31"/>
        <v/>
      </c>
      <c r="J29" s="38"/>
      <c r="K29" s="41"/>
      <c r="L29" s="46">
        <f t="shared" si="32"/>
        <v>0</v>
      </c>
      <c r="M29" s="38"/>
      <c r="N29" s="41"/>
      <c r="O29" s="48">
        <f t="shared" si="33"/>
        <v>0</v>
      </c>
      <c r="P29" s="23" t="str">
        <f t="shared" si="34"/>
        <v>X</v>
      </c>
      <c r="Q29" s="25"/>
      <c r="S29" s="23"/>
      <c r="U29" s="23"/>
      <c r="V29" s="38">
        <f t="shared" si="22"/>
        <v>0</v>
      </c>
      <c r="W29" s="38">
        <f t="shared" si="23"/>
        <v>0</v>
      </c>
      <c r="X29" s="23" t="str">
        <f t="shared" si="24"/>
        <v>OK</v>
      </c>
      <c r="Z29" s="23"/>
      <c r="AA29" s="38">
        <f t="shared" si="25"/>
        <v>0</v>
      </c>
      <c r="AB29" s="38">
        <f t="shared" si="26"/>
        <v>0</v>
      </c>
      <c r="AC29" s="23" t="str">
        <f t="shared" si="27"/>
        <v>OK</v>
      </c>
      <c r="AE29" s="23" t="str">
        <f t="shared" si="28"/>
        <v/>
      </c>
      <c r="AG29" s="20" t="str">
        <f t="shared" si="4"/>
        <v/>
      </c>
      <c r="AH29" s="61" t="str">
        <f t="shared" si="29"/>
        <v/>
      </c>
      <c r="AJ29" s="23" t="str">
        <f t="array" ref="AJ29">IF(C29="","",INDEX(구분표!$I$2:$I$300, MATCH(1,(구분표!$E$2:$E$300='1추특출'!B29)*(구분표!$F$2:$F$300='1추특출'!C29)*(구분표!$G$2:$G$300='1추특출'!A29),0)))</f>
        <v/>
      </c>
      <c r="AL29" s="23"/>
    </row>
    <row r="30" spans="1:38" ht="50.1" customHeight="1" x14ac:dyDescent="0.3">
      <c r="A30" s="29" t="str">
        <f>IFERROR(VLOOKUP($C30,구분표!$A$2:$C$300,2,FALSE),"")</f>
        <v/>
      </c>
      <c r="B30" s="20" t="str">
        <f>IFERROR(VLOOKUP($C30,구분표!$A$2:$C$300,3,FALSE),"")</f>
        <v/>
      </c>
      <c r="C30" s="27"/>
      <c r="D30" s="31"/>
      <c r="E30" s="32"/>
      <c r="F30" s="31"/>
      <c r="G30" s="40"/>
      <c r="H30" s="38"/>
      <c r="I30" s="50" t="str">
        <f t="shared" si="31"/>
        <v/>
      </c>
      <c r="J30" s="38"/>
      <c r="K30" s="41"/>
      <c r="L30" s="46">
        <f t="shared" si="32"/>
        <v>0</v>
      </c>
      <c r="M30" s="38"/>
      <c r="N30" s="41"/>
      <c r="O30" s="48">
        <f t="shared" si="33"/>
        <v>0</v>
      </c>
      <c r="P30" s="23" t="str">
        <f t="shared" si="34"/>
        <v>X</v>
      </c>
      <c r="Q30" s="25"/>
      <c r="S30" s="23"/>
      <c r="U30" s="23"/>
      <c r="V30" s="38">
        <f t="shared" si="22"/>
        <v>0</v>
      </c>
      <c r="W30" s="38">
        <f t="shared" si="23"/>
        <v>0</v>
      </c>
      <c r="X30" s="23" t="str">
        <f t="shared" si="24"/>
        <v>OK</v>
      </c>
      <c r="Z30" s="23"/>
      <c r="AA30" s="38">
        <f t="shared" si="25"/>
        <v>0</v>
      </c>
      <c r="AB30" s="38">
        <f t="shared" si="26"/>
        <v>0</v>
      </c>
      <c r="AC30" s="23" t="str">
        <f t="shared" si="27"/>
        <v>OK</v>
      </c>
      <c r="AE30" s="23" t="str">
        <f t="shared" si="28"/>
        <v/>
      </c>
      <c r="AG30" s="20" t="str">
        <f t="shared" si="4"/>
        <v/>
      </c>
      <c r="AH30" s="61" t="str">
        <f t="shared" si="29"/>
        <v/>
      </c>
      <c r="AJ30" s="23" t="str">
        <f t="array" ref="AJ30">IF(C30="","",INDEX(구분표!$I$2:$I$300, MATCH(1,(구분표!$E$2:$E$300='1추특출'!B30)*(구분표!$F$2:$F$300='1추특출'!C30)*(구분표!$G$2:$G$300='1추특출'!A30),0)))</f>
        <v/>
      </c>
      <c r="AL30" s="23"/>
    </row>
    <row r="31" spans="1:38" ht="50.1" customHeight="1" x14ac:dyDescent="0.3">
      <c r="A31" s="29" t="str">
        <f>IFERROR(VLOOKUP($C31,구분표!$A$2:$C$300,2,FALSE),"")</f>
        <v/>
      </c>
      <c r="B31" s="20" t="str">
        <f>IFERROR(VLOOKUP($C31,구분표!$A$2:$C$300,3,FALSE),"")</f>
        <v/>
      </c>
      <c r="C31" s="27"/>
      <c r="D31" s="31"/>
      <c r="E31" s="32"/>
      <c r="F31" s="31"/>
      <c r="G31" s="40"/>
      <c r="H31" s="38"/>
      <c r="I31" s="50" t="str">
        <f t="shared" si="31"/>
        <v/>
      </c>
      <c r="J31" s="38"/>
      <c r="K31" s="41"/>
      <c r="L31" s="46">
        <f t="shared" si="32"/>
        <v>0</v>
      </c>
      <c r="M31" s="38"/>
      <c r="N31" s="41"/>
      <c r="O31" s="48">
        <f t="shared" si="33"/>
        <v>0</v>
      </c>
      <c r="P31" s="23" t="str">
        <f t="shared" si="34"/>
        <v>X</v>
      </c>
      <c r="Q31" s="25"/>
      <c r="S31" s="23"/>
      <c r="U31" s="23"/>
      <c r="V31" s="38">
        <f t="shared" si="22"/>
        <v>0</v>
      </c>
      <c r="W31" s="38">
        <f t="shared" si="23"/>
        <v>0</v>
      </c>
      <c r="X31" s="23" t="str">
        <f t="shared" si="24"/>
        <v>OK</v>
      </c>
      <c r="Z31" s="23"/>
      <c r="AA31" s="38">
        <f t="shared" si="25"/>
        <v>0</v>
      </c>
      <c r="AB31" s="38">
        <f t="shared" si="26"/>
        <v>0</v>
      </c>
      <c r="AC31" s="23" t="str">
        <f t="shared" si="27"/>
        <v>OK</v>
      </c>
      <c r="AE31" s="23" t="str">
        <f t="shared" si="28"/>
        <v/>
      </c>
      <c r="AG31" s="20" t="str">
        <f t="shared" si="4"/>
        <v/>
      </c>
      <c r="AH31" s="61" t="str">
        <f t="shared" si="29"/>
        <v/>
      </c>
      <c r="AJ31" s="23" t="str">
        <f t="array" ref="AJ31">IF(C31="","",INDEX(구분표!$I$2:$I$300, MATCH(1,(구분표!$E$2:$E$300='1추특출'!B31)*(구분표!$F$2:$F$300='1추특출'!C31)*(구분표!$G$2:$G$300='1추특출'!A31),0)))</f>
        <v/>
      </c>
      <c r="AL31" s="23"/>
    </row>
    <row r="32" spans="1:38" ht="50.1" customHeight="1" x14ac:dyDescent="0.3">
      <c r="A32" s="29" t="str">
        <f>IFERROR(VLOOKUP($C32,구분표!$A$2:$C$300,2,FALSE),"")</f>
        <v/>
      </c>
      <c r="B32" s="20" t="str">
        <f>IFERROR(VLOOKUP($C32,구분표!$A$2:$C$300,3,FALSE),"")</f>
        <v/>
      </c>
      <c r="C32" s="27"/>
      <c r="D32" s="31"/>
      <c r="E32" s="32"/>
      <c r="F32" s="31"/>
      <c r="G32" s="40"/>
      <c r="H32" s="38"/>
      <c r="I32" s="50" t="str">
        <f t="shared" si="31"/>
        <v/>
      </c>
      <c r="J32" s="38"/>
      <c r="K32" s="41"/>
      <c r="L32" s="46">
        <f t="shared" si="32"/>
        <v>0</v>
      </c>
      <c r="M32" s="38"/>
      <c r="N32" s="41"/>
      <c r="O32" s="48">
        <f t="shared" si="33"/>
        <v>0</v>
      </c>
      <c r="P32" s="23" t="str">
        <f t="shared" si="34"/>
        <v>X</v>
      </c>
      <c r="Q32" s="25"/>
      <c r="S32" s="23"/>
      <c r="U32" s="23"/>
      <c r="V32" s="38">
        <f t="shared" si="22"/>
        <v>0</v>
      </c>
      <c r="W32" s="38">
        <f t="shared" si="23"/>
        <v>0</v>
      </c>
      <c r="X32" s="23" t="str">
        <f t="shared" si="24"/>
        <v>OK</v>
      </c>
      <c r="Z32" s="23"/>
      <c r="AA32" s="38">
        <f t="shared" si="25"/>
        <v>0</v>
      </c>
      <c r="AB32" s="38">
        <f t="shared" si="26"/>
        <v>0</v>
      </c>
      <c r="AC32" s="23" t="str">
        <f t="shared" si="27"/>
        <v>OK</v>
      </c>
      <c r="AE32" s="23" t="str">
        <f t="shared" si="28"/>
        <v/>
      </c>
      <c r="AG32" s="20" t="str">
        <f t="shared" si="4"/>
        <v/>
      </c>
      <c r="AH32" s="61" t="str">
        <f t="shared" si="29"/>
        <v/>
      </c>
      <c r="AJ32" s="23" t="str">
        <f t="array" ref="AJ32">IF(C32="","",INDEX(구분표!$I$2:$I$300, MATCH(1,(구분표!$E$2:$E$300='1추특출'!B32)*(구분표!$F$2:$F$300='1추특출'!C32)*(구분표!$G$2:$G$300='1추특출'!A32),0)))</f>
        <v/>
      </c>
      <c r="AL32" s="23"/>
    </row>
    <row r="33" spans="1:38" ht="50.1" customHeight="1" x14ac:dyDescent="0.3">
      <c r="A33" s="29" t="str">
        <f>IFERROR(VLOOKUP($C33,구분표!$A$2:$C$300,2,FALSE),"")</f>
        <v/>
      </c>
      <c r="B33" s="20" t="str">
        <f>IFERROR(VLOOKUP($C33,구분표!$A$2:$C$300,3,FALSE),"")</f>
        <v/>
      </c>
      <c r="C33" s="27"/>
      <c r="D33" s="31"/>
      <c r="E33" s="32"/>
      <c r="F33" s="31"/>
      <c r="G33" s="40"/>
      <c r="H33" s="38"/>
      <c r="I33" s="50" t="str">
        <f t="shared" si="31"/>
        <v/>
      </c>
      <c r="J33" s="38"/>
      <c r="K33" s="41"/>
      <c r="L33" s="46">
        <f t="shared" si="32"/>
        <v>0</v>
      </c>
      <c r="M33" s="38"/>
      <c r="N33" s="41"/>
      <c r="O33" s="48">
        <f t="shared" si="33"/>
        <v>0</v>
      </c>
      <c r="P33" s="23" t="str">
        <f t="shared" si="34"/>
        <v>X</v>
      </c>
      <c r="Q33" s="25"/>
      <c r="S33" s="23"/>
      <c r="U33" s="23"/>
      <c r="V33" s="38">
        <f t="shared" si="22"/>
        <v>0</v>
      </c>
      <c r="W33" s="38">
        <f t="shared" si="23"/>
        <v>0</v>
      </c>
      <c r="X33" s="23" t="str">
        <f t="shared" si="24"/>
        <v>OK</v>
      </c>
      <c r="Z33" s="23"/>
      <c r="AA33" s="38">
        <f t="shared" si="25"/>
        <v>0</v>
      </c>
      <c r="AB33" s="38">
        <f t="shared" si="26"/>
        <v>0</v>
      </c>
      <c r="AC33" s="23" t="str">
        <f t="shared" si="27"/>
        <v>OK</v>
      </c>
      <c r="AE33" s="23" t="str">
        <f t="shared" si="28"/>
        <v/>
      </c>
      <c r="AG33" s="20" t="str">
        <f t="shared" si="4"/>
        <v/>
      </c>
      <c r="AH33" s="61" t="str">
        <f t="shared" si="29"/>
        <v/>
      </c>
      <c r="AJ33" s="23" t="str">
        <f t="array" ref="AJ33">IF(C33="","",INDEX(구분표!$I$2:$I$300, MATCH(1,(구분표!$E$2:$E$300='1추특출'!B33)*(구분표!$F$2:$F$300='1추특출'!C33)*(구분표!$G$2:$G$300='1추특출'!A33),0)))</f>
        <v/>
      </c>
      <c r="AL33" s="23"/>
    </row>
    <row r="34" spans="1:38" ht="50.1" customHeight="1" x14ac:dyDescent="0.3">
      <c r="A34" s="29" t="str">
        <f>IFERROR(VLOOKUP($C34,구분표!$A$2:$C$300,2,FALSE),"")</f>
        <v/>
      </c>
      <c r="B34" s="20" t="str">
        <f>IFERROR(VLOOKUP($C34,구분표!$A$2:$C$300,3,FALSE),"")</f>
        <v/>
      </c>
      <c r="C34" s="27"/>
      <c r="D34" s="31"/>
      <c r="E34" s="32"/>
      <c r="F34" s="31"/>
      <c r="G34" s="40"/>
      <c r="H34" s="38"/>
      <c r="I34" s="50" t="str">
        <f t="shared" si="31"/>
        <v/>
      </c>
      <c r="J34" s="38"/>
      <c r="K34" s="41"/>
      <c r="L34" s="46">
        <f t="shared" si="32"/>
        <v>0</v>
      </c>
      <c r="M34" s="38"/>
      <c r="N34" s="41"/>
      <c r="O34" s="48">
        <f t="shared" si="33"/>
        <v>0</v>
      </c>
      <c r="P34" s="23" t="str">
        <f t="shared" si="34"/>
        <v>X</v>
      </c>
      <c r="Q34" s="25"/>
      <c r="S34" s="23"/>
      <c r="U34" s="23"/>
      <c r="V34" s="38">
        <f t="shared" si="22"/>
        <v>0</v>
      </c>
      <c r="W34" s="38">
        <f t="shared" si="23"/>
        <v>0</v>
      </c>
      <c r="X34" s="23" t="str">
        <f t="shared" si="24"/>
        <v>OK</v>
      </c>
      <c r="Z34" s="23"/>
      <c r="AA34" s="38">
        <f t="shared" si="25"/>
        <v>0</v>
      </c>
      <c r="AB34" s="38">
        <f t="shared" si="26"/>
        <v>0</v>
      </c>
      <c r="AC34" s="23" t="str">
        <f t="shared" si="27"/>
        <v>OK</v>
      </c>
      <c r="AE34" s="23" t="str">
        <f t="shared" si="28"/>
        <v/>
      </c>
      <c r="AG34" s="20" t="str">
        <f t="shared" si="4"/>
        <v/>
      </c>
      <c r="AH34" s="61" t="str">
        <f t="shared" si="29"/>
        <v/>
      </c>
      <c r="AJ34" s="23" t="str">
        <f t="array" ref="AJ34">IF(C34="","",INDEX(구분표!$I$2:$I$300, MATCH(1,(구분표!$E$2:$E$300='1추특출'!B34)*(구분표!$F$2:$F$300='1추특출'!C34)*(구분표!$G$2:$G$300='1추특출'!A34),0)))</f>
        <v/>
      </c>
      <c r="AL34" s="23"/>
    </row>
    <row r="35" spans="1:38" ht="50.1" customHeight="1" x14ac:dyDescent="0.3">
      <c r="A35" s="29" t="str">
        <f>IFERROR(VLOOKUP($C35,구분표!$A$2:$C$300,2,FALSE),"")</f>
        <v/>
      </c>
      <c r="B35" s="20" t="str">
        <f>IFERROR(VLOOKUP($C35,구분표!$A$2:$C$300,3,FALSE),"")</f>
        <v/>
      </c>
      <c r="C35" s="27"/>
      <c r="D35" s="31"/>
      <c r="E35" s="32"/>
      <c r="F35" s="31"/>
      <c r="G35" s="40"/>
      <c r="H35" s="38"/>
      <c r="I35" s="50" t="str">
        <f t="shared" si="31"/>
        <v/>
      </c>
      <c r="J35" s="38"/>
      <c r="K35" s="41"/>
      <c r="L35" s="46">
        <f t="shared" si="32"/>
        <v>0</v>
      </c>
      <c r="M35" s="38"/>
      <c r="N35" s="41"/>
      <c r="O35" s="48">
        <f t="shared" si="33"/>
        <v>0</v>
      </c>
      <c r="P35" s="23" t="str">
        <f t="shared" si="34"/>
        <v>X</v>
      </c>
      <c r="Q35" s="25"/>
      <c r="S35" s="23"/>
      <c r="U35" s="23"/>
      <c r="V35" s="38">
        <f t="shared" si="22"/>
        <v>0</v>
      </c>
      <c r="W35" s="38">
        <f t="shared" si="23"/>
        <v>0</v>
      </c>
      <c r="X35" s="23" t="str">
        <f t="shared" si="24"/>
        <v>OK</v>
      </c>
      <c r="Z35" s="23"/>
      <c r="AA35" s="38">
        <f t="shared" si="25"/>
        <v>0</v>
      </c>
      <c r="AB35" s="38">
        <f t="shared" si="26"/>
        <v>0</v>
      </c>
      <c r="AC35" s="23" t="str">
        <f t="shared" si="27"/>
        <v>OK</v>
      </c>
      <c r="AE35" s="23" t="str">
        <f t="shared" si="28"/>
        <v/>
      </c>
      <c r="AG35" s="20" t="str">
        <f t="shared" si="4"/>
        <v/>
      </c>
      <c r="AH35" s="61" t="str">
        <f t="shared" si="29"/>
        <v/>
      </c>
      <c r="AJ35" s="23" t="str">
        <f t="array" ref="AJ35">IF(C35="","",INDEX(구분표!$I$2:$I$300, MATCH(1,(구분표!$E$2:$E$300='1추특출'!B35)*(구분표!$F$2:$F$300='1추특출'!C35)*(구분표!$G$2:$G$300='1추특출'!A35),0)))</f>
        <v/>
      </c>
      <c r="AL35" s="23"/>
    </row>
    <row r="36" spans="1:38" ht="50.1" customHeight="1" x14ac:dyDescent="0.3">
      <c r="A36" s="29" t="str">
        <f>IFERROR(VLOOKUP($C36,구분표!$A$2:$C$300,2,FALSE),"")</f>
        <v/>
      </c>
      <c r="B36" s="20" t="str">
        <f>IFERROR(VLOOKUP($C36,구분표!$A$2:$C$300,3,FALSE),"")</f>
        <v/>
      </c>
      <c r="C36" s="27"/>
      <c r="D36" s="31"/>
      <c r="E36" s="32"/>
      <c r="F36" s="31"/>
      <c r="G36" s="40"/>
      <c r="H36" s="38"/>
      <c r="I36" s="50" t="str">
        <f t="shared" si="31"/>
        <v/>
      </c>
      <c r="J36" s="38"/>
      <c r="K36" s="41"/>
      <c r="L36" s="46">
        <f t="shared" si="32"/>
        <v>0</v>
      </c>
      <c r="M36" s="38"/>
      <c r="N36" s="41"/>
      <c r="O36" s="48">
        <f t="shared" si="33"/>
        <v>0</v>
      </c>
      <c r="P36" s="23" t="str">
        <f t="shared" si="34"/>
        <v>X</v>
      </c>
      <c r="Q36" s="25"/>
      <c r="S36" s="23"/>
      <c r="U36" s="23"/>
      <c r="V36" s="38">
        <f t="shared" si="22"/>
        <v>0</v>
      </c>
      <c r="W36" s="38">
        <f t="shared" si="23"/>
        <v>0</v>
      </c>
      <c r="X36" s="23" t="str">
        <f t="shared" si="24"/>
        <v>OK</v>
      </c>
      <c r="Z36" s="23"/>
      <c r="AA36" s="38">
        <f t="shared" si="25"/>
        <v>0</v>
      </c>
      <c r="AB36" s="38">
        <f t="shared" si="26"/>
        <v>0</v>
      </c>
      <c r="AC36" s="23" t="str">
        <f t="shared" si="27"/>
        <v>OK</v>
      </c>
      <c r="AE36" s="23" t="str">
        <f t="shared" si="28"/>
        <v/>
      </c>
      <c r="AG36" s="20" t="str">
        <f t="shared" si="4"/>
        <v/>
      </c>
      <c r="AH36" s="61" t="str">
        <f t="shared" si="29"/>
        <v/>
      </c>
      <c r="AJ36" s="23" t="str">
        <f t="array" ref="AJ36">IF(C36="","",INDEX(구분표!$I$2:$I$300, MATCH(1,(구분표!$E$2:$E$300='1추특출'!B36)*(구분표!$F$2:$F$300='1추특출'!C36)*(구분표!$G$2:$G$300='1추특출'!A36),0)))</f>
        <v/>
      </c>
      <c r="AL36" s="23"/>
    </row>
    <row r="37" spans="1:38" ht="50.1" customHeight="1" x14ac:dyDescent="0.3">
      <c r="A37" s="29" t="str">
        <f>IFERROR(VLOOKUP($C37,구분표!$A$2:$C$300,2,FALSE),"")</f>
        <v/>
      </c>
      <c r="B37" s="20" t="str">
        <f>IFERROR(VLOOKUP($C37,구분표!$A$2:$C$300,3,FALSE),"")</f>
        <v/>
      </c>
      <c r="C37" s="27"/>
      <c r="D37" s="31"/>
      <c r="E37" s="32"/>
      <c r="F37" s="31"/>
      <c r="G37" s="40"/>
      <c r="H37" s="38"/>
      <c r="I37" s="50" t="str">
        <f t="shared" si="31"/>
        <v/>
      </c>
      <c r="J37" s="38"/>
      <c r="K37" s="41"/>
      <c r="L37" s="46">
        <f t="shared" si="32"/>
        <v>0</v>
      </c>
      <c r="M37" s="38"/>
      <c r="N37" s="41"/>
      <c r="O37" s="48">
        <f t="shared" si="33"/>
        <v>0</v>
      </c>
      <c r="P37" s="23" t="str">
        <f t="shared" si="34"/>
        <v>X</v>
      </c>
      <c r="Q37" s="25"/>
      <c r="S37" s="23"/>
      <c r="U37" s="23"/>
      <c r="V37" s="38">
        <f t="shared" si="22"/>
        <v>0</v>
      </c>
      <c r="W37" s="38">
        <f t="shared" si="23"/>
        <v>0</v>
      </c>
      <c r="X37" s="23" t="str">
        <f t="shared" si="24"/>
        <v>OK</v>
      </c>
      <c r="Z37" s="23"/>
      <c r="AA37" s="38">
        <f t="shared" si="25"/>
        <v>0</v>
      </c>
      <c r="AB37" s="38">
        <f t="shared" si="26"/>
        <v>0</v>
      </c>
      <c r="AC37" s="23" t="str">
        <f t="shared" si="27"/>
        <v>OK</v>
      </c>
      <c r="AE37" s="23" t="str">
        <f t="shared" si="28"/>
        <v/>
      </c>
      <c r="AG37" s="20" t="str">
        <f t="shared" si="4"/>
        <v/>
      </c>
      <c r="AH37" s="61" t="str">
        <f t="shared" si="29"/>
        <v/>
      </c>
      <c r="AJ37" s="23" t="str">
        <f t="array" ref="AJ37">IF(C37="","",INDEX(구분표!$I$2:$I$300, MATCH(1,(구분표!$E$2:$E$300='1추특출'!B37)*(구분표!$F$2:$F$300='1추특출'!C37)*(구분표!$G$2:$G$300='1추특출'!A37),0)))</f>
        <v/>
      </c>
      <c r="AL37" s="23"/>
    </row>
    <row r="38" spans="1:38" ht="50.1" customHeight="1" x14ac:dyDescent="0.3">
      <c r="A38" s="29" t="str">
        <f>IFERROR(VLOOKUP($C38,구분표!$A$2:$C$300,2,FALSE),"")</f>
        <v/>
      </c>
      <c r="B38" s="20" t="str">
        <f>IFERROR(VLOOKUP($C38,구분표!$A$2:$C$300,3,FALSE),"")</f>
        <v/>
      </c>
      <c r="C38" s="27"/>
      <c r="D38" s="31"/>
      <c r="E38" s="32"/>
      <c r="F38" s="31"/>
      <c r="G38" s="40"/>
      <c r="H38" s="38"/>
      <c r="I38" s="50" t="str">
        <f t="shared" si="31"/>
        <v/>
      </c>
      <c r="J38" s="38"/>
      <c r="K38" s="41"/>
      <c r="L38" s="46">
        <f t="shared" si="32"/>
        <v>0</v>
      </c>
      <c r="M38" s="38"/>
      <c r="N38" s="41"/>
      <c r="O38" s="48">
        <f t="shared" si="33"/>
        <v>0</v>
      </c>
      <c r="P38" s="23" t="str">
        <f t="shared" si="34"/>
        <v>X</v>
      </c>
      <c r="Q38" s="25"/>
      <c r="S38" s="23"/>
      <c r="U38" s="23"/>
      <c r="V38" s="38">
        <f t="shared" si="22"/>
        <v>0</v>
      </c>
      <c r="W38" s="38">
        <f t="shared" si="23"/>
        <v>0</v>
      </c>
      <c r="X38" s="23" t="str">
        <f t="shared" si="24"/>
        <v>OK</v>
      </c>
      <c r="Z38" s="23"/>
      <c r="AA38" s="38">
        <f t="shared" si="25"/>
        <v>0</v>
      </c>
      <c r="AB38" s="38">
        <f t="shared" si="26"/>
        <v>0</v>
      </c>
      <c r="AC38" s="23" t="str">
        <f t="shared" si="27"/>
        <v>OK</v>
      </c>
      <c r="AE38" s="23" t="str">
        <f t="shared" si="28"/>
        <v/>
      </c>
      <c r="AG38" s="20" t="str">
        <f t="shared" si="4"/>
        <v/>
      </c>
      <c r="AH38" s="61" t="str">
        <f t="shared" si="29"/>
        <v/>
      </c>
      <c r="AJ38" s="23" t="str">
        <f t="array" ref="AJ38">IF(C38="","",INDEX(구분표!$I$2:$I$300, MATCH(1,(구분표!$E$2:$E$300='1추특출'!B38)*(구분표!$F$2:$F$300='1추특출'!C38)*(구분표!$G$2:$G$300='1추특출'!A38),0)))</f>
        <v/>
      </c>
      <c r="AL38" s="23"/>
    </row>
    <row r="39" spans="1:38" ht="50.1" customHeight="1" x14ac:dyDescent="0.3">
      <c r="A39" s="29" t="str">
        <f>IFERROR(VLOOKUP($C39,구분표!$A$2:$C$300,2,FALSE),"")</f>
        <v/>
      </c>
      <c r="B39" s="20" t="str">
        <f>IFERROR(VLOOKUP($C39,구분표!$A$2:$C$300,3,FALSE),"")</f>
        <v/>
      </c>
      <c r="C39" s="27"/>
      <c r="D39" s="31"/>
      <c r="E39" s="32"/>
      <c r="F39" s="31"/>
      <c r="G39" s="40"/>
      <c r="H39" s="38"/>
      <c r="I39" s="50" t="str">
        <f t="shared" si="31"/>
        <v/>
      </c>
      <c r="J39" s="38"/>
      <c r="K39" s="41"/>
      <c r="L39" s="46">
        <f t="shared" si="32"/>
        <v>0</v>
      </c>
      <c r="M39" s="38"/>
      <c r="N39" s="41"/>
      <c r="O39" s="48">
        <f t="shared" si="33"/>
        <v>0</v>
      </c>
      <c r="P39" s="23" t="str">
        <f t="shared" si="34"/>
        <v>X</v>
      </c>
      <c r="Q39" s="25"/>
      <c r="S39" s="23"/>
      <c r="U39" s="23"/>
      <c r="V39" s="38">
        <f t="shared" si="22"/>
        <v>0</v>
      </c>
      <c r="W39" s="38">
        <f t="shared" si="23"/>
        <v>0</v>
      </c>
      <c r="X39" s="23" t="str">
        <f t="shared" si="24"/>
        <v>OK</v>
      </c>
      <c r="Z39" s="23"/>
      <c r="AA39" s="38">
        <f t="shared" si="25"/>
        <v>0</v>
      </c>
      <c r="AB39" s="38">
        <f t="shared" si="26"/>
        <v>0</v>
      </c>
      <c r="AC39" s="23" t="str">
        <f t="shared" si="27"/>
        <v>OK</v>
      </c>
      <c r="AE39" s="23" t="str">
        <f t="shared" si="28"/>
        <v/>
      </c>
      <c r="AG39" s="20" t="str">
        <f t="shared" si="4"/>
        <v/>
      </c>
      <c r="AH39" s="61" t="str">
        <f t="shared" si="29"/>
        <v/>
      </c>
      <c r="AJ39" s="23" t="str">
        <f t="array" ref="AJ39">IF(C39="","",INDEX(구분표!$I$2:$I$300, MATCH(1,(구분표!$E$2:$E$300='1추특출'!B39)*(구분표!$F$2:$F$300='1추특출'!C39)*(구분표!$G$2:$G$300='1추특출'!A39),0)))</f>
        <v/>
      </c>
      <c r="AL39" s="23"/>
    </row>
    <row r="40" spans="1:38" ht="50.1" customHeight="1" x14ac:dyDescent="0.3">
      <c r="A40" s="30" t="str">
        <f>IFERROR(VLOOKUP($C40,구분표!$A$2:$C$300,2,FALSE),"")</f>
        <v/>
      </c>
      <c r="B40" s="21" t="str">
        <f>IFERROR(VLOOKUP($C40,구분표!$A$2:$C$300,3,FALSE),"")</f>
        <v/>
      </c>
      <c r="C40" s="28"/>
      <c r="D40" s="33"/>
      <c r="E40" s="34"/>
      <c r="F40" s="33"/>
      <c r="G40" s="42"/>
      <c r="H40" s="39"/>
      <c r="I40" s="51" t="str">
        <f t="shared" si="31"/>
        <v/>
      </c>
      <c r="J40" s="39"/>
      <c r="K40" s="43"/>
      <c r="L40" s="47">
        <f t="shared" si="32"/>
        <v>0</v>
      </c>
      <c r="M40" s="39"/>
      <c r="N40" s="43"/>
      <c r="O40" s="49">
        <f t="shared" si="33"/>
        <v>0</v>
      </c>
      <c r="P40" s="24" t="str">
        <f t="shared" si="34"/>
        <v>X</v>
      </c>
      <c r="Q40" s="26"/>
      <c r="S40" s="24"/>
      <c r="U40" s="24"/>
      <c r="V40" s="39">
        <f t="shared" si="22"/>
        <v>0</v>
      </c>
      <c r="W40" s="39">
        <f t="shared" si="23"/>
        <v>0</v>
      </c>
      <c r="X40" s="24" t="str">
        <f t="shared" si="24"/>
        <v>OK</v>
      </c>
      <c r="Z40" s="24"/>
      <c r="AA40" s="39">
        <f t="shared" si="25"/>
        <v>0</v>
      </c>
      <c r="AB40" s="39">
        <f t="shared" si="26"/>
        <v>0</v>
      </c>
      <c r="AC40" s="24" t="str">
        <f t="shared" si="27"/>
        <v>OK</v>
      </c>
      <c r="AE40" s="24" t="str">
        <f t="shared" si="28"/>
        <v/>
      </c>
      <c r="AG40" s="21" t="str">
        <f t="shared" si="4"/>
        <v/>
      </c>
      <c r="AH40" s="62" t="str">
        <f t="shared" si="29"/>
        <v/>
      </c>
      <c r="AJ40" s="24" t="str">
        <f t="array" ref="AJ40">IF(C40="","",INDEX(구분표!$I$2:$I$300, MATCH(1,(구분표!$E$2:$E$300='1추특출'!B40)*(구분표!$F$2:$F$300='1추특출'!C40)*(구분표!$G$2:$G$300='1추특출'!A40),0)))</f>
        <v/>
      </c>
      <c r="AL40" s="24"/>
    </row>
  </sheetData>
  <autoFilter ref="A6:AL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L4:AL5"/>
    <mergeCell ref="Z4:Z5"/>
    <mergeCell ref="AA4:AC4"/>
    <mergeCell ref="AE4:AE5"/>
    <mergeCell ref="AG4:AG5"/>
    <mergeCell ref="AH4:AH5"/>
    <mergeCell ref="AJ4:AJ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5</vt:i4>
      </vt:variant>
    </vt:vector>
  </HeadingPairs>
  <TitlesOfParts>
    <vt:vector size="16" baseType="lpstr">
      <vt:lpstr>구분표</vt:lpstr>
      <vt:lpstr>예결표지(세로)</vt:lpstr>
      <vt:lpstr>예결표지(가로)</vt:lpstr>
      <vt:lpstr>1추검증</vt:lpstr>
      <vt:lpstr>1추총괄표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'1추총괄표'!Print_Area</vt:lpstr>
      <vt:lpstr>'1추특입'!Print_Area</vt:lpstr>
      <vt:lpstr>'1추특출'!Print_Area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2015-07-21T07:05:12Z</cp:lastPrinted>
  <dcterms:created xsi:type="dcterms:W3CDTF">2015-06-26T00:14:49Z</dcterms:created>
  <dcterms:modified xsi:type="dcterms:W3CDTF">2015-07-21T08:20:09Z</dcterms:modified>
</cp:coreProperties>
</file>