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260" windowHeight="11028" tabRatio="751" firstSheet="6" activeTab="6"/>
  </bookViews>
  <sheets>
    <sheet name="구분표" sheetId="1" state="hidden" r:id="rId1"/>
    <sheet name="예결표지(세로)" sheetId="12" state="hidden" r:id="rId2"/>
    <sheet name="예결표지(가로)" sheetId="11" state="hidden" r:id="rId3"/>
    <sheet name="1추검증" sheetId="3" state="hidden" r:id="rId4"/>
    <sheet name="1추총괄표(실국)" sheetId="5" state="hidden" r:id="rId5"/>
    <sheet name="1추총괄표(위원회)" sheetId="6" state="hidden" r:id="rId6"/>
    <sheet name="1추일입" sheetId="13" r:id="rId7"/>
    <sheet name="1추일출" sheetId="15" r:id="rId8"/>
    <sheet name="1추특입" sheetId="14" state="hidden" r:id="rId9"/>
    <sheet name="1추특출" sheetId="16" state="hidden" r:id="rId10"/>
  </sheets>
  <definedNames>
    <definedName name="_xlnm._FilterDatabase" localSheetId="6" hidden="1">'1추일입'!$A$6:$AQ$6</definedName>
    <definedName name="_xlnm._FilterDatabase" localSheetId="7" hidden="1">'1추일출'!$A$6:$AL$6</definedName>
    <definedName name="_xlnm._FilterDatabase" localSheetId="8" hidden="1">'1추특입'!$A$6:$AQ$6</definedName>
    <definedName name="_xlnm._FilterDatabase" localSheetId="9" hidden="1">'1추특출'!$A$6:$AL$6</definedName>
    <definedName name="_xlnm.Print_Area" localSheetId="6">'1추일입'!$A$1:$AC$9</definedName>
    <definedName name="_xlnm.Print_Area" localSheetId="7">'1추일출'!$A$1:$W$65</definedName>
    <definedName name="_xlnm.Print_Area" localSheetId="8">'1추특입'!$A$1:$Q$50</definedName>
    <definedName name="_xlnm.Print_Area" localSheetId="9">'1추특출'!$A:$Q</definedName>
    <definedName name="_xlnm.Print_Titles" localSheetId="7">'1추일출'!$4:$5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5" i="15" l="1"/>
  <c r="W2" i="15"/>
  <c r="G55" i="15"/>
  <c r="H55" i="15"/>
  <c r="J55" i="15"/>
  <c r="K55" i="15"/>
  <c r="AE58" i="15" l="1"/>
  <c r="AB58" i="15"/>
  <c r="AA58" i="15"/>
  <c r="V58" i="15"/>
  <c r="W58" i="15" s="1"/>
  <c r="O58" i="15"/>
  <c r="L58" i="15"/>
  <c r="I58" i="15"/>
  <c r="I55" i="15" s="1"/>
  <c r="B58" i="15"/>
  <c r="A58" i="15"/>
  <c r="AE59" i="15"/>
  <c r="AA59" i="15"/>
  <c r="V59" i="15"/>
  <c r="O59" i="15"/>
  <c r="L59" i="15"/>
  <c r="I59" i="15"/>
  <c r="B59" i="15"/>
  <c r="A59" i="15"/>
  <c r="AE57" i="15"/>
  <c r="AB57" i="15"/>
  <c r="AA57" i="15"/>
  <c r="O57" i="15"/>
  <c r="L57" i="15"/>
  <c r="I57" i="15"/>
  <c r="B57" i="15"/>
  <c r="A57" i="15"/>
  <c r="AE56" i="15"/>
  <c r="AA56" i="15"/>
  <c r="O56" i="15"/>
  <c r="L56" i="15"/>
  <c r="I56" i="15"/>
  <c r="B56" i="15"/>
  <c r="AJ56" i="15" s="1" a="1"/>
  <c r="AJ56" i="15" s="1"/>
  <c r="A56" i="15"/>
  <c r="X58" i="15" l="1"/>
  <c r="X56" i="15"/>
  <c r="Q2" i="15"/>
  <c r="AJ58" i="15" a="1"/>
  <c r="AJ58" i="15" s="1"/>
  <c r="AJ59" i="15" a="1"/>
  <c r="AJ59" i="15" s="1"/>
  <c r="AJ57" i="15" a="1"/>
  <c r="AJ57" i="15" s="1"/>
  <c r="AC58" i="15"/>
  <c r="AH59" i="15"/>
  <c r="P59" i="15"/>
  <c r="P58" i="15"/>
  <c r="AH58" i="15"/>
  <c r="P57" i="15"/>
  <c r="AB59" i="15"/>
  <c r="AC59" i="15" s="1"/>
  <c r="W59" i="15"/>
  <c r="X59" i="15" s="1"/>
  <c r="AH57" i="15"/>
  <c r="AC57" i="15"/>
  <c r="X57" i="15"/>
  <c r="AH56" i="15"/>
  <c r="P56" i="15"/>
  <c r="AB56" i="15"/>
  <c r="AC56" i="15" s="1"/>
  <c r="AJ64" i="15" l="1" a="1"/>
  <c r="AJ64" i="15" s="1"/>
  <c r="AE64" i="15"/>
  <c r="AA64" i="15"/>
  <c r="V64" i="15"/>
  <c r="W64" i="15" s="1"/>
  <c r="O64" i="15"/>
  <c r="L64" i="15"/>
  <c r="I64" i="15"/>
  <c r="AH64" i="15" l="1"/>
  <c r="AB64" i="15"/>
  <c r="AC64" i="15" s="1"/>
  <c r="P64" i="15"/>
  <c r="X64" i="15"/>
  <c r="AJ63" i="15" l="1" a="1"/>
  <c r="AJ63" i="15" s="1"/>
  <c r="AE63" i="15"/>
  <c r="AA63" i="15"/>
  <c r="AB63" i="15" s="1"/>
  <c r="AC63" i="15" s="1"/>
  <c r="V63" i="15"/>
  <c r="W63" i="15" s="1"/>
  <c r="O63" i="15"/>
  <c r="L63" i="15"/>
  <c r="I63" i="15"/>
  <c r="AH63" i="15" l="1"/>
  <c r="P63" i="15"/>
  <c r="X63" i="15"/>
  <c r="AE62" i="15"/>
  <c r="AA62" i="15"/>
  <c r="AB62" i="15" s="1"/>
  <c r="V62" i="15"/>
  <c r="O62" i="15"/>
  <c r="L62" i="15"/>
  <c r="I62" i="15"/>
  <c r="B62" i="15"/>
  <c r="A62" i="15"/>
  <c r="AE60" i="15"/>
  <c r="AA60" i="15"/>
  <c r="AB60" i="15" s="1"/>
  <c r="AC60" i="15" s="1"/>
  <c r="V60" i="15"/>
  <c r="W60" i="15" s="1"/>
  <c r="O60" i="15"/>
  <c r="L60" i="15"/>
  <c r="I60" i="15"/>
  <c r="B60" i="15"/>
  <c r="A60" i="15"/>
  <c r="AE61" i="15"/>
  <c r="AA61" i="15"/>
  <c r="AB61" i="15" s="1"/>
  <c r="AC61" i="15" s="1"/>
  <c r="V61" i="15"/>
  <c r="O61" i="15"/>
  <c r="L61" i="15"/>
  <c r="I61" i="15"/>
  <c r="B61" i="15"/>
  <c r="A61" i="15"/>
  <c r="AH62" i="15" l="1"/>
  <c r="AH61" i="15"/>
  <c r="AH60" i="15"/>
  <c r="P62" i="15"/>
  <c r="AJ62" i="15" a="1"/>
  <c r="AJ62" i="15" s="1"/>
  <c r="AJ60" i="15" a="1"/>
  <c r="AJ60" i="15" s="1"/>
  <c r="AC62" i="15"/>
  <c r="AJ61" i="15" a="1"/>
  <c r="AJ61" i="15" s="1"/>
  <c r="W62" i="15"/>
  <c r="X62" i="15" s="1"/>
  <c r="P60" i="15"/>
  <c r="X60" i="15"/>
  <c r="P61" i="15"/>
  <c r="W61" i="15"/>
  <c r="X61" i="15" s="1"/>
  <c r="B50" i="5" l="1"/>
  <c r="B43" i="5" l="1"/>
  <c r="C43" i="5"/>
  <c r="Q8" i="5"/>
  <c r="R8" i="5"/>
  <c r="S8" i="5"/>
  <c r="T8" i="5"/>
  <c r="Q9" i="5"/>
  <c r="R9" i="5"/>
  <c r="S9" i="5"/>
  <c r="T9" i="5"/>
  <c r="Q10" i="5"/>
  <c r="R10" i="5"/>
  <c r="S10" i="5"/>
  <c r="T10" i="5"/>
  <c r="Q11" i="5"/>
  <c r="R11" i="5"/>
  <c r="S11" i="5"/>
  <c r="T11" i="5"/>
  <c r="Q12" i="5"/>
  <c r="R12" i="5"/>
  <c r="S12" i="5"/>
  <c r="T12" i="5"/>
  <c r="Q13" i="5"/>
  <c r="R13" i="5"/>
  <c r="S13" i="5"/>
  <c r="U13" i="5" s="1"/>
  <c r="T13" i="5"/>
  <c r="Q14" i="5"/>
  <c r="R14" i="5"/>
  <c r="S14" i="5"/>
  <c r="T14" i="5"/>
  <c r="Q15" i="5"/>
  <c r="R15" i="5"/>
  <c r="S15" i="5"/>
  <c r="T15" i="5"/>
  <c r="Q16" i="5"/>
  <c r="R16" i="5"/>
  <c r="S16" i="5"/>
  <c r="T16" i="5"/>
  <c r="Q17" i="5"/>
  <c r="R17" i="5"/>
  <c r="S17" i="5"/>
  <c r="U17" i="5" s="1"/>
  <c r="T17" i="5"/>
  <c r="Q18" i="5"/>
  <c r="R18" i="5"/>
  <c r="S18" i="5"/>
  <c r="T18" i="5"/>
  <c r="Q19" i="5"/>
  <c r="R19" i="5"/>
  <c r="S19" i="5"/>
  <c r="T19" i="5"/>
  <c r="Q20" i="5"/>
  <c r="R20" i="5"/>
  <c r="S20" i="5"/>
  <c r="T20" i="5"/>
  <c r="Q21" i="5"/>
  <c r="R21" i="5"/>
  <c r="S21" i="5"/>
  <c r="U21" i="5" s="1"/>
  <c r="T21" i="5"/>
  <c r="Q22" i="5"/>
  <c r="R22" i="5"/>
  <c r="S22" i="5"/>
  <c r="T22" i="5"/>
  <c r="Q23" i="5"/>
  <c r="R23" i="5"/>
  <c r="S23" i="5"/>
  <c r="T23" i="5"/>
  <c r="Q24" i="5"/>
  <c r="R24" i="5"/>
  <c r="S24" i="5"/>
  <c r="T24" i="5"/>
  <c r="Q25" i="5"/>
  <c r="R25" i="5"/>
  <c r="S25" i="5"/>
  <c r="U25" i="5" s="1"/>
  <c r="T25" i="5"/>
  <c r="Q26" i="5"/>
  <c r="R26" i="5"/>
  <c r="S26" i="5"/>
  <c r="T26" i="5"/>
  <c r="Q27" i="5"/>
  <c r="R27" i="5"/>
  <c r="S27" i="5"/>
  <c r="T27" i="5"/>
  <c r="Q28" i="5"/>
  <c r="R28" i="5"/>
  <c r="S28" i="5"/>
  <c r="T28" i="5"/>
  <c r="Q29" i="5"/>
  <c r="R29" i="5"/>
  <c r="S29" i="5"/>
  <c r="U29" i="5" s="1"/>
  <c r="T29" i="5"/>
  <c r="Q30" i="5"/>
  <c r="R30" i="5"/>
  <c r="S30" i="5"/>
  <c r="T30" i="5"/>
  <c r="Q31" i="5"/>
  <c r="R31" i="5"/>
  <c r="S31" i="5"/>
  <c r="T31" i="5"/>
  <c r="Q32" i="5"/>
  <c r="R32" i="5"/>
  <c r="S32" i="5"/>
  <c r="T32" i="5"/>
  <c r="Q33" i="5"/>
  <c r="R33" i="5"/>
  <c r="S33" i="5"/>
  <c r="U33" i="5" s="1"/>
  <c r="T33" i="5"/>
  <c r="Q34" i="5"/>
  <c r="R34" i="5"/>
  <c r="S34" i="5"/>
  <c r="T34" i="5"/>
  <c r="Q35" i="5"/>
  <c r="R35" i="5"/>
  <c r="S35" i="5"/>
  <c r="T35" i="5"/>
  <c r="Q36" i="5"/>
  <c r="R36" i="5"/>
  <c r="S36" i="5"/>
  <c r="T36" i="5"/>
  <c r="T7" i="5"/>
  <c r="S7" i="5"/>
  <c r="R7" i="5"/>
  <c r="R6" i="5" s="1"/>
  <c r="Q7" i="5"/>
  <c r="Q6" i="5" s="1"/>
  <c r="B25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B27" i="5" s="1"/>
  <c r="P28" i="5"/>
  <c r="P29" i="5"/>
  <c r="P30" i="5"/>
  <c r="P31" i="5"/>
  <c r="P32" i="5"/>
  <c r="P33" i="5"/>
  <c r="P34" i="5"/>
  <c r="P35" i="5"/>
  <c r="P36" i="5"/>
  <c r="P7" i="5"/>
  <c r="I8" i="5"/>
  <c r="I9" i="5"/>
  <c r="B9" i="5" s="1"/>
  <c r="I10" i="5"/>
  <c r="I11" i="5"/>
  <c r="B11" i="5" s="1"/>
  <c r="I12" i="5"/>
  <c r="I13" i="5"/>
  <c r="B13" i="5" s="1"/>
  <c r="I14" i="5"/>
  <c r="I15" i="5"/>
  <c r="I16" i="5"/>
  <c r="I17" i="5"/>
  <c r="B17" i="5" s="1"/>
  <c r="I18" i="5"/>
  <c r="I19" i="5"/>
  <c r="I20" i="5"/>
  <c r="I21" i="5"/>
  <c r="B21" i="5" s="1"/>
  <c r="I22" i="5"/>
  <c r="I23" i="5"/>
  <c r="B23" i="5" s="1"/>
  <c r="I24" i="5"/>
  <c r="I25" i="5"/>
  <c r="I26" i="5"/>
  <c r="I27" i="5"/>
  <c r="I28" i="5"/>
  <c r="I29" i="5"/>
  <c r="B29" i="5" s="1"/>
  <c r="I30" i="5"/>
  <c r="B30" i="5" s="1"/>
  <c r="I31" i="5"/>
  <c r="I32" i="5"/>
  <c r="I33" i="5"/>
  <c r="B33" i="5" s="1"/>
  <c r="I34" i="5"/>
  <c r="B34" i="5" s="1"/>
  <c r="I35" i="5"/>
  <c r="I36" i="5"/>
  <c r="I7" i="5"/>
  <c r="B7" i="5" s="1"/>
  <c r="P6" i="5"/>
  <c r="B49" i="5"/>
  <c r="C49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48" i="5"/>
  <c r="B47" i="5" s="1"/>
  <c r="C48" i="5"/>
  <c r="D47" i="5"/>
  <c r="E47" i="5"/>
  <c r="F47" i="5"/>
  <c r="C47" i="5" l="1"/>
  <c r="B35" i="5"/>
  <c r="B31" i="5"/>
  <c r="B19" i="5"/>
  <c r="B15" i="5"/>
  <c r="U9" i="5"/>
  <c r="B36" i="5"/>
  <c r="B32" i="5"/>
  <c r="B24" i="5"/>
  <c r="B20" i="5"/>
  <c r="B12" i="5"/>
  <c r="B8" i="5"/>
  <c r="B28" i="5"/>
  <c r="B26" i="5"/>
  <c r="B22" i="5"/>
  <c r="B18" i="5"/>
  <c r="B10" i="5"/>
  <c r="B14" i="5"/>
  <c r="B16" i="5"/>
  <c r="D43" i="5"/>
  <c r="U36" i="5"/>
  <c r="U34" i="5"/>
  <c r="U32" i="5"/>
  <c r="U27" i="5"/>
  <c r="U23" i="5"/>
  <c r="U20" i="5"/>
  <c r="U18" i="5"/>
  <c r="U16" i="5"/>
  <c r="U11" i="5"/>
  <c r="U10" i="5"/>
  <c r="U14" i="5"/>
  <c r="U22" i="5"/>
  <c r="U26" i="5"/>
  <c r="U30" i="5"/>
  <c r="U15" i="5"/>
  <c r="U19" i="5"/>
  <c r="U31" i="5"/>
  <c r="U35" i="5"/>
  <c r="U8" i="5"/>
  <c r="U12" i="5"/>
  <c r="U24" i="5"/>
  <c r="U28" i="5"/>
  <c r="T6" i="5"/>
  <c r="U7" i="5"/>
  <c r="S6" i="5"/>
  <c r="I6" i="5"/>
  <c r="B6" i="5" l="1"/>
  <c r="U6" i="5"/>
  <c r="K1" i="3" l="1"/>
  <c r="M1" i="3" s="1"/>
  <c r="K8" i="3"/>
  <c r="D7" i="3"/>
  <c r="D11" i="3"/>
  <c r="D12" i="3"/>
  <c r="D13" i="3"/>
  <c r="K7" i="3"/>
  <c r="K11" i="3"/>
  <c r="K12" i="3"/>
  <c r="K13" i="3"/>
  <c r="K10" i="3"/>
  <c r="I11" i="3"/>
  <c r="I12" i="3"/>
  <c r="I13" i="3"/>
  <c r="I10" i="3"/>
  <c r="B11" i="3"/>
  <c r="B12" i="3"/>
  <c r="B13" i="3"/>
  <c r="I8" i="3"/>
  <c r="I7" i="3"/>
  <c r="B7" i="3"/>
  <c r="M11" i="3" l="1"/>
  <c r="F12" i="3"/>
  <c r="K6" i="3"/>
  <c r="F11" i="3"/>
  <c r="F13" i="3"/>
  <c r="M12" i="3"/>
  <c r="K9" i="3"/>
  <c r="M13" i="3"/>
  <c r="I9" i="3"/>
  <c r="M10" i="3"/>
  <c r="I6" i="3"/>
  <c r="M9" i="3" l="1"/>
  <c r="K5" i="3"/>
  <c r="I5" i="3"/>
  <c r="G47" i="5" l="1"/>
  <c r="AK8" i="14" l="1"/>
  <c r="AM8" i="14" s="1"/>
  <c r="AL8" i="14"/>
  <c r="AO8" i="14"/>
  <c r="AQ8" i="14" s="1"/>
  <c r="AP8" i="14"/>
  <c r="AK9" i="14"/>
  <c r="AL9" i="14"/>
  <c r="AL6" i="14" s="1"/>
  <c r="AM9" i="14"/>
  <c r="AO9" i="14"/>
  <c r="AP9" i="14"/>
  <c r="AQ9" i="14"/>
  <c r="AK10" i="14"/>
  <c r="AM10" i="14" s="1"/>
  <c r="AL10" i="14"/>
  <c r="AO10" i="14"/>
  <c r="AQ10" i="14" s="1"/>
  <c r="AP10" i="14"/>
  <c r="AK11" i="14"/>
  <c r="AL11" i="14"/>
  <c r="AM11" i="14"/>
  <c r="AO11" i="14"/>
  <c r="AP11" i="14"/>
  <c r="AQ11" i="14"/>
  <c r="AK12" i="14"/>
  <c r="AM12" i="14" s="1"/>
  <c r="AL12" i="14"/>
  <c r="AO12" i="14"/>
  <c r="AQ12" i="14" s="1"/>
  <c r="AP12" i="14"/>
  <c r="AK13" i="14"/>
  <c r="AL13" i="14"/>
  <c r="AM13" i="14"/>
  <c r="AO13" i="14"/>
  <c r="AP13" i="14"/>
  <c r="AQ13" i="14"/>
  <c r="AK14" i="14"/>
  <c r="AM14" i="14" s="1"/>
  <c r="AL14" i="14"/>
  <c r="AO14" i="14"/>
  <c r="AQ14" i="14" s="1"/>
  <c r="AP14" i="14"/>
  <c r="AK15" i="14"/>
  <c r="AL15" i="14"/>
  <c r="AM15" i="14"/>
  <c r="AO15" i="14"/>
  <c r="AP15" i="14"/>
  <c r="AQ15" i="14"/>
  <c r="AK16" i="14"/>
  <c r="AM16" i="14" s="1"/>
  <c r="AL16" i="14"/>
  <c r="AO16" i="14"/>
  <c r="AQ16" i="14" s="1"/>
  <c r="AP16" i="14"/>
  <c r="AK17" i="14"/>
  <c r="AL17" i="14"/>
  <c r="AM17" i="14"/>
  <c r="AO17" i="14"/>
  <c r="AP17" i="14"/>
  <c r="AQ17" i="14"/>
  <c r="AK18" i="14"/>
  <c r="AM18" i="14" s="1"/>
  <c r="AL18" i="14"/>
  <c r="AO18" i="14"/>
  <c r="AQ18" i="14" s="1"/>
  <c r="AP18" i="14"/>
  <c r="AK19" i="14"/>
  <c r="AL19" i="14"/>
  <c r="AM19" i="14"/>
  <c r="AO19" i="14"/>
  <c r="AP19" i="14"/>
  <c r="AQ19" i="14"/>
  <c r="AK20" i="14"/>
  <c r="AM20" i="14" s="1"/>
  <c r="AL20" i="14"/>
  <c r="AO20" i="14"/>
  <c r="AQ20" i="14" s="1"/>
  <c r="AP20" i="14"/>
  <c r="AK21" i="14"/>
  <c r="AL21" i="14"/>
  <c r="AM21" i="14"/>
  <c r="AO21" i="14"/>
  <c r="AP21" i="14"/>
  <c r="AQ21" i="14"/>
  <c r="AK22" i="14"/>
  <c r="AM22" i="14" s="1"/>
  <c r="AL22" i="14"/>
  <c r="AO22" i="14"/>
  <c r="AQ22" i="14" s="1"/>
  <c r="AP22" i="14"/>
  <c r="AK23" i="14"/>
  <c r="AL23" i="14"/>
  <c r="AM23" i="14"/>
  <c r="AO23" i="14"/>
  <c r="AP23" i="14"/>
  <c r="AQ23" i="14"/>
  <c r="AK24" i="14"/>
  <c r="AM24" i="14" s="1"/>
  <c r="AL24" i="14"/>
  <c r="AO24" i="14"/>
  <c r="AQ24" i="14" s="1"/>
  <c r="AP24" i="14"/>
  <c r="AK25" i="14"/>
  <c r="AL25" i="14"/>
  <c r="AM25" i="14"/>
  <c r="AO25" i="14"/>
  <c r="AP25" i="14"/>
  <c r="AQ25" i="14"/>
  <c r="AK26" i="14"/>
  <c r="AM26" i="14" s="1"/>
  <c r="AL26" i="14"/>
  <c r="AO26" i="14"/>
  <c r="AQ26" i="14" s="1"/>
  <c r="AP26" i="14"/>
  <c r="AK27" i="14"/>
  <c r="AL27" i="14"/>
  <c r="AM27" i="14"/>
  <c r="AO27" i="14"/>
  <c r="AP27" i="14"/>
  <c r="AQ27" i="14"/>
  <c r="AK28" i="14"/>
  <c r="AM28" i="14" s="1"/>
  <c r="AL28" i="14"/>
  <c r="AO28" i="14"/>
  <c r="AQ28" i="14" s="1"/>
  <c r="AP28" i="14"/>
  <c r="AK29" i="14"/>
  <c r="AL29" i="14"/>
  <c r="AM29" i="14"/>
  <c r="AO29" i="14"/>
  <c r="AP29" i="14"/>
  <c r="AQ29" i="14"/>
  <c r="AK30" i="14"/>
  <c r="AM30" i="14" s="1"/>
  <c r="AL30" i="14"/>
  <c r="AO30" i="14"/>
  <c r="AQ30" i="14" s="1"/>
  <c r="AP30" i="14"/>
  <c r="AK31" i="14"/>
  <c r="AL31" i="14"/>
  <c r="AM31" i="14"/>
  <c r="AO31" i="14"/>
  <c r="AP31" i="14"/>
  <c r="AQ31" i="14"/>
  <c r="AK32" i="14"/>
  <c r="AM32" i="14" s="1"/>
  <c r="AL32" i="14"/>
  <c r="AO32" i="14"/>
  <c r="AQ32" i="14" s="1"/>
  <c r="AP32" i="14"/>
  <c r="AK33" i="14"/>
  <c r="AL33" i="14"/>
  <c r="AM33" i="14"/>
  <c r="AO33" i="14"/>
  <c r="AP33" i="14"/>
  <c r="AQ33" i="14"/>
  <c r="AK34" i="14"/>
  <c r="AM34" i="14" s="1"/>
  <c r="AL34" i="14"/>
  <c r="AO34" i="14"/>
  <c r="AQ34" i="14" s="1"/>
  <c r="AP34" i="14"/>
  <c r="AK35" i="14"/>
  <c r="AL35" i="14"/>
  <c r="AM35" i="14"/>
  <c r="AO35" i="14"/>
  <c r="AP35" i="14"/>
  <c r="AQ35" i="14"/>
  <c r="AK36" i="14"/>
  <c r="AM36" i="14" s="1"/>
  <c r="AL36" i="14"/>
  <c r="AO36" i="14"/>
  <c r="AQ36" i="14" s="1"/>
  <c r="AP36" i="14"/>
  <c r="AK37" i="14"/>
  <c r="AL37" i="14"/>
  <c r="AM37" i="14"/>
  <c r="AO37" i="14"/>
  <c r="AP37" i="14"/>
  <c r="AQ37" i="14"/>
  <c r="AK38" i="14"/>
  <c r="AM38" i="14" s="1"/>
  <c r="AL38" i="14"/>
  <c r="AO38" i="14"/>
  <c r="AQ38" i="14" s="1"/>
  <c r="AP38" i="14"/>
  <c r="AK39" i="14"/>
  <c r="AL39" i="14"/>
  <c r="AM39" i="14"/>
  <c r="AO39" i="14"/>
  <c r="AP39" i="14"/>
  <c r="AQ39" i="14"/>
  <c r="AK40" i="14"/>
  <c r="AM40" i="14" s="1"/>
  <c r="AL40" i="14"/>
  <c r="AO40" i="14"/>
  <c r="AQ40" i="14" s="1"/>
  <c r="AP40" i="14"/>
  <c r="AK41" i="14"/>
  <c r="AL41" i="14"/>
  <c r="AM41" i="14"/>
  <c r="AO41" i="14"/>
  <c r="AP41" i="14"/>
  <c r="AQ41" i="14"/>
  <c r="AK42" i="14"/>
  <c r="AM42" i="14" s="1"/>
  <c r="AL42" i="14"/>
  <c r="AO42" i="14"/>
  <c r="AQ42" i="14" s="1"/>
  <c r="AP42" i="14"/>
  <c r="AK43" i="14"/>
  <c r="AL43" i="14"/>
  <c r="AM43" i="14"/>
  <c r="AO43" i="14"/>
  <c r="AP43" i="14"/>
  <c r="AQ43" i="14"/>
  <c r="AK44" i="14"/>
  <c r="AM44" i="14" s="1"/>
  <c r="AL44" i="14"/>
  <c r="AO44" i="14"/>
  <c r="AQ44" i="14" s="1"/>
  <c r="AP44" i="14"/>
  <c r="AK45" i="14"/>
  <c r="AL45" i="14"/>
  <c r="AM45" i="14"/>
  <c r="AO45" i="14"/>
  <c r="AP45" i="14"/>
  <c r="AQ45" i="14"/>
  <c r="AK46" i="14"/>
  <c r="AM46" i="14" s="1"/>
  <c r="AL46" i="14"/>
  <c r="AO46" i="14"/>
  <c r="AQ46" i="14" s="1"/>
  <c r="AP46" i="14"/>
  <c r="AK47" i="14"/>
  <c r="AL47" i="14"/>
  <c r="AM47" i="14"/>
  <c r="AO47" i="14"/>
  <c r="AP47" i="14"/>
  <c r="AQ47" i="14"/>
  <c r="AK48" i="14"/>
  <c r="AM48" i="14" s="1"/>
  <c r="AL48" i="14"/>
  <c r="AO48" i="14"/>
  <c r="AQ48" i="14" s="1"/>
  <c r="AP48" i="14"/>
  <c r="AK49" i="14"/>
  <c r="AL49" i="14"/>
  <c r="AM49" i="14"/>
  <c r="AO49" i="14"/>
  <c r="AP49" i="14"/>
  <c r="AQ49" i="14"/>
  <c r="AK50" i="14"/>
  <c r="AM50" i="14" s="1"/>
  <c r="AL50" i="14"/>
  <c r="AO50" i="14"/>
  <c r="AQ50" i="14" s="1"/>
  <c r="AP50" i="14"/>
  <c r="AQ7" i="14"/>
  <c r="AP7" i="14"/>
  <c r="AO7" i="14"/>
  <c r="AM7" i="14"/>
  <c r="AK7" i="14"/>
  <c r="AL7" i="14"/>
  <c r="AP6" i="14"/>
  <c r="AK6" i="14"/>
  <c r="AA3" i="14"/>
  <c r="V3" i="14"/>
  <c r="N3" i="16"/>
  <c r="M3" i="16"/>
  <c r="K3" i="16"/>
  <c r="J3" i="16"/>
  <c r="AA3" i="16"/>
  <c r="V3" i="16"/>
  <c r="AJ40" i="16" a="1"/>
  <c r="AJ40" i="16" s="1"/>
  <c r="AH40" i="16"/>
  <c r="AE40" i="16"/>
  <c r="AG40" i="16" s="1"/>
  <c r="AA40" i="16"/>
  <c r="AB40" i="16" s="1"/>
  <c r="AC40" i="16" s="1"/>
  <c r="V40" i="16"/>
  <c r="O40" i="16"/>
  <c r="L40" i="16"/>
  <c r="I40" i="16"/>
  <c r="B40" i="16"/>
  <c r="A40" i="16"/>
  <c r="AJ39" i="16" a="1"/>
  <c r="AJ39" i="16" s="1"/>
  <c r="AH39" i="16"/>
  <c r="AE39" i="16"/>
  <c r="AG39" i="16" s="1"/>
  <c r="AC39" i="16"/>
  <c r="AA39" i="16"/>
  <c r="AB39" i="16" s="1"/>
  <c r="V39" i="16"/>
  <c r="O39" i="16"/>
  <c r="L39" i="16"/>
  <c r="I39" i="16"/>
  <c r="B39" i="16"/>
  <c r="A39" i="16"/>
  <c r="AJ38" i="16" a="1"/>
  <c r="AJ38" i="16" s="1"/>
  <c r="AH38" i="16"/>
  <c r="AE38" i="16"/>
  <c r="AG38" i="16" s="1"/>
  <c r="AA38" i="16"/>
  <c r="AB38" i="16" s="1"/>
  <c r="AC38" i="16" s="1"/>
  <c r="V38" i="16"/>
  <c r="W38" i="16" s="1"/>
  <c r="O38" i="16"/>
  <c r="L38" i="16"/>
  <c r="I38" i="16"/>
  <c r="B38" i="16"/>
  <c r="A38" i="16"/>
  <c r="AJ37" i="16" a="1"/>
  <c r="AJ37" i="16" s="1"/>
  <c r="AH37" i="16"/>
  <c r="AG37" i="16"/>
  <c r="AE37" i="16"/>
  <c r="AA37" i="16"/>
  <c r="V37" i="16"/>
  <c r="O37" i="16"/>
  <c r="P37" i="16" s="1"/>
  <c r="L37" i="16"/>
  <c r="I37" i="16"/>
  <c r="B37" i="16"/>
  <c r="A37" i="16"/>
  <c r="AJ36" i="16" a="1"/>
  <c r="AJ36" i="16" s="1"/>
  <c r="AH36" i="16"/>
  <c r="AE36" i="16"/>
  <c r="AG36" i="16" s="1"/>
  <c r="AA36" i="16"/>
  <c r="V36" i="16"/>
  <c r="O36" i="16"/>
  <c r="L36" i="16"/>
  <c r="I36" i="16"/>
  <c r="B36" i="16"/>
  <c r="A36" i="16"/>
  <c r="AJ35" i="16" a="1"/>
  <c r="AJ35" i="16" s="1"/>
  <c r="AH35" i="16"/>
  <c r="AE35" i="16"/>
  <c r="AG35" i="16" s="1"/>
  <c r="AA35" i="16"/>
  <c r="AB35" i="16" s="1"/>
  <c r="AC35" i="16" s="1"/>
  <c r="V35" i="16"/>
  <c r="W35" i="16" s="1"/>
  <c r="O35" i="16"/>
  <c r="L35" i="16"/>
  <c r="I35" i="16"/>
  <c r="B35" i="16"/>
  <c r="A35" i="16"/>
  <c r="AJ34" i="16" a="1"/>
  <c r="AJ34" i="16" s="1"/>
  <c r="AH34" i="16"/>
  <c r="AE34" i="16"/>
  <c r="AG34" i="16" s="1"/>
  <c r="AA34" i="16"/>
  <c r="AB34" i="16" s="1"/>
  <c r="AC34" i="16" s="1"/>
  <c r="V34" i="16"/>
  <c r="W34" i="16" s="1"/>
  <c r="O34" i="16"/>
  <c r="L34" i="16"/>
  <c r="I34" i="16"/>
  <c r="B34" i="16"/>
  <c r="A34" i="16"/>
  <c r="AJ33" i="16" a="1"/>
  <c r="AJ33" i="16" s="1"/>
  <c r="AH33" i="16"/>
  <c r="AE33" i="16"/>
  <c r="AG33" i="16" s="1"/>
  <c r="AA33" i="16"/>
  <c r="V33" i="16"/>
  <c r="O33" i="16"/>
  <c r="L33" i="16"/>
  <c r="I33" i="16"/>
  <c r="B33" i="16"/>
  <c r="A33" i="16"/>
  <c r="AJ32" i="16" a="1"/>
  <c r="AJ32" i="16" s="1"/>
  <c r="AH32" i="16"/>
  <c r="AE32" i="16"/>
  <c r="AG32" i="16" s="1"/>
  <c r="AA32" i="16"/>
  <c r="AB32" i="16" s="1"/>
  <c r="V32" i="16"/>
  <c r="O32" i="16"/>
  <c r="L32" i="16"/>
  <c r="I32" i="16"/>
  <c r="B32" i="16"/>
  <c r="A32" i="16"/>
  <c r="AJ31" i="16" a="1"/>
  <c r="AJ31" i="16" s="1"/>
  <c r="AH31" i="16"/>
  <c r="AE31" i="16"/>
  <c r="AG31" i="16" s="1"/>
  <c r="AA31" i="16"/>
  <c r="AB31" i="16" s="1"/>
  <c r="V31" i="16"/>
  <c r="W31" i="16" s="1"/>
  <c r="O31" i="16"/>
  <c r="L31" i="16"/>
  <c r="I31" i="16"/>
  <c r="B31" i="16"/>
  <c r="A31" i="16"/>
  <c r="AJ30" i="16" a="1"/>
  <c r="AJ30" i="16" s="1"/>
  <c r="AH30" i="16"/>
  <c r="AE30" i="16"/>
  <c r="AG30" i="16" s="1"/>
  <c r="AA30" i="16"/>
  <c r="AB30" i="16" s="1"/>
  <c r="AC30" i="16" s="1"/>
  <c r="X30" i="16"/>
  <c r="V30" i="16"/>
  <c r="W30" i="16" s="1"/>
  <c r="O30" i="16"/>
  <c r="L30" i="16"/>
  <c r="I30" i="16"/>
  <c r="B30" i="16"/>
  <c r="A30" i="16"/>
  <c r="AJ29" i="16" a="1"/>
  <c r="AJ29" i="16" s="1"/>
  <c r="AH29" i="16"/>
  <c r="AE29" i="16"/>
  <c r="AG29" i="16" s="1"/>
  <c r="AA29" i="16"/>
  <c r="W29" i="16"/>
  <c r="V29" i="16"/>
  <c r="O29" i="16"/>
  <c r="L29" i="16"/>
  <c r="P29" i="16" s="1"/>
  <c r="I29" i="16"/>
  <c r="B29" i="16"/>
  <c r="A29" i="16"/>
  <c r="AJ28" i="16"/>
  <c r="AJ28" i="16" a="1"/>
  <c r="AH28" i="16"/>
  <c r="AE28" i="16"/>
  <c r="AG28" i="16" s="1"/>
  <c r="AA28" i="16"/>
  <c r="AB28" i="16" s="1"/>
  <c r="AC28" i="16" s="1"/>
  <c r="V28" i="16"/>
  <c r="O28" i="16"/>
  <c r="L28" i="16"/>
  <c r="P28" i="16" s="1"/>
  <c r="I28" i="16"/>
  <c r="B28" i="16"/>
  <c r="A28" i="16"/>
  <c r="AJ27" i="16" a="1"/>
  <c r="AJ27" i="16" s="1"/>
  <c r="AH27" i="16"/>
  <c r="AE27" i="16"/>
  <c r="AG27" i="16" s="1"/>
  <c r="AA27" i="16"/>
  <c r="AB27" i="16" s="1"/>
  <c r="AC27" i="16" s="1"/>
  <c r="V27" i="16"/>
  <c r="W27" i="16" s="1"/>
  <c r="O27" i="16"/>
  <c r="L27" i="16"/>
  <c r="I27" i="16"/>
  <c r="B27" i="16"/>
  <c r="A27" i="16"/>
  <c r="AJ26" i="16" a="1"/>
  <c r="AJ26" i="16" s="1"/>
  <c r="AH26" i="16"/>
  <c r="AE26" i="16"/>
  <c r="AG26" i="16" s="1"/>
  <c r="AA26" i="16"/>
  <c r="AB26" i="16" s="1"/>
  <c r="V26" i="16"/>
  <c r="W26" i="16" s="1"/>
  <c r="O26" i="16"/>
  <c r="L26" i="16"/>
  <c r="P26" i="16" s="1"/>
  <c r="I26" i="16"/>
  <c r="B26" i="16"/>
  <c r="A26" i="16"/>
  <c r="AJ25" i="16" a="1"/>
  <c r="AJ25" i="16" s="1"/>
  <c r="AH25" i="16"/>
  <c r="AG25" i="16"/>
  <c r="AE25" i="16"/>
  <c r="AA25" i="16"/>
  <c r="V25" i="16"/>
  <c r="O25" i="16"/>
  <c r="P25" i="16" s="1"/>
  <c r="L25" i="16"/>
  <c r="I25" i="16"/>
  <c r="B25" i="16"/>
  <c r="A25" i="16"/>
  <c r="AJ24" i="16" a="1"/>
  <c r="AJ24" i="16" s="1"/>
  <c r="AH24" i="16"/>
  <c r="AE24" i="16"/>
  <c r="AG24" i="16" s="1"/>
  <c r="AA24" i="16"/>
  <c r="AB24" i="16" s="1"/>
  <c r="AC24" i="16" s="1"/>
  <c r="V24" i="16"/>
  <c r="O24" i="16"/>
  <c r="L24" i="16"/>
  <c r="I24" i="16"/>
  <c r="B24" i="16"/>
  <c r="A24" i="16"/>
  <c r="AJ23" i="16" a="1"/>
  <c r="AJ23" i="16" s="1"/>
  <c r="AH23" i="16"/>
  <c r="AE23" i="16"/>
  <c r="AG23" i="16" s="1"/>
  <c r="N23" i="16"/>
  <c r="M23" i="16"/>
  <c r="K23" i="16"/>
  <c r="J23" i="16"/>
  <c r="H23" i="16"/>
  <c r="G23" i="16"/>
  <c r="AJ22" i="16" a="1"/>
  <c r="AJ22" i="16" s="1"/>
  <c r="AH22" i="16"/>
  <c r="AE22" i="16"/>
  <c r="AG22" i="16" s="1"/>
  <c r="AA22" i="16"/>
  <c r="AB22" i="16" s="1"/>
  <c r="V22" i="16"/>
  <c r="O22" i="16"/>
  <c r="L22" i="16"/>
  <c r="P22" i="16" s="1"/>
  <c r="I22" i="16"/>
  <c r="B22" i="16"/>
  <c r="A22" i="16"/>
  <c r="AJ21" i="16" a="1"/>
  <c r="AJ21" i="16" s="1"/>
  <c r="AH21" i="16"/>
  <c r="AE21" i="16"/>
  <c r="AG21" i="16" s="1"/>
  <c r="AA21" i="16"/>
  <c r="AB21" i="16" s="1"/>
  <c r="X21" i="16"/>
  <c r="V21" i="16"/>
  <c r="W21" i="16" s="1"/>
  <c r="O21" i="16"/>
  <c r="L21" i="16"/>
  <c r="I21" i="16"/>
  <c r="B21" i="16"/>
  <c r="A21" i="16"/>
  <c r="AJ20" i="16" a="1"/>
  <c r="AJ20" i="16" s="1"/>
  <c r="AH20" i="16"/>
  <c r="AE20" i="16"/>
  <c r="AG20" i="16" s="1"/>
  <c r="AA20" i="16"/>
  <c r="V20" i="16"/>
  <c r="P20" i="16"/>
  <c r="O20" i="16"/>
  <c r="L20" i="16"/>
  <c r="I20" i="16"/>
  <c r="B20" i="16"/>
  <c r="A20" i="16"/>
  <c r="AJ19" i="16" a="1"/>
  <c r="AJ19" i="16" s="1"/>
  <c r="AH19" i="16"/>
  <c r="AE19" i="16"/>
  <c r="AG19" i="16" s="1"/>
  <c r="AA19" i="16"/>
  <c r="AB19" i="16" s="1"/>
  <c r="AC19" i="16" s="1"/>
  <c r="V19" i="16"/>
  <c r="O19" i="16"/>
  <c r="L19" i="16"/>
  <c r="P19" i="16" s="1"/>
  <c r="I19" i="16"/>
  <c r="B19" i="16"/>
  <c r="A19" i="16"/>
  <c r="AJ18" i="16" a="1"/>
  <c r="AJ18" i="16" s="1"/>
  <c r="AH18" i="16"/>
  <c r="AE18" i="16"/>
  <c r="AG18" i="16" s="1"/>
  <c r="AA18" i="16"/>
  <c r="AB18" i="16" s="1"/>
  <c r="W18" i="16"/>
  <c r="V18" i="16"/>
  <c r="O18" i="16"/>
  <c r="L18" i="16"/>
  <c r="I18" i="16"/>
  <c r="B18" i="16"/>
  <c r="A18" i="16"/>
  <c r="AJ17" i="16" a="1"/>
  <c r="AJ17" i="16" s="1"/>
  <c r="AH17" i="16"/>
  <c r="AE17" i="16"/>
  <c r="AG17" i="16" s="1"/>
  <c r="AA17" i="16"/>
  <c r="AB17" i="16" s="1"/>
  <c r="V17" i="16"/>
  <c r="W17" i="16" s="1"/>
  <c r="X17" i="16" s="1"/>
  <c r="O17" i="16"/>
  <c r="L17" i="16"/>
  <c r="I17" i="16"/>
  <c r="B17" i="16"/>
  <c r="A17" i="16"/>
  <c r="AJ16" i="16" a="1"/>
  <c r="AJ16" i="16" s="1"/>
  <c r="AH16" i="16"/>
  <c r="AE16" i="16"/>
  <c r="AG16" i="16" s="1"/>
  <c r="AA16" i="16"/>
  <c r="V16" i="16"/>
  <c r="W16" i="16" s="1"/>
  <c r="O16" i="16"/>
  <c r="L16" i="16"/>
  <c r="I16" i="16"/>
  <c r="B16" i="16"/>
  <c r="A16" i="16"/>
  <c r="AJ15" i="16" a="1"/>
  <c r="AJ15" i="16" s="1"/>
  <c r="AH15" i="16"/>
  <c r="AE15" i="16"/>
  <c r="AG15" i="16" s="1"/>
  <c r="N15" i="16"/>
  <c r="M15" i="16"/>
  <c r="K15" i="16"/>
  <c r="J15" i="16"/>
  <c r="H15" i="16"/>
  <c r="G15" i="16"/>
  <c r="AJ14" i="16" a="1"/>
  <c r="AJ14" i="16" s="1"/>
  <c r="AH14" i="16"/>
  <c r="AE14" i="16"/>
  <c r="AG14" i="16" s="1"/>
  <c r="AA14" i="16"/>
  <c r="W14" i="16"/>
  <c r="V14" i="16"/>
  <c r="O14" i="16"/>
  <c r="L14" i="16"/>
  <c r="I14" i="16"/>
  <c r="B14" i="16"/>
  <c r="A14" i="16"/>
  <c r="AJ13" i="16" a="1"/>
  <c r="AJ13" i="16" s="1"/>
  <c r="AH13" i="16"/>
  <c r="AG13" i="16"/>
  <c r="AE13" i="16"/>
  <c r="AA13" i="16"/>
  <c r="W13" i="16"/>
  <c r="X13" i="16" s="1"/>
  <c r="V13" i="16"/>
  <c r="O13" i="16"/>
  <c r="L13" i="16"/>
  <c r="I13" i="16"/>
  <c r="B13" i="16"/>
  <c r="A13" i="16"/>
  <c r="AJ12" i="16" a="1"/>
  <c r="AJ12" i="16" s="1"/>
  <c r="AH12" i="16"/>
  <c r="AE12" i="16"/>
  <c r="AG12" i="16" s="1"/>
  <c r="AA12" i="16"/>
  <c r="V12" i="16"/>
  <c r="O12" i="16"/>
  <c r="L12" i="16"/>
  <c r="I12" i="16"/>
  <c r="B12" i="16"/>
  <c r="A12" i="16"/>
  <c r="AJ11" i="16" a="1"/>
  <c r="AJ11" i="16" s="1"/>
  <c r="AH11" i="16"/>
  <c r="AE11" i="16"/>
  <c r="AG11" i="16" s="1"/>
  <c r="AA11" i="16"/>
  <c r="V11" i="16"/>
  <c r="O11" i="16"/>
  <c r="L11" i="16"/>
  <c r="I11" i="16"/>
  <c r="B11" i="16"/>
  <c r="A11" i="16"/>
  <c r="AJ10" i="16" a="1"/>
  <c r="AJ10" i="16" s="1"/>
  <c r="AH10" i="16"/>
  <c r="AE10" i="16"/>
  <c r="AG10" i="16" s="1"/>
  <c r="AA10" i="16"/>
  <c r="AB10" i="16" s="1"/>
  <c r="AC10" i="16" s="1"/>
  <c r="V10" i="16"/>
  <c r="W10" i="16" s="1"/>
  <c r="X10" i="16" s="1"/>
  <c r="O10" i="16"/>
  <c r="L10" i="16"/>
  <c r="I10" i="16"/>
  <c r="B10" i="16"/>
  <c r="A10" i="16"/>
  <c r="AJ9" i="16" a="1"/>
  <c r="AJ9" i="16" s="1"/>
  <c r="AH9" i="16"/>
  <c r="AG9" i="16"/>
  <c r="AE9" i="16"/>
  <c r="AA9" i="16"/>
  <c r="V9" i="16"/>
  <c r="O9" i="16"/>
  <c r="L9" i="16"/>
  <c r="I9" i="16"/>
  <c r="B9" i="16"/>
  <c r="A9" i="16"/>
  <c r="AJ8" i="16" a="1"/>
  <c r="AJ8" i="16" s="1"/>
  <c r="AH8" i="16"/>
  <c r="AE8" i="16"/>
  <c r="AG8" i="16" s="1"/>
  <c r="AA8" i="16"/>
  <c r="V8" i="16"/>
  <c r="O8" i="16"/>
  <c r="L8" i="16"/>
  <c r="I8" i="16"/>
  <c r="B8" i="16"/>
  <c r="A8" i="16"/>
  <c r="AJ7" i="16" a="1"/>
  <c r="AJ7" i="16" s="1"/>
  <c r="AH7" i="16"/>
  <c r="AG7" i="16"/>
  <c r="AE7" i="16"/>
  <c r="N7" i="16"/>
  <c r="M7" i="16"/>
  <c r="K7" i="16"/>
  <c r="J7" i="16"/>
  <c r="H7" i="16"/>
  <c r="H6" i="16" s="1"/>
  <c r="G7" i="16"/>
  <c r="G6" i="16" s="1"/>
  <c r="AE8" i="15"/>
  <c r="AH8" i="15"/>
  <c r="AE9" i="15"/>
  <c r="AG9" i="15" s="1"/>
  <c r="AH9" i="15"/>
  <c r="AE10" i="15"/>
  <c r="AG10" i="15" s="1"/>
  <c r="AH10" i="15"/>
  <c r="AE11" i="15"/>
  <c r="AG11" i="15" s="1"/>
  <c r="AH11" i="15"/>
  <c r="AE12" i="15"/>
  <c r="AG12" i="15" s="1"/>
  <c r="AH12" i="15"/>
  <c r="AE13" i="15"/>
  <c r="AG13" i="15" s="1"/>
  <c r="AH13" i="15"/>
  <c r="AE14" i="15"/>
  <c r="AG14" i="15" s="1"/>
  <c r="AH14" i="15"/>
  <c r="AE15" i="15"/>
  <c r="AG15" i="15" s="1"/>
  <c r="AH15" i="15"/>
  <c r="AE16" i="15"/>
  <c r="AG16" i="15" s="1"/>
  <c r="AH16" i="15"/>
  <c r="AE17" i="15"/>
  <c r="AG17" i="15" s="1"/>
  <c r="AH17" i="15"/>
  <c r="AE18" i="15"/>
  <c r="AG18" i="15" s="1"/>
  <c r="AH18" i="15"/>
  <c r="AE19" i="15"/>
  <c r="AG19" i="15" s="1"/>
  <c r="AH19" i="15"/>
  <c r="AE20" i="15"/>
  <c r="AG20" i="15" s="1"/>
  <c r="AH20" i="15"/>
  <c r="AE21" i="15"/>
  <c r="AG21" i="15" s="1"/>
  <c r="AH21" i="15"/>
  <c r="AE22" i="15"/>
  <c r="AG22" i="15" s="1"/>
  <c r="AH22" i="15"/>
  <c r="AE23" i="15"/>
  <c r="AG23" i="15" s="1"/>
  <c r="AH23" i="15"/>
  <c r="AE24" i="15"/>
  <c r="AG24" i="15" s="1"/>
  <c r="AH24" i="15"/>
  <c r="AE25" i="15"/>
  <c r="AG25" i="15" s="1"/>
  <c r="AH25" i="15"/>
  <c r="AE26" i="15"/>
  <c r="AG26" i="15" s="1"/>
  <c r="AH26" i="15"/>
  <c r="AE27" i="15"/>
  <c r="AG27" i="15" s="1"/>
  <c r="AH27" i="15"/>
  <c r="AE28" i="15"/>
  <c r="AG28" i="15" s="1"/>
  <c r="AH28" i="15"/>
  <c r="AE29" i="15"/>
  <c r="AG29" i="15" s="1"/>
  <c r="AH29" i="15"/>
  <c r="AE30" i="15"/>
  <c r="AG30" i="15" s="1"/>
  <c r="AH30" i="15"/>
  <c r="AE31" i="15"/>
  <c r="AG31" i="15" s="1"/>
  <c r="AH31" i="15"/>
  <c r="AE32" i="15"/>
  <c r="AG32" i="15" s="1"/>
  <c r="AH32" i="15"/>
  <c r="AE33" i="15"/>
  <c r="AG33" i="15" s="1"/>
  <c r="AH33" i="15"/>
  <c r="AE34" i="15"/>
  <c r="AG34" i="15" s="1"/>
  <c r="AH34" i="15"/>
  <c r="AE35" i="15"/>
  <c r="AG35" i="15" s="1"/>
  <c r="AH35" i="15"/>
  <c r="AE36" i="15"/>
  <c r="AG36" i="15" s="1"/>
  <c r="AH36" i="15"/>
  <c r="AE37" i="15"/>
  <c r="AG37" i="15" s="1"/>
  <c r="AH37" i="15"/>
  <c r="AE38" i="15"/>
  <c r="AG38" i="15" s="1"/>
  <c r="AH38" i="15"/>
  <c r="AE39" i="15"/>
  <c r="AG39" i="15" s="1"/>
  <c r="AH39" i="15"/>
  <c r="AE40" i="15"/>
  <c r="AG40" i="15" s="1"/>
  <c r="AH40" i="15"/>
  <c r="AE41" i="15"/>
  <c r="AG41" i="15" s="1"/>
  <c r="AH41" i="15"/>
  <c r="AE42" i="15"/>
  <c r="AG42" i="15" s="1"/>
  <c r="AH42" i="15"/>
  <c r="AE43" i="15"/>
  <c r="AG43" i="15" s="1"/>
  <c r="AH43" i="15"/>
  <c r="AE44" i="15"/>
  <c r="AG44" i="15" s="1"/>
  <c r="AH44" i="15"/>
  <c r="AE45" i="15"/>
  <c r="AG45" i="15" s="1"/>
  <c r="AH45" i="15"/>
  <c r="AE46" i="15"/>
  <c r="AG46" i="15" s="1"/>
  <c r="AH46" i="15"/>
  <c r="AE47" i="15"/>
  <c r="AG47" i="15" s="1"/>
  <c r="AH47" i="15"/>
  <c r="AE48" i="15"/>
  <c r="AG48" i="15" s="1"/>
  <c r="AH48" i="15"/>
  <c r="AE49" i="15"/>
  <c r="AG49" i="15" s="1"/>
  <c r="AH49" i="15"/>
  <c r="AE50" i="15"/>
  <c r="AG50" i="15" s="1"/>
  <c r="AH50" i="15"/>
  <c r="AE51" i="15"/>
  <c r="AG51" i="15" s="1"/>
  <c r="AH51" i="15"/>
  <c r="AE52" i="15"/>
  <c r="AG52" i="15" s="1"/>
  <c r="AH52" i="15"/>
  <c r="AE53" i="15"/>
  <c r="AG53" i="15" s="1"/>
  <c r="AH53" i="15"/>
  <c r="AE54" i="15"/>
  <c r="AG54" i="15" s="1"/>
  <c r="AH54" i="15"/>
  <c r="AE55" i="15"/>
  <c r="AG55" i="15" s="1"/>
  <c r="AH55" i="15"/>
  <c r="AE65" i="15"/>
  <c r="AG65" i="15" s="1"/>
  <c r="AH65" i="15"/>
  <c r="AE66" i="15"/>
  <c r="AG66" i="15" s="1"/>
  <c r="AH66" i="15"/>
  <c r="AE67" i="15"/>
  <c r="AG67" i="15" s="1"/>
  <c r="AH67" i="15"/>
  <c r="AE68" i="15"/>
  <c r="AG68" i="15" s="1"/>
  <c r="AH68" i="15"/>
  <c r="AE69" i="15"/>
  <c r="AG69" i="15" s="1"/>
  <c r="AH69" i="15"/>
  <c r="AE70" i="15"/>
  <c r="AG70" i="15" s="1"/>
  <c r="AH70" i="15"/>
  <c r="AE71" i="15"/>
  <c r="AG71" i="15" s="1"/>
  <c r="AH71" i="15"/>
  <c r="AE72" i="15"/>
  <c r="AG72" i="15" s="1"/>
  <c r="AH72" i="15"/>
  <c r="AE73" i="15"/>
  <c r="AG73" i="15" s="1"/>
  <c r="AH73" i="15"/>
  <c r="AE74" i="15"/>
  <c r="AG74" i="15" s="1"/>
  <c r="AH74" i="15"/>
  <c r="AE75" i="15"/>
  <c r="AG75" i="15" s="1"/>
  <c r="AH75" i="15"/>
  <c r="AE76" i="15"/>
  <c r="AG76" i="15" s="1"/>
  <c r="AH76" i="15"/>
  <c r="AE77" i="15"/>
  <c r="AG77" i="15" s="1"/>
  <c r="AH77" i="15"/>
  <c r="AE78" i="15"/>
  <c r="AG78" i="15" s="1"/>
  <c r="AH78" i="15"/>
  <c r="AE79" i="15"/>
  <c r="AG79" i="15" s="1"/>
  <c r="AH79" i="15"/>
  <c r="AE80" i="15"/>
  <c r="AG80" i="15" s="1"/>
  <c r="AH80" i="15"/>
  <c r="AE81" i="15"/>
  <c r="AG81" i="15" s="1"/>
  <c r="AH81" i="15"/>
  <c r="AE82" i="15"/>
  <c r="AG82" i="15" s="1"/>
  <c r="AH82" i="15"/>
  <c r="AE83" i="15"/>
  <c r="AG83" i="15" s="1"/>
  <c r="AH83" i="15"/>
  <c r="AE84" i="15"/>
  <c r="AG84" i="15" s="1"/>
  <c r="AH84" i="15"/>
  <c r="AE85" i="15"/>
  <c r="AG85" i="15" s="1"/>
  <c r="AH85" i="15"/>
  <c r="AE86" i="15"/>
  <c r="AG86" i="15" s="1"/>
  <c r="AH86" i="15"/>
  <c r="AE87" i="15"/>
  <c r="AG87" i="15" s="1"/>
  <c r="AH87" i="15"/>
  <c r="AE88" i="15"/>
  <c r="AG88" i="15" s="1"/>
  <c r="AH88" i="15"/>
  <c r="AE89" i="15"/>
  <c r="AG89" i="15" s="1"/>
  <c r="AH89" i="15"/>
  <c r="AE90" i="15"/>
  <c r="AG90" i="15" s="1"/>
  <c r="AH90" i="15"/>
  <c r="AE91" i="15"/>
  <c r="AG91" i="15" s="1"/>
  <c r="AH91" i="15"/>
  <c r="AE92" i="15"/>
  <c r="AG92" i="15" s="1"/>
  <c r="AH92" i="15"/>
  <c r="AE93" i="15"/>
  <c r="AG93" i="15" s="1"/>
  <c r="AH93" i="15"/>
  <c r="AE94" i="15"/>
  <c r="AG94" i="15" s="1"/>
  <c r="AH94" i="15"/>
  <c r="AE95" i="15"/>
  <c r="AG95" i="15" s="1"/>
  <c r="AH95" i="15"/>
  <c r="AE96" i="15"/>
  <c r="AG96" i="15" s="1"/>
  <c r="AH96" i="15"/>
  <c r="AE97" i="15"/>
  <c r="AG97" i="15" s="1"/>
  <c r="AH97" i="15"/>
  <c r="AE98" i="15"/>
  <c r="AG98" i="15" s="1"/>
  <c r="AH98" i="15"/>
  <c r="AE99" i="15"/>
  <c r="AG99" i="15" s="1"/>
  <c r="AH99" i="15"/>
  <c r="AE100" i="15"/>
  <c r="AG100" i="15" s="1"/>
  <c r="AH100" i="15"/>
  <c r="AE101" i="15"/>
  <c r="AG101" i="15" s="1"/>
  <c r="AH101" i="15"/>
  <c r="AE102" i="15"/>
  <c r="AG102" i="15" s="1"/>
  <c r="AH102" i="15"/>
  <c r="AE103" i="15"/>
  <c r="AG103" i="15" s="1"/>
  <c r="AH103" i="15"/>
  <c r="AE7" i="15"/>
  <c r="AH7" i="15"/>
  <c r="H82" i="15"/>
  <c r="J82" i="15"/>
  <c r="K82" i="15"/>
  <c r="M82" i="15"/>
  <c r="N82" i="15"/>
  <c r="G82" i="15"/>
  <c r="AJ90" i="15" a="1"/>
  <c r="AJ90" i="15" s="1"/>
  <c r="AA90" i="15"/>
  <c r="AB90" i="15" s="1"/>
  <c r="V90" i="15"/>
  <c r="W90" i="15" s="1"/>
  <c r="X90" i="15" s="1"/>
  <c r="O90" i="15"/>
  <c r="L90" i="15"/>
  <c r="I90" i="15"/>
  <c r="B90" i="15"/>
  <c r="A90" i="15"/>
  <c r="G74" i="15"/>
  <c r="G66" i="15"/>
  <c r="G47" i="15"/>
  <c r="N74" i="15"/>
  <c r="M74" i="15"/>
  <c r="K74" i="15"/>
  <c r="J74" i="15"/>
  <c r="H74" i="15"/>
  <c r="N66" i="15"/>
  <c r="M66" i="15"/>
  <c r="K66" i="15"/>
  <c r="J66" i="15"/>
  <c r="H66" i="15"/>
  <c r="G39" i="15"/>
  <c r="G31" i="15"/>
  <c r="G23" i="15"/>
  <c r="G15" i="15"/>
  <c r="G7" i="15"/>
  <c r="N55" i="15"/>
  <c r="M55" i="15"/>
  <c r="N47" i="15"/>
  <c r="M47" i="15"/>
  <c r="K47" i="15"/>
  <c r="J47" i="15"/>
  <c r="H47" i="15"/>
  <c r="N39" i="15"/>
  <c r="M39" i="15"/>
  <c r="K39" i="15"/>
  <c r="J39" i="15"/>
  <c r="H39" i="15"/>
  <c r="N31" i="15"/>
  <c r="M31" i="15"/>
  <c r="K31" i="15"/>
  <c r="J31" i="15"/>
  <c r="H31" i="15"/>
  <c r="N23" i="15"/>
  <c r="M23" i="15"/>
  <c r="K23" i="15"/>
  <c r="J23" i="15"/>
  <c r="H23" i="15"/>
  <c r="N15" i="15"/>
  <c r="M15" i="15"/>
  <c r="K15" i="15"/>
  <c r="J15" i="15"/>
  <c r="H15" i="15"/>
  <c r="H7" i="15"/>
  <c r="J7" i="15"/>
  <c r="K7" i="15"/>
  <c r="M7" i="15"/>
  <c r="N7" i="15"/>
  <c r="AJ103" i="15" a="1"/>
  <c r="AJ103" i="15" s="1"/>
  <c r="AA103" i="15"/>
  <c r="AB103" i="15" s="1"/>
  <c r="V103" i="15"/>
  <c r="W103" i="15" s="1"/>
  <c r="O103" i="15"/>
  <c r="L103" i="15"/>
  <c r="I103" i="15"/>
  <c r="B103" i="15"/>
  <c r="A103" i="15"/>
  <c r="AJ102" i="15" a="1"/>
  <c r="AJ102" i="15" s="1"/>
  <c r="AA102" i="15"/>
  <c r="AB102" i="15" s="1"/>
  <c r="AC102" i="15" s="1"/>
  <c r="V102" i="15"/>
  <c r="W102" i="15" s="1"/>
  <c r="X102" i="15" s="1"/>
  <c r="O102" i="15"/>
  <c r="L102" i="15"/>
  <c r="I102" i="15"/>
  <c r="B102" i="15"/>
  <c r="A102" i="15"/>
  <c r="AJ101" i="15" a="1"/>
  <c r="AJ101" i="15" s="1"/>
  <c r="AA101" i="15"/>
  <c r="AB101" i="15" s="1"/>
  <c r="AC101" i="15" s="1"/>
  <c r="V101" i="15"/>
  <c r="O101" i="15"/>
  <c r="L101" i="15"/>
  <c r="I101" i="15"/>
  <c r="B101" i="15"/>
  <c r="A101" i="15"/>
  <c r="AJ100" i="15" a="1"/>
  <c r="AJ100" i="15" s="1"/>
  <c r="AA100" i="15"/>
  <c r="V100" i="15"/>
  <c r="W100" i="15" s="1"/>
  <c r="O100" i="15"/>
  <c r="L100" i="15"/>
  <c r="I100" i="15"/>
  <c r="B100" i="15"/>
  <c r="A100" i="15"/>
  <c r="AJ99" i="15" a="1"/>
  <c r="AJ99" i="15" s="1"/>
  <c r="AA99" i="15"/>
  <c r="AB99" i="15" s="1"/>
  <c r="V99" i="15"/>
  <c r="W99" i="15" s="1"/>
  <c r="O99" i="15"/>
  <c r="L99" i="15"/>
  <c r="I99" i="15"/>
  <c r="B99" i="15"/>
  <c r="A99" i="15"/>
  <c r="AJ98" i="15" a="1"/>
  <c r="AJ98" i="15" s="1"/>
  <c r="AA98" i="15"/>
  <c r="AB98" i="15" s="1"/>
  <c r="V98" i="15"/>
  <c r="W98" i="15" s="1"/>
  <c r="X98" i="15" s="1"/>
  <c r="O98" i="15"/>
  <c r="L98" i="15"/>
  <c r="I98" i="15"/>
  <c r="B98" i="15"/>
  <c r="A98" i="15"/>
  <c r="AJ97" i="15" a="1"/>
  <c r="AJ97" i="15" s="1"/>
  <c r="AA97" i="15"/>
  <c r="AB97" i="15" s="1"/>
  <c r="AC97" i="15" s="1"/>
  <c r="V97" i="15"/>
  <c r="O97" i="15"/>
  <c r="L97" i="15"/>
  <c r="I97" i="15"/>
  <c r="B97" i="15"/>
  <c r="A97" i="15"/>
  <c r="AJ96" i="15" a="1"/>
  <c r="AJ96" i="15" s="1"/>
  <c r="AA96" i="15"/>
  <c r="V96" i="15"/>
  <c r="W96" i="15" s="1"/>
  <c r="O96" i="15"/>
  <c r="L96" i="15"/>
  <c r="I96" i="15"/>
  <c r="B96" i="15"/>
  <c r="A96" i="15"/>
  <c r="AJ95" i="15" a="1"/>
  <c r="AJ95" i="15" s="1"/>
  <c r="AA95" i="15"/>
  <c r="AB95" i="15" s="1"/>
  <c r="V95" i="15"/>
  <c r="W95" i="15" s="1"/>
  <c r="O95" i="15"/>
  <c r="L95" i="15"/>
  <c r="I95" i="15"/>
  <c r="B95" i="15"/>
  <c r="A95" i="15"/>
  <c r="AJ94" i="15" a="1"/>
  <c r="AJ94" i="15" s="1"/>
  <c r="AA94" i="15"/>
  <c r="AB94" i="15" s="1"/>
  <c r="V94" i="15"/>
  <c r="W94" i="15" s="1"/>
  <c r="X94" i="15" s="1"/>
  <c r="O94" i="15"/>
  <c r="L94" i="15"/>
  <c r="I94" i="15"/>
  <c r="B94" i="15"/>
  <c r="A94" i="15"/>
  <c r="AJ93" i="15" a="1"/>
  <c r="AJ93" i="15" s="1"/>
  <c r="AA93" i="15"/>
  <c r="AB93" i="15" s="1"/>
  <c r="AC93" i="15" s="1"/>
  <c r="V93" i="15"/>
  <c r="O93" i="15"/>
  <c r="L93" i="15"/>
  <c r="I93" i="15"/>
  <c r="B93" i="15"/>
  <c r="A93" i="15"/>
  <c r="AJ92" i="15" a="1"/>
  <c r="AJ92" i="15" s="1"/>
  <c r="AA92" i="15"/>
  <c r="V92" i="15"/>
  <c r="W92" i="15" s="1"/>
  <c r="O92" i="15"/>
  <c r="L92" i="15"/>
  <c r="I92" i="15"/>
  <c r="B92" i="15"/>
  <c r="A92" i="15"/>
  <c r="AJ91" i="15" a="1"/>
  <c r="AJ91" i="15" s="1"/>
  <c r="AA91" i="15"/>
  <c r="AB91" i="15" s="1"/>
  <c r="V91" i="15"/>
  <c r="W91" i="15" s="1"/>
  <c r="X91" i="15" s="1"/>
  <c r="O91" i="15"/>
  <c r="L91" i="15"/>
  <c r="I91" i="15"/>
  <c r="B91" i="15"/>
  <c r="A91" i="15"/>
  <c r="AJ89" i="15" a="1"/>
  <c r="AJ89" i="15" s="1"/>
  <c r="AA89" i="15"/>
  <c r="AB89" i="15" s="1"/>
  <c r="AC89" i="15" s="1"/>
  <c r="V89" i="15"/>
  <c r="O89" i="15"/>
  <c r="L89" i="15"/>
  <c r="I89" i="15"/>
  <c r="B89" i="15"/>
  <c r="A89" i="15"/>
  <c r="AJ88" i="15" a="1"/>
  <c r="AJ88" i="15" s="1"/>
  <c r="AA88" i="15"/>
  <c r="V88" i="15"/>
  <c r="W88" i="15" s="1"/>
  <c r="O88" i="15"/>
  <c r="L88" i="15"/>
  <c r="I88" i="15"/>
  <c r="B88" i="15"/>
  <c r="A88" i="15"/>
  <c r="AJ87" i="15" a="1"/>
  <c r="AJ87" i="15" s="1"/>
  <c r="AA87" i="15"/>
  <c r="AB87" i="15" s="1"/>
  <c r="V87" i="15"/>
  <c r="W87" i="15" s="1"/>
  <c r="X87" i="15" s="1"/>
  <c r="O87" i="15"/>
  <c r="L87" i="15"/>
  <c r="I87" i="15"/>
  <c r="B87" i="15"/>
  <c r="A87" i="15"/>
  <c r="AJ86" i="15" a="1"/>
  <c r="AJ86" i="15" s="1"/>
  <c r="AA86" i="15"/>
  <c r="AB86" i="15" s="1"/>
  <c r="AC86" i="15" s="1"/>
  <c r="V86" i="15"/>
  <c r="W86" i="15" s="1"/>
  <c r="X86" i="15" s="1"/>
  <c r="O86" i="15"/>
  <c r="L86" i="15"/>
  <c r="I86" i="15"/>
  <c r="B86" i="15"/>
  <c r="A86" i="15"/>
  <c r="AJ85" i="15" a="1"/>
  <c r="AJ85" i="15" s="1"/>
  <c r="AA85" i="15"/>
  <c r="AB85" i="15" s="1"/>
  <c r="AC85" i="15" s="1"/>
  <c r="V85" i="15"/>
  <c r="O85" i="15"/>
  <c r="L85" i="15"/>
  <c r="I85" i="15"/>
  <c r="B85" i="15"/>
  <c r="A85" i="15"/>
  <c r="AJ84" i="15" a="1"/>
  <c r="AJ84" i="15" s="1"/>
  <c r="AA84" i="15"/>
  <c r="V84" i="15"/>
  <c r="W84" i="15" s="1"/>
  <c r="O84" i="15"/>
  <c r="L84" i="15"/>
  <c r="I84" i="15"/>
  <c r="B84" i="15"/>
  <c r="A84" i="15"/>
  <c r="AJ83" i="15" a="1"/>
  <c r="AJ83" i="15" s="1"/>
  <c r="AA83" i="15"/>
  <c r="AB83" i="15" s="1"/>
  <c r="V83" i="15"/>
  <c r="W83" i="15" s="1"/>
  <c r="O83" i="15"/>
  <c r="L83" i="15"/>
  <c r="I83" i="15"/>
  <c r="B83" i="15"/>
  <c r="A83" i="15"/>
  <c r="AJ82" i="15" a="1"/>
  <c r="AJ82" i="15" s="1"/>
  <c r="AJ81" i="15" a="1"/>
  <c r="AJ81" i="15" s="1"/>
  <c r="AA81" i="15"/>
  <c r="AB81" i="15" s="1"/>
  <c r="AC81" i="15" s="1"/>
  <c r="V81" i="15"/>
  <c r="O81" i="15"/>
  <c r="L81" i="15"/>
  <c r="I81" i="15"/>
  <c r="B81" i="15"/>
  <c r="A81" i="15"/>
  <c r="AJ80" i="15" a="1"/>
  <c r="AJ80" i="15" s="1"/>
  <c r="AA80" i="15"/>
  <c r="V80" i="15"/>
  <c r="W80" i="15" s="1"/>
  <c r="O80" i="15"/>
  <c r="L80" i="15"/>
  <c r="I80" i="15"/>
  <c r="B80" i="15"/>
  <c r="A80" i="15"/>
  <c r="AJ79" i="15" a="1"/>
  <c r="AJ79" i="15" s="1"/>
  <c r="AA79" i="15"/>
  <c r="AB79" i="15" s="1"/>
  <c r="V79" i="15"/>
  <c r="W79" i="15" s="1"/>
  <c r="O79" i="15"/>
  <c r="L79" i="15"/>
  <c r="I79" i="15"/>
  <c r="B79" i="15"/>
  <c r="A79" i="15"/>
  <c r="AJ78" i="15" a="1"/>
  <c r="AJ78" i="15" s="1"/>
  <c r="AA78" i="15"/>
  <c r="AB78" i="15" s="1"/>
  <c r="V78" i="15"/>
  <c r="W78" i="15" s="1"/>
  <c r="X78" i="15" s="1"/>
  <c r="O78" i="15"/>
  <c r="L78" i="15"/>
  <c r="I78" i="15"/>
  <c r="B78" i="15"/>
  <c r="A78" i="15"/>
  <c r="AJ77" i="15" a="1"/>
  <c r="AJ77" i="15" s="1"/>
  <c r="AA77" i="15"/>
  <c r="AB77" i="15" s="1"/>
  <c r="AC77" i="15" s="1"/>
  <c r="V77" i="15"/>
  <c r="O77" i="15"/>
  <c r="L77" i="15"/>
  <c r="I77" i="15"/>
  <c r="B77" i="15"/>
  <c r="A77" i="15"/>
  <c r="AJ76" i="15" a="1"/>
  <c r="AJ76" i="15" s="1"/>
  <c r="AA76" i="15"/>
  <c r="V76" i="15"/>
  <c r="W76" i="15" s="1"/>
  <c r="O76" i="15"/>
  <c r="L76" i="15"/>
  <c r="I76" i="15"/>
  <c r="B76" i="15"/>
  <c r="A76" i="15"/>
  <c r="AJ75" i="15" a="1"/>
  <c r="AJ75" i="15" s="1"/>
  <c r="AA75" i="15"/>
  <c r="AB75" i="15" s="1"/>
  <c r="V75" i="15"/>
  <c r="W75" i="15" s="1"/>
  <c r="X75" i="15" s="1"/>
  <c r="O75" i="15"/>
  <c r="O74" i="15" s="1"/>
  <c r="L75" i="15"/>
  <c r="I75" i="15"/>
  <c r="B75" i="15"/>
  <c r="A75" i="15"/>
  <c r="AJ74" i="15" a="1"/>
  <c r="AJ74" i="15" s="1"/>
  <c r="AJ73" i="15" a="1"/>
  <c r="AJ73" i="15" s="1"/>
  <c r="AA73" i="15"/>
  <c r="AB73" i="15" s="1"/>
  <c r="AC73" i="15" s="1"/>
  <c r="V73" i="15"/>
  <c r="O73" i="15"/>
  <c r="L73" i="15"/>
  <c r="I73" i="15"/>
  <c r="B73" i="15"/>
  <c r="A73" i="15"/>
  <c r="AJ72" i="15" a="1"/>
  <c r="AJ72" i="15" s="1"/>
  <c r="AA72" i="15"/>
  <c r="V72" i="15"/>
  <c r="W72" i="15" s="1"/>
  <c r="O72" i="15"/>
  <c r="L72" i="15"/>
  <c r="I72" i="15"/>
  <c r="B72" i="15"/>
  <c r="A72" i="15"/>
  <c r="AJ71" i="15" a="1"/>
  <c r="AJ71" i="15" s="1"/>
  <c r="AA71" i="15"/>
  <c r="AB71" i="15" s="1"/>
  <c r="V71" i="15"/>
  <c r="W71" i="15" s="1"/>
  <c r="X71" i="15" s="1"/>
  <c r="O71" i="15"/>
  <c r="L71" i="15"/>
  <c r="I71" i="15"/>
  <c r="B71" i="15"/>
  <c r="A71" i="15"/>
  <c r="AJ70" i="15" a="1"/>
  <c r="AJ70" i="15" s="1"/>
  <c r="AA70" i="15"/>
  <c r="AB70" i="15" s="1"/>
  <c r="AC70" i="15" s="1"/>
  <c r="V70" i="15"/>
  <c r="W70" i="15" s="1"/>
  <c r="X70" i="15" s="1"/>
  <c r="O70" i="15"/>
  <c r="L70" i="15"/>
  <c r="I70" i="15"/>
  <c r="B70" i="15"/>
  <c r="A70" i="15"/>
  <c r="AJ69" i="15" a="1"/>
  <c r="AJ69" i="15" s="1"/>
  <c r="AA69" i="15"/>
  <c r="AB69" i="15" s="1"/>
  <c r="AC69" i="15" s="1"/>
  <c r="V69" i="15"/>
  <c r="O69" i="15"/>
  <c r="L69" i="15"/>
  <c r="I69" i="15"/>
  <c r="B69" i="15"/>
  <c r="A69" i="15"/>
  <c r="AJ68" i="15" a="1"/>
  <c r="AJ68" i="15" s="1"/>
  <c r="AA68" i="15"/>
  <c r="V68" i="15"/>
  <c r="W68" i="15" s="1"/>
  <c r="O68" i="15"/>
  <c r="L68" i="15"/>
  <c r="I68" i="15"/>
  <c r="B68" i="15"/>
  <c r="A68" i="15"/>
  <c r="AJ67" i="15" a="1"/>
  <c r="AJ67" i="15" s="1"/>
  <c r="AA67" i="15"/>
  <c r="V67" i="15"/>
  <c r="W67" i="15" s="1"/>
  <c r="O67" i="15"/>
  <c r="L67" i="15"/>
  <c r="I67" i="15"/>
  <c r="B67" i="15"/>
  <c r="A67" i="15"/>
  <c r="AJ66" i="15" a="1"/>
  <c r="AJ66" i="15" s="1"/>
  <c r="AJ65" i="15" a="1"/>
  <c r="AJ65" i="15" s="1"/>
  <c r="AA65" i="15"/>
  <c r="AB65" i="15" s="1"/>
  <c r="AC65" i="15" s="1"/>
  <c r="V65" i="15"/>
  <c r="O65" i="15"/>
  <c r="L65" i="15"/>
  <c r="I65" i="15"/>
  <c r="B65" i="15"/>
  <c r="A65" i="15"/>
  <c r="AJ55" i="15" a="1"/>
  <c r="AJ55" i="15" s="1"/>
  <c r="AJ54" i="15" a="1"/>
  <c r="AJ54" i="15" s="1"/>
  <c r="AA54" i="15"/>
  <c r="AB54" i="15" s="1"/>
  <c r="AC54" i="15" s="1"/>
  <c r="V54" i="15"/>
  <c r="O54" i="15"/>
  <c r="L54" i="15"/>
  <c r="I54" i="15"/>
  <c r="B54" i="15"/>
  <c r="A54" i="15"/>
  <c r="AJ53" i="15" a="1"/>
  <c r="AJ53" i="15" s="1"/>
  <c r="AA53" i="15"/>
  <c r="V53" i="15"/>
  <c r="W53" i="15" s="1"/>
  <c r="O53" i="15"/>
  <c r="L53" i="15"/>
  <c r="I53" i="15"/>
  <c r="B53" i="15"/>
  <c r="A53" i="15"/>
  <c r="AJ52" i="15" a="1"/>
  <c r="AJ52" i="15" s="1"/>
  <c r="AA52" i="15"/>
  <c r="AB52" i="15" s="1"/>
  <c r="V52" i="15"/>
  <c r="W52" i="15" s="1"/>
  <c r="O52" i="15"/>
  <c r="L52" i="15"/>
  <c r="I52" i="15"/>
  <c r="B52" i="15"/>
  <c r="A52" i="15"/>
  <c r="AJ51" i="15" a="1"/>
  <c r="AJ51" i="15" s="1"/>
  <c r="AA51" i="15"/>
  <c r="AB51" i="15" s="1"/>
  <c r="V51" i="15"/>
  <c r="W51" i="15" s="1"/>
  <c r="O51" i="15"/>
  <c r="L51" i="15"/>
  <c r="I51" i="15"/>
  <c r="B51" i="15"/>
  <c r="A51" i="15"/>
  <c r="AJ50" i="15" a="1"/>
  <c r="AJ50" i="15" s="1"/>
  <c r="AA50" i="15"/>
  <c r="AB50" i="15" s="1"/>
  <c r="AC50" i="15" s="1"/>
  <c r="V50" i="15"/>
  <c r="W50" i="15" s="1"/>
  <c r="X50" i="15" s="1"/>
  <c r="O50" i="15"/>
  <c r="L50" i="15"/>
  <c r="I50" i="15"/>
  <c r="B50" i="15"/>
  <c r="A50" i="15"/>
  <c r="AJ49" i="15" a="1"/>
  <c r="AJ49" i="15" s="1"/>
  <c r="AA49" i="15"/>
  <c r="AB49" i="15" s="1"/>
  <c r="AC49" i="15" s="1"/>
  <c r="V49" i="15"/>
  <c r="O49" i="15"/>
  <c r="L49" i="15"/>
  <c r="I49" i="15"/>
  <c r="B49" i="15"/>
  <c r="A49" i="15"/>
  <c r="AJ48" i="15" a="1"/>
  <c r="AJ48" i="15" s="1"/>
  <c r="AA48" i="15"/>
  <c r="V48" i="15"/>
  <c r="W48" i="15" s="1"/>
  <c r="O48" i="15"/>
  <c r="L48" i="15"/>
  <c r="I48" i="15"/>
  <c r="B48" i="15"/>
  <c r="A48" i="15"/>
  <c r="AJ47" i="15" a="1"/>
  <c r="AJ47" i="15" s="1"/>
  <c r="AJ46" i="15" a="1"/>
  <c r="AJ46" i="15" s="1"/>
  <c r="AA46" i="15"/>
  <c r="AB46" i="15" s="1"/>
  <c r="AC46" i="15" s="1"/>
  <c r="V46" i="15"/>
  <c r="W46" i="15" s="1"/>
  <c r="X46" i="15" s="1"/>
  <c r="O46" i="15"/>
  <c r="L46" i="15"/>
  <c r="I46" i="15"/>
  <c r="B46" i="15"/>
  <c r="A46" i="15"/>
  <c r="AJ45" i="15" a="1"/>
  <c r="AJ45" i="15" s="1"/>
  <c r="AA45" i="15"/>
  <c r="AB45" i="15" s="1"/>
  <c r="AC45" i="15" s="1"/>
  <c r="V45" i="15"/>
  <c r="O45" i="15"/>
  <c r="L45" i="15"/>
  <c r="I45" i="15"/>
  <c r="B45" i="15"/>
  <c r="A45" i="15"/>
  <c r="AJ44" i="15" a="1"/>
  <c r="AJ44" i="15" s="1"/>
  <c r="AA44" i="15"/>
  <c r="V44" i="15"/>
  <c r="W44" i="15" s="1"/>
  <c r="O44" i="15"/>
  <c r="L44" i="15"/>
  <c r="I44" i="15"/>
  <c r="B44" i="15"/>
  <c r="A44" i="15"/>
  <c r="AJ43" i="15" a="1"/>
  <c r="AJ43" i="15" s="1"/>
  <c r="AA43" i="15"/>
  <c r="AB43" i="15" s="1"/>
  <c r="V43" i="15"/>
  <c r="W43" i="15" s="1"/>
  <c r="X43" i="15" s="1"/>
  <c r="O43" i="15"/>
  <c r="L43" i="15"/>
  <c r="I43" i="15"/>
  <c r="B43" i="15"/>
  <c r="A43" i="15"/>
  <c r="AJ42" i="15" a="1"/>
  <c r="AJ42" i="15" s="1"/>
  <c r="AA42" i="15"/>
  <c r="V42" i="15"/>
  <c r="W42" i="15" s="1"/>
  <c r="X42" i="15" s="1"/>
  <c r="O42" i="15"/>
  <c r="L42" i="15"/>
  <c r="I42" i="15"/>
  <c r="B42" i="15"/>
  <c r="A42" i="15"/>
  <c r="AJ41" i="15" a="1"/>
  <c r="AJ41" i="15" s="1"/>
  <c r="AA41" i="15"/>
  <c r="AB41" i="15" s="1"/>
  <c r="AC41" i="15" s="1"/>
  <c r="V41" i="15"/>
  <c r="O41" i="15"/>
  <c r="L41" i="15"/>
  <c r="I41" i="15"/>
  <c r="B41" i="15"/>
  <c r="A41" i="15"/>
  <c r="AJ40" i="15" a="1"/>
  <c r="AJ40" i="15" s="1"/>
  <c r="AA40" i="15"/>
  <c r="V40" i="15"/>
  <c r="W40" i="15" s="1"/>
  <c r="O40" i="15"/>
  <c r="L40" i="15"/>
  <c r="I40" i="15"/>
  <c r="B40" i="15"/>
  <c r="A40" i="15"/>
  <c r="AJ39" i="15" a="1"/>
  <c r="AJ39" i="15" s="1"/>
  <c r="AJ38" i="15" a="1"/>
  <c r="AJ38" i="15" s="1"/>
  <c r="AA38" i="15"/>
  <c r="AB38" i="15" s="1"/>
  <c r="V38" i="15"/>
  <c r="W38" i="15" s="1"/>
  <c r="X38" i="15" s="1"/>
  <c r="O38" i="15"/>
  <c r="L38" i="15"/>
  <c r="I38" i="15"/>
  <c r="B38" i="15"/>
  <c r="A38" i="15"/>
  <c r="AJ37" i="15" a="1"/>
  <c r="AJ37" i="15" s="1"/>
  <c r="AA37" i="15"/>
  <c r="AB37" i="15" s="1"/>
  <c r="AC37" i="15" s="1"/>
  <c r="V37" i="15"/>
  <c r="O37" i="15"/>
  <c r="L37" i="15"/>
  <c r="I37" i="15"/>
  <c r="B37" i="15"/>
  <c r="A37" i="15"/>
  <c r="AJ36" i="15" a="1"/>
  <c r="AJ36" i="15" s="1"/>
  <c r="AA36" i="15"/>
  <c r="V36" i="15"/>
  <c r="W36" i="15" s="1"/>
  <c r="O36" i="15"/>
  <c r="L36" i="15"/>
  <c r="I36" i="15"/>
  <c r="B36" i="15"/>
  <c r="A36" i="15"/>
  <c r="AJ35" i="15" a="1"/>
  <c r="AJ35" i="15" s="1"/>
  <c r="AA35" i="15"/>
  <c r="AB35" i="15" s="1"/>
  <c r="V35" i="15"/>
  <c r="W35" i="15" s="1"/>
  <c r="O35" i="15"/>
  <c r="L35" i="15"/>
  <c r="I35" i="15"/>
  <c r="B35" i="15"/>
  <c r="A35" i="15"/>
  <c r="AJ34" i="15" a="1"/>
  <c r="AJ34" i="15" s="1"/>
  <c r="AA34" i="15"/>
  <c r="AB34" i="15" s="1"/>
  <c r="AC34" i="15" s="1"/>
  <c r="V34" i="15"/>
  <c r="W34" i="15" s="1"/>
  <c r="X34" i="15" s="1"/>
  <c r="O34" i="15"/>
  <c r="L34" i="15"/>
  <c r="I34" i="15"/>
  <c r="B34" i="15"/>
  <c r="A34" i="15"/>
  <c r="AJ33" i="15" a="1"/>
  <c r="AJ33" i="15" s="1"/>
  <c r="AA33" i="15"/>
  <c r="AB33" i="15" s="1"/>
  <c r="AC33" i="15" s="1"/>
  <c r="V33" i="15"/>
  <c r="O33" i="15"/>
  <c r="L33" i="15"/>
  <c r="I33" i="15"/>
  <c r="B33" i="15"/>
  <c r="A33" i="15"/>
  <c r="AJ32" i="15" a="1"/>
  <c r="AJ32" i="15" s="1"/>
  <c r="AA32" i="15"/>
  <c r="V32" i="15"/>
  <c r="W32" i="15" s="1"/>
  <c r="O32" i="15"/>
  <c r="L32" i="15"/>
  <c r="I32" i="15"/>
  <c r="B32" i="15"/>
  <c r="A32" i="15"/>
  <c r="AJ31" i="15" a="1"/>
  <c r="AJ31" i="15" s="1"/>
  <c r="V31" i="15"/>
  <c r="AJ30" i="15" a="1"/>
  <c r="AJ30" i="15" s="1"/>
  <c r="AA30" i="15"/>
  <c r="AB30" i="15" s="1"/>
  <c r="AC30" i="15" s="1"/>
  <c r="V30" i="15"/>
  <c r="W30" i="15" s="1"/>
  <c r="X30" i="15" s="1"/>
  <c r="O30" i="15"/>
  <c r="L30" i="15"/>
  <c r="I30" i="15"/>
  <c r="B30" i="15"/>
  <c r="A30" i="15"/>
  <c r="AJ29" i="15" a="1"/>
  <c r="AJ29" i="15" s="1"/>
  <c r="AA29" i="15"/>
  <c r="AB29" i="15" s="1"/>
  <c r="AC29" i="15" s="1"/>
  <c r="V29" i="15"/>
  <c r="O29" i="15"/>
  <c r="L29" i="15"/>
  <c r="I29" i="15"/>
  <c r="B29" i="15"/>
  <c r="A29" i="15"/>
  <c r="AJ28" i="15" a="1"/>
  <c r="AJ28" i="15" s="1"/>
  <c r="AA28" i="15"/>
  <c r="V28" i="15"/>
  <c r="W28" i="15" s="1"/>
  <c r="O28" i="15"/>
  <c r="L28" i="15"/>
  <c r="I28" i="15"/>
  <c r="B28" i="15"/>
  <c r="A28" i="15"/>
  <c r="AJ27" i="15" a="1"/>
  <c r="AJ27" i="15" s="1"/>
  <c r="AA27" i="15"/>
  <c r="AB27" i="15" s="1"/>
  <c r="V27" i="15"/>
  <c r="W27" i="15" s="1"/>
  <c r="X27" i="15" s="1"/>
  <c r="O27" i="15"/>
  <c r="L27" i="15"/>
  <c r="I27" i="15"/>
  <c r="B27" i="15"/>
  <c r="A27" i="15"/>
  <c r="AJ26" i="15" a="1"/>
  <c r="AJ26" i="15" s="1"/>
  <c r="AA26" i="15"/>
  <c r="V26" i="15"/>
  <c r="W26" i="15" s="1"/>
  <c r="X26" i="15" s="1"/>
  <c r="O26" i="15"/>
  <c r="L26" i="15"/>
  <c r="I26" i="15"/>
  <c r="B26" i="15"/>
  <c r="A26" i="15"/>
  <c r="AJ25" i="15" a="1"/>
  <c r="AJ25" i="15" s="1"/>
  <c r="AA25" i="15"/>
  <c r="AB25" i="15" s="1"/>
  <c r="AC25" i="15" s="1"/>
  <c r="V25" i="15"/>
  <c r="O25" i="15"/>
  <c r="L25" i="15"/>
  <c r="I25" i="15"/>
  <c r="B25" i="15"/>
  <c r="A25" i="15"/>
  <c r="AJ24" i="15" a="1"/>
  <c r="AJ24" i="15" s="1"/>
  <c r="AA24" i="15"/>
  <c r="V24" i="15"/>
  <c r="W24" i="15" s="1"/>
  <c r="O24" i="15"/>
  <c r="L24" i="15"/>
  <c r="I24" i="15"/>
  <c r="B24" i="15"/>
  <c r="A24" i="15"/>
  <c r="AJ23" i="15" a="1"/>
  <c r="AJ23" i="15" s="1"/>
  <c r="AJ22" i="15" a="1"/>
  <c r="AJ22" i="15" s="1"/>
  <c r="AA22" i="15"/>
  <c r="AB22" i="15" s="1"/>
  <c r="V22" i="15"/>
  <c r="W22" i="15" s="1"/>
  <c r="X22" i="15" s="1"/>
  <c r="O22" i="15"/>
  <c r="L22" i="15"/>
  <c r="I22" i="15"/>
  <c r="B22" i="15"/>
  <c r="A22" i="15"/>
  <c r="AJ21" i="15" a="1"/>
  <c r="AJ21" i="15" s="1"/>
  <c r="AA21" i="15"/>
  <c r="AB21" i="15" s="1"/>
  <c r="AC21" i="15" s="1"/>
  <c r="V21" i="15"/>
  <c r="O21" i="15"/>
  <c r="L21" i="15"/>
  <c r="I21" i="15"/>
  <c r="B21" i="15"/>
  <c r="A21" i="15"/>
  <c r="AJ20" i="15" a="1"/>
  <c r="AJ20" i="15" s="1"/>
  <c r="AA20" i="15"/>
  <c r="V20" i="15"/>
  <c r="W20" i="15" s="1"/>
  <c r="O20" i="15"/>
  <c r="L20" i="15"/>
  <c r="I20" i="15"/>
  <c r="B20" i="15"/>
  <c r="A20" i="15"/>
  <c r="AJ19" i="15" a="1"/>
  <c r="AJ19" i="15" s="1"/>
  <c r="AA19" i="15"/>
  <c r="AB19" i="15" s="1"/>
  <c r="V19" i="15"/>
  <c r="W19" i="15" s="1"/>
  <c r="O19" i="15"/>
  <c r="L19" i="15"/>
  <c r="I19" i="15"/>
  <c r="B19" i="15"/>
  <c r="A19" i="15"/>
  <c r="AJ18" i="15" a="1"/>
  <c r="AJ18" i="15" s="1"/>
  <c r="AA18" i="15"/>
  <c r="AB18" i="15" s="1"/>
  <c r="AC18" i="15" s="1"/>
  <c r="V18" i="15"/>
  <c r="W18" i="15" s="1"/>
  <c r="X18" i="15" s="1"/>
  <c r="O18" i="15"/>
  <c r="L18" i="15"/>
  <c r="I18" i="15"/>
  <c r="B18" i="15"/>
  <c r="A18" i="15"/>
  <c r="AJ17" i="15" a="1"/>
  <c r="AJ17" i="15" s="1"/>
  <c r="AA17" i="15"/>
  <c r="AB17" i="15" s="1"/>
  <c r="AC17" i="15" s="1"/>
  <c r="V17" i="15"/>
  <c r="O17" i="15"/>
  <c r="L17" i="15"/>
  <c r="I17" i="15"/>
  <c r="B17" i="15"/>
  <c r="A17" i="15"/>
  <c r="AJ16" i="15" a="1"/>
  <c r="AJ16" i="15" s="1"/>
  <c r="AA16" i="15"/>
  <c r="V16" i="15"/>
  <c r="W16" i="15" s="1"/>
  <c r="O16" i="15"/>
  <c r="L16" i="15"/>
  <c r="I16" i="15"/>
  <c r="B16" i="15"/>
  <c r="A16" i="15"/>
  <c r="AJ15" i="15" a="1"/>
  <c r="AJ15" i="15" s="1"/>
  <c r="AJ14" i="15" a="1"/>
  <c r="AJ14" i="15" s="1"/>
  <c r="AA14" i="15"/>
  <c r="AB14" i="15" s="1"/>
  <c r="AC14" i="15" s="1"/>
  <c r="V14" i="15"/>
  <c r="W14" i="15" s="1"/>
  <c r="X14" i="15" s="1"/>
  <c r="O14" i="15"/>
  <c r="L14" i="15"/>
  <c r="I14" i="15"/>
  <c r="B14" i="15"/>
  <c r="A14" i="15"/>
  <c r="AJ13" i="15" a="1"/>
  <c r="AJ13" i="15" s="1"/>
  <c r="AA13" i="15"/>
  <c r="AB13" i="15" s="1"/>
  <c r="AC13" i="15" s="1"/>
  <c r="V13" i="15"/>
  <c r="O13" i="15"/>
  <c r="L13" i="15"/>
  <c r="I13" i="15"/>
  <c r="B13" i="15"/>
  <c r="A13" i="15"/>
  <c r="AJ12" i="15" a="1"/>
  <c r="AJ12" i="15" s="1"/>
  <c r="AA12" i="15"/>
  <c r="AB12" i="15" s="1"/>
  <c r="V12" i="15"/>
  <c r="O12" i="15"/>
  <c r="L12" i="15"/>
  <c r="I12" i="15"/>
  <c r="B12" i="15"/>
  <c r="A12" i="15"/>
  <c r="AJ11" i="15" a="1"/>
  <c r="AJ11" i="15" s="1"/>
  <c r="AA11" i="15"/>
  <c r="V11" i="15"/>
  <c r="W11" i="15" s="1"/>
  <c r="X11" i="15" s="1"/>
  <c r="O11" i="15"/>
  <c r="L11" i="15"/>
  <c r="I11" i="15"/>
  <c r="B11" i="15"/>
  <c r="A11" i="15"/>
  <c r="AJ10" i="15" a="1"/>
  <c r="AJ10" i="15" s="1"/>
  <c r="AA10" i="15"/>
  <c r="AB10" i="15" s="1"/>
  <c r="AC10" i="15" s="1"/>
  <c r="V10" i="15"/>
  <c r="W10" i="15" s="1"/>
  <c r="X10" i="15" s="1"/>
  <c r="O10" i="15"/>
  <c r="L10" i="15"/>
  <c r="I10" i="15"/>
  <c r="B10" i="15"/>
  <c r="A10" i="15"/>
  <c r="AJ9" i="15" a="1"/>
  <c r="AJ9" i="15" s="1"/>
  <c r="AA9" i="15"/>
  <c r="AB9" i="15" s="1"/>
  <c r="AC9" i="15" s="1"/>
  <c r="V9" i="15"/>
  <c r="O9" i="15"/>
  <c r="L9" i="15"/>
  <c r="I9" i="15"/>
  <c r="B9" i="15"/>
  <c r="A9" i="15"/>
  <c r="AJ8" i="15" a="1"/>
  <c r="AJ8" i="15" s="1"/>
  <c r="AA8" i="15"/>
  <c r="V8" i="15"/>
  <c r="W8" i="15" s="1"/>
  <c r="O8" i="15"/>
  <c r="L8" i="15"/>
  <c r="I8" i="15"/>
  <c r="B8" i="15"/>
  <c r="A8" i="15"/>
  <c r="AJ7" i="15" a="1"/>
  <c r="AJ7" i="15" s="1"/>
  <c r="A49" i="14"/>
  <c r="B49" i="14"/>
  <c r="I49" i="14"/>
  <c r="L49" i="14"/>
  <c r="O49" i="14"/>
  <c r="V49" i="14"/>
  <c r="W49" i="14" s="1"/>
  <c r="AA49" i="14"/>
  <c r="AB49" i="14"/>
  <c r="AC49" i="14" s="1"/>
  <c r="AG49" i="14" a="1"/>
  <c r="AG49" i="14" s="1"/>
  <c r="AE49" i="14" s="1"/>
  <c r="AG50" i="14" a="1"/>
  <c r="AG50" i="14" s="1"/>
  <c r="AE50" i="14" s="1"/>
  <c r="AA50" i="14"/>
  <c r="AB50" i="14" s="1"/>
  <c r="V50" i="14"/>
  <c r="O50" i="14"/>
  <c r="L50" i="14"/>
  <c r="I50" i="14"/>
  <c r="B50" i="14"/>
  <c r="A50" i="14"/>
  <c r="AG48" i="14" a="1"/>
  <c r="AG48" i="14" s="1"/>
  <c r="AE48" i="14" s="1"/>
  <c r="AA48" i="14"/>
  <c r="AB48" i="14" s="1"/>
  <c r="V48" i="14"/>
  <c r="O48" i="14"/>
  <c r="L48" i="14"/>
  <c r="I48" i="14"/>
  <c r="B48" i="14"/>
  <c r="A48" i="14"/>
  <c r="AG47" i="14" a="1"/>
  <c r="AG47" i="14" s="1"/>
  <c r="AE47" i="14" s="1"/>
  <c r="AA47" i="14"/>
  <c r="X47" i="14"/>
  <c r="V47" i="14"/>
  <c r="W47" i="14" s="1"/>
  <c r="O47" i="14"/>
  <c r="L47" i="14"/>
  <c r="I47" i="14"/>
  <c r="B47" i="14"/>
  <c r="A47" i="14"/>
  <c r="AG46" i="14" a="1"/>
  <c r="AG46" i="14" s="1"/>
  <c r="AE46" i="14" s="1"/>
  <c r="AA46" i="14"/>
  <c r="AB46" i="14" s="1"/>
  <c r="AC46" i="14" s="1"/>
  <c r="V46" i="14"/>
  <c r="W46" i="14" s="1"/>
  <c r="X46" i="14" s="1"/>
  <c r="O46" i="14"/>
  <c r="L46" i="14"/>
  <c r="I46" i="14"/>
  <c r="B46" i="14"/>
  <c r="A46" i="14"/>
  <c r="AG45" i="14" a="1"/>
  <c r="AG45" i="14" s="1"/>
  <c r="AE45" i="14" s="1"/>
  <c r="AA45" i="14"/>
  <c r="AB45" i="14" s="1"/>
  <c r="AC45" i="14" s="1"/>
  <c r="V45" i="14"/>
  <c r="W45" i="14" s="1"/>
  <c r="O45" i="14"/>
  <c r="L45" i="14"/>
  <c r="I45" i="14"/>
  <c r="B45" i="14"/>
  <c r="A45" i="14"/>
  <c r="AG44" i="14" a="1"/>
  <c r="AG44" i="14" s="1"/>
  <c r="AE44" i="14" s="1"/>
  <c r="AA44" i="14"/>
  <c r="V44" i="14"/>
  <c r="O44" i="14"/>
  <c r="L44" i="14"/>
  <c r="I44" i="14"/>
  <c r="B44" i="14"/>
  <c r="A44" i="14"/>
  <c r="AG43" i="14" a="1"/>
  <c r="AG43" i="14" s="1"/>
  <c r="AE43" i="14" s="1"/>
  <c r="AA43" i="14"/>
  <c r="V43" i="14"/>
  <c r="W43" i="14" s="1"/>
  <c r="X43" i="14" s="1"/>
  <c r="O43" i="14"/>
  <c r="L43" i="14"/>
  <c r="I43" i="14"/>
  <c r="B43" i="14"/>
  <c r="A43" i="14"/>
  <c r="AG42" i="14" a="1"/>
  <c r="AG42" i="14" s="1"/>
  <c r="AE42" i="14" s="1"/>
  <c r="AA42" i="14"/>
  <c r="AB42" i="14" s="1"/>
  <c r="V42" i="14"/>
  <c r="W42" i="14" s="1"/>
  <c r="X42" i="14" s="1"/>
  <c r="O42" i="14"/>
  <c r="L42" i="14"/>
  <c r="I42" i="14"/>
  <c r="B42" i="14"/>
  <c r="A42" i="14"/>
  <c r="AG41" i="14" a="1"/>
  <c r="AG41" i="14" s="1"/>
  <c r="AE41" i="14" s="1"/>
  <c r="AA41" i="14"/>
  <c r="AB41" i="14" s="1"/>
  <c r="V41" i="14"/>
  <c r="O41" i="14"/>
  <c r="L41" i="14"/>
  <c r="I41" i="14"/>
  <c r="B41" i="14"/>
  <c r="A41" i="14"/>
  <c r="AG40" i="14" a="1"/>
  <c r="AG40" i="14" s="1"/>
  <c r="AE40" i="14" s="1"/>
  <c r="AA40" i="14"/>
  <c r="AB40" i="14" s="1"/>
  <c r="V40" i="14"/>
  <c r="O40" i="14"/>
  <c r="L40" i="14"/>
  <c r="I40" i="14"/>
  <c r="B40" i="14"/>
  <c r="A40" i="14"/>
  <c r="AG39" i="14" a="1"/>
  <c r="AG39" i="14" s="1"/>
  <c r="AE39" i="14" s="1"/>
  <c r="AA39" i="14"/>
  <c r="V39" i="14"/>
  <c r="W39" i="14" s="1"/>
  <c r="O39" i="14"/>
  <c r="L39" i="14"/>
  <c r="I39" i="14"/>
  <c r="B39" i="14"/>
  <c r="A39" i="14"/>
  <c r="AG38" i="14" a="1"/>
  <c r="AG38" i="14" s="1"/>
  <c r="AE38" i="14" s="1"/>
  <c r="AA38" i="14"/>
  <c r="AB38" i="14" s="1"/>
  <c r="AC38" i="14" s="1"/>
  <c r="W38" i="14"/>
  <c r="V38" i="14"/>
  <c r="O38" i="14"/>
  <c r="L38" i="14"/>
  <c r="I38" i="14"/>
  <c r="B38" i="14"/>
  <c r="A38" i="14"/>
  <c r="AG37" i="14" a="1"/>
  <c r="AG37" i="14" s="1"/>
  <c r="AE37" i="14" s="1"/>
  <c r="AB37" i="14"/>
  <c r="AC37" i="14" s="1"/>
  <c r="AA37" i="14"/>
  <c r="V37" i="14"/>
  <c r="W37" i="14" s="1"/>
  <c r="O37" i="14"/>
  <c r="L37" i="14"/>
  <c r="I37" i="14"/>
  <c r="B37" i="14"/>
  <c r="A37" i="14"/>
  <c r="AG36" i="14"/>
  <c r="AE36" i="14" s="1"/>
  <c r="AG36" i="14" a="1"/>
  <c r="AA36" i="14"/>
  <c r="V36" i="14"/>
  <c r="P36" i="14"/>
  <c r="O36" i="14"/>
  <c r="L36" i="14"/>
  <c r="I36" i="14"/>
  <c r="B36" i="14"/>
  <c r="A36" i="14"/>
  <c r="AG35" i="14" a="1"/>
  <c r="AG35" i="14" s="1"/>
  <c r="AE35" i="14" s="1"/>
  <c r="AA35" i="14"/>
  <c r="V35" i="14"/>
  <c r="W35" i="14" s="1"/>
  <c r="X35" i="14" s="1"/>
  <c r="O35" i="14"/>
  <c r="L35" i="14"/>
  <c r="I35" i="14"/>
  <c r="B35" i="14"/>
  <c r="A35" i="14"/>
  <c r="AG34" i="14" a="1"/>
  <c r="AG34" i="14" s="1"/>
  <c r="AE34" i="14" s="1"/>
  <c r="AA34" i="14"/>
  <c r="AB34" i="14" s="1"/>
  <c r="V34" i="14"/>
  <c r="W34" i="14" s="1"/>
  <c r="X34" i="14" s="1"/>
  <c r="O34" i="14"/>
  <c r="L34" i="14"/>
  <c r="I34" i="14"/>
  <c r="B34" i="14"/>
  <c r="A34" i="14"/>
  <c r="AG33" i="14" a="1"/>
  <c r="AG33" i="14" s="1"/>
  <c r="AE33" i="14" s="1"/>
  <c r="AA33" i="14"/>
  <c r="V33" i="14"/>
  <c r="W33" i="14" s="1"/>
  <c r="O33" i="14"/>
  <c r="L33" i="14"/>
  <c r="I33" i="14"/>
  <c r="B33" i="14"/>
  <c r="A33" i="14"/>
  <c r="AG32" i="14" a="1"/>
  <c r="AG32" i="14" s="1"/>
  <c r="AE32" i="14" s="1"/>
  <c r="AA32" i="14"/>
  <c r="AB32" i="14" s="1"/>
  <c r="V32" i="14"/>
  <c r="O32" i="14"/>
  <c r="L32" i="14"/>
  <c r="I32" i="14"/>
  <c r="B32" i="14"/>
  <c r="A32" i="14"/>
  <c r="AG31" i="14" a="1"/>
  <c r="AG31" i="14" s="1"/>
  <c r="AE31" i="14" s="1"/>
  <c r="AA31" i="14"/>
  <c r="V31" i="14"/>
  <c r="W31" i="14" s="1"/>
  <c r="O31" i="14"/>
  <c r="L31" i="14"/>
  <c r="I31" i="14"/>
  <c r="B31" i="14"/>
  <c r="A31" i="14"/>
  <c r="AG30" i="14" a="1"/>
  <c r="AG30" i="14" s="1"/>
  <c r="AE30" i="14" s="1"/>
  <c r="AA30" i="14"/>
  <c r="AB30" i="14" s="1"/>
  <c r="AC30" i="14" s="1"/>
  <c r="V30" i="14"/>
  <c r="W30" i="14" s="1"/>
  <c r="X30" i="14" s="1"/>
  <c r="O30" i="14"/>
  <c r="L30" i="14"/>
  <c r="I30" i="14"/>
  <c r="B30" i="14"/>
  <c r="A30" i="14"/>
  <c r="AG29" i="14" a="1"/>
  <c r="AG29" i="14" s="1"/>
  <c r="AE29" i="14" s="1"/>
  <c r="AA29" i="14"/>
  <c r="AB29" i="14" s="1"/>
  <c r="AC29" i="14" s="1"/>
  <c r="V29" i="14"/>
  <c r="O29" i="14"/>
  <c r="L29" i="14"/>
  <c r="I29" i="14"/>
  <c r="B29" i="14"/>
  <c r="A29" i="14"/>
  <c r="AG28" i="14" a="1"/>
  <c r="AG28" i="14" s="1"/>
  <c r="AE28" i="14" s="1"/>
  <c r="AA28" i="14"/>
  <c r="AB28" i="14" s="1"/>
  <c r="AC28" i="14" s="1"/>
  <c r="V28" i="14"/>
  <c r="O28" i="14"/>
  <c r="L28" i="14"/>
  <c r="I28" i="14"/>
  <c r="B28" i="14"/>
  <c r="A28" i="14"/>
  <c r="AG27" i="14" a="1"/>
  <c r="AG27" i="14" s="1"/>
  <c r="AE27" i="14" s="1"/>
  <c r="AA27" i="14"/>
  <c r="V27" i="14"/>
  <c r="W27" i="14" s="1"/>
  <c r="O27" i="14"/>
  <c r="L27" i="14"/>
  <c r="I27" i="14"/>
  <c r="B27" i="14"/>
  <c r="A27" i="14"/>
  <c r="AG26" i="14" a="1"/>
  <c r="AG26" i="14" s="1"/>
  <c r="AE26" i="14" s="1"/>
  <c r="AA26" i="14"/>
  <c r="AB26" i="14" s="1"/>
  <c r="V26" i="14"/>
  <c r="W26" i="14" s="1"/>
  <c r="X26" i="14" s="1"/>
  <c r="O26" i="14"/>
  <c r="L26" i="14"/>
  <c r="I26" i="14"/>
  <c r="B26" i="14"/>
  <c r="A26" i="14"/>
  <c r="AG25" i="14" a="1"/>
  <c r="AG25" i="14" s="1"/>
  <c r="AE25" i="14" s="1"/>
  <c r="AA25" i="14"/>
  <c r="AB25" i="14" s="1"/>
  <c r="AC25" i="14" s="1"/>
  <c r="V25" i="14"/>
  <c r="W25" i="14" s="1"/>
  <c r="X25" i="14" s="1"/>
  <c r="O25" i="14"/>
  <c r="L25" i="14"/>
  <c r="P25" i="14" s="1"/>
  <c r="I25" i="14"/>
  <c r="B25" i="14"/>
  <c r="A25" i="14"/>
  <c r="AG24" i="14" a="1"/>
  <c r="AG24" i="14" s="1"/>
  <c r="AE24" i="14" s="1"/>
  <c r="AA24" i="14"/>
  <c r="AB24" i="14" s="1"/>
  <c r="AC24" i="14" s="1"/>
  <c r="V24" i="14"/>
  <c r="O24" i="14"/>
  <c r="L24" i="14"/>
  <c r="I24" i="14"/>
  <c r="B24" i="14"/>
  <c r="A24" i="14"/>
  <c r="AG23" i="14" a="1"/>
  <c r="AG23" i="14" s="1"/>
  <c r="AE23" i="14" s="1"/>
  <c r="AA23" i="14"/>
  <c r="V23" i="14"/>
  <c r="W23" i="14" s="1"/>
  <c r="O23" i="14"/>
  <c r="L23" i="14"/>
  <c r="P23" i="14" s="1"/>
  <c r="I23" i="14"/>
  <c r="B23" i="14"/>
  <c r="A23" i="14"/>
  <c r="AG22" i="14" a="1"/>
  <c r="AG22" i="14" s="1"/>
  <c r="AE22" i="14" s="1"/>
  <c r="AA22" i="14"/>
  <c r="AB22" i="14" s="1"/>
  <c r="V22" i="14"/>
  <c r="W22" i="14" s="1"/>
  <c r="X22" i="14" s="1"/>
  <c r="O22" i="14"/>
  <c r="L22" i="14"/>
  <c r="I22" i="14"/>
  <c r="B22" i="14"/>
  <c r="A22" i="14"/>
  <c r="AG21" i="14" a="1"/>
  <c r="AG21" i="14" s="1"/>
  <c r="AE21" i="14" s="1"/>
  <c r="AA21" i="14"/>
  <c r="AB21" i="14" s="1"/>
  <c r="AC21" i="14" s="1"/>
  <c r="V21" i="14"/>
  <c r="W21" i="14" s="1"/>
  <c r="X21" i="14" s="1"/>
  <c r="O21" i="14"/>
  <c r="L21" i="14"/>
  <c r="I21" i="14"/>
  <c r="B21" i="14"/>
  <c r="A21" i="14"/>
  <c r="AG20" i="14" a="1"/>
  <c r="AG20" i="14" s="1"/>
  <c r="AE20" i="14" s="1"/>
  <c r="AA20" i="14"/>
  <c r="AB20" i="14" s="1"/>
  <c r="AC20" i="14" s="1"/>
  <c r="V20" i="14"/>
  <c r="O20" i="14"/>
  <c r="L20" i="14"/>
  <c r="I20" i="14"/>
  <c r="B20" i="14"/>
  <c r="A20" i="14"/>
  <c r="AG19" i="14" a="1"/>
  <c r="AG19" i="14" s="1"/>
  <c r="AE19" i="14" s="1"/>
  <c r="AA19" i="14"/>
  <c r="V19" i="14"/>
  <c r="W19" i="14" s="1"/>
  <c r="O19" i="14"/>
  <c r="L19" i="14"/>
  <c r="I19" i="14"/>
  <c r="B19" i="14"/>
  <c r="A19" i="14"/>
  <c r="AG18" i="14" a="1"/>
  <c r="AG18" i="14" s="1"/>
  <c r="AE18" i="14" s="1"/>
  <c r="AA18" i="14"/>
  <c r="AB18" i="14" s="1"/>
  <c r="V18" i="14"/>
  <c r="W18" i="14" s="1"/>
  <c r="X18" i="14" s="1"/>
  <c r="O18" i="14"/>
  <c r="L18" i="14"/>
  <c r="I18" i="14"/>
  <c r="B18" i="14"/>
  <c r="A18" i="14"/>
  <c r="AG17" i="14" a="1"/>
  <c r="AG17" i="14" s="1"/>
  <c r="AE17" i="14" s="1"/>
  <c r="AA17" i="14"/>
  <c r="AB17" i="14" s="1"/>
  <c r="AC17" i="14" s="1"/>
  <c r="V17" i="14"/>
  <c r="W17" i="14" s="1"/>
  <c r="X17" i="14" s="1"/>
  <c r="O17" i="14"/>
  <c r="L17" i="14"/>
  <c r="I17" i="14"/>
  <c r="B17" i="14"/>
  <c r="A17" i="14"/>
  <c r="AG16" i="14" a="1"/>
  <c r="AG16" i="14" s="1"/>
  <c r="AE16" i="14" s="1"/>
  <c r="AA16" i="14"/>
  <c r="AB16" i="14" s="1"/>
  <c r="AC16" i="14" s="1"/>
  <c r="V16" i="14"/>
  <c r="O16" i="14"/>
  <c r="L16" i="14"/>
  <c r="P16" i="14" s="1"/>
  <c r="I16" i="14"/>
  <c r="B16" i="14"/>
  <c r="A16" i="14"/>
  <c r="AG15" i="14" a="1"/>
  <c r="AG15" i="14" s="1"/>
  <c r="AE15" i="14" s="1"/>
  <c r="AA15" i="14"/>
  <c r="V15" i="14"/>
  <c r="W15" i="14" s="1"/>
  <c r="O15" i="14"/>
  <c r="L15" i="14"/>
  <c r="I15" i="14"/>
  <c r="B15" i="14"/>
  <c r="A15" i="14"/>
  <c r="AG14" i="14" a="1"/>
  <c r="AG14" i="14" s="1"/>
  <c r="AE14" i="14" s="1"/>
  <c r="AA14" i="14"/>
  <c r="AB14" i="14" s="1"/>
  <c r="V14" i="14"/>
  <c r="W14" i="14" s="1"/>
  <c r="X14" i="14" s="1"/>
  <c r="O14" i="14"/>
  <c r="L14" i="14"/>
  <c r="I14" i="14"/>
  <c r="B14" i="14"/>
  <c r="A14" i="14"/>
  <c r="AG13" i="14" a="1"/>
  <c r="AG13" i="14" s="1"/>
  <c r="AE13" i="14" s="1"/>
  <c r="AA13" i="14"/>
  <c r="AB13" i="14" s="1"/>
  <c r="AC13" i="14" s="1"/>
  <c r="V13" i="14"/>
  <c r="W13" i="14" s="1"/>
  <c r="X13" i="14" s="1"/>
  <c r="O13" i="14"/>
  <c r="L13" i="14"/>
  <c r="I13" i="14"/>
  <c r="B13" i="14"/>
  <c r="A13" i="14"/>
  <c r="AG12" i="14" a="1"/>
  <c r="AG12" i="14" s="1"/>
  <c r="AE12" i="14" s="1"/>
  <c r="AA12" i="14"/>
  <c r="AB12" i="14" s="1"/>
  <c r="AC12" i="14" s="1"/>
  <c r="V12" i="14"/>
  <c r="O12" i="14"/>
  <c r="L12" i="14"/>
  <c r="P12" i="14" s="1"/>
  <c r="I12" i="14"/>
  <c r="B12" i="14"/>
  <c r="A12" i="14"/>
  <c r="AG11" i="14" a="1"/>
  <c r="AG11" i="14" s="1"/>
  <c r="AE11" i="14" s="1"/>
  <c r="AA11" i="14"/>
  <c r="V11" i="14"/>
  <c r="W11" i="14" s="1"/>
  <c r="O11" i="14"/>
  <c r="L11" i="14"/>
  <c r="I11" i="14"/>
  <c r="B11" i="14"/>
  <c r="A11" i="14"/>
  <c r="AG10" i="14" a="1"/>
  <c r="AG10" i="14" s="1"/>
  <c r="AE10" i="14" s="1"/>
  <c r="AA10" i="14"/>
  <c r="AB10" i="14" s="1"/>
  <c r="V10" i="14"/>
  <c r="W10" i="14" s="1"/>
  <c r="X10" i="14" s="1"/>
  <c r="O10" i="14"/>
  <c r="L10" i="14"/>
  <c r="I10" i="14"/>
  <c r="B10" i="14"/>
  <c r="A10" i="14"/>
  <c r="AG9" i="14" a="1"/>
  <c r="AG9" i="14" s="1"/>
  <c r="AE9" i="14" s="1"/>
  <c r="AA9" i="14"/>
  <c r="AB9" i="14" s="1"/>
  <c r="AC9" i="14" s="1"/>
  <c r="V9" i="14"/>
  <c r="W9" i="14" s="1"/>
  <c r="X9" i="14" s="1"/>
  <c r="O9" i="14"/>
  <c r="L9" i="14"/>
  <c r="I9" i="14"/>
  <c r="B9" i="14"/>
  <c r="A9" i="14"/>
  <c r="AG8" i="14" a="1"/>
  <c r="AG8" i="14" s="1"/>
  <c r="AE8" i="14" s="1"/>
  <c r="AA8" i="14"/>
  <c r="AB8" i="14" s="1"/>
  <c r="AC8" i="14" s="1"/>
  <c r="V8" i="14"/>
  <c r="O8" i="14"/>
  <c r="L8" i="14"/>
  <c r="I8" i="14"/>
  <c r="B8" i="14"/>
  <c r="A8" i="14"/>
  <c r="AG7" i="14" a="1"/>
  <c r="AG7" i="14" s="1"/>
  <c r="AE7" i="14" s="1"/>
  <c r="AA7" i="14"/>
  <c r="AA6" i="14" s="1"/>
  <c r="V7" i="14"/>
  <c r="W7" i="14" s="1"/>
  <c r="O7" i="14"/>
  <c r="L7" i="14"/>
  <c r="I7" i="14"/>
  <c r="B7" i="14"/>
  <c r="A7" i="14"/>
  <c r="N6" i="14"/>
  <c r="M6" i="14"/>
  <c r="K6" i="14"/>
  <c r="J6" i="14"/>
  <c r="H6" i="14"/>
  <c r="G6" i="14"/>
  <c r="N3" i="14"/>
  <c r="M3" i="14"/>
  <c r="K3" i="14"/>
  <c r="J3" i="14"/>
  <c r="AG9" i="13" a="1"/>
  <c r="AG9" i="13" s="1"/>
  <c r="AE9" i="13" s="1"/>
  <c r="AO9" i="13" s="1"/>
  <c r="AA7" i="13"/>
  <c r="AB7" i="13" s="1"/>
  <c r="AA8" i="13"/>
  <c r="AB8" i="13" s="1"/>
  <c r="AA9" i="13"/>
  <c r="AB9" i="13" s="1"/>
  <c r="AC9" i="13" s="1"/>
  <c r="V7" i="13"/>
  <c r="W7" i="13" s="1"/>
  <c r="V8" i="13"/>
  <c r="W8" i="13" s="1"/>
  <c r="V9" i="13"/>
  <c r="W9" i="13" s="1"/>
  <c r="N3" i="13"/>
  <c r="M3" i="13"/>
  <c r="K3" i="13"/>
  <c r="J3" i="13"/>
  <c r="H6" i="13"/>
  <c r="J6" i="13"/>
  <c r="K6" i="13"/>
  <c r="M6" i="13"/>
  <c r="N6" i="13"/>
  <c r="G6" i="13"/>
  <c r="I7" i="13"/>
  <c r="L7" i="13"/>
  <c r="O7" i="13"/>
  <c r="I8" i="13"/>
  <c r="L8" i="13"/>
  <c r="O8" i="13"/>
  <c r="I9" i="13"/>
  <c r="L9" i="13"/>
  <c r="O9" i="13"/>
  <c r="A7" i="13"/>
  <c r="B7" i="13"/>
  <c r="AG7" i="13" s="1" a="1"/>
  <c r="AG7" i="13" s="1"/>
  <c r="A8" i="13"/>
  <c r="B8" i="13"/>
  <c r="AG8" i="13" s="1" a="1"/>
  <c r="AG8" i="13" s="1"/>
  <c r="A9" i="13"/>
  <c r="B9" i="13"/>
  <c r="AE8" i="13"/>
  <c r="AE7" i="13"/>
  <c r="AG62" i="15" l="1"/>
  <c r="AG60" i="15"/>
  <c r="AG61" i="15"/>
  <c r="AG64" i="15"/>
  <c r="AG63" i="15"/>
  <c r="AA6" i="13"/>
  <c r="I6" i="13"/>
  <c r="P9" i="13"/>
  <c r="J5" i="3"/>
  <c r="L6" i="13"/>
  <c r="X9" i="13"/>
  <c r="AQ9" i="13"/>
  <c r="AG7" i="15"/>
  <c r="AG58" i="15"/>
  <c r="AG59" i="15"/>
  <c r="AG57" i="15"/>
  <c r="AG8" i="15"/>
  <c r="AG56" i="15"/>
  <c r="AC8" i="13"/>
  <c r="B10" i="3"/>
  <c r="B9" i="3" s="1"/>
  <c r="B8" i="3"/>
  <c r="B6" i="3" s="1"/>
  <c r="AC7" i="13"/>
  <c r="X8" i="13"/>
  <c r="X7" i="13"/>
  <c r="P8" i="13"/>
  <c r="O6" i="13"/>
  <c r="AO8" i="13"/>
  <c r="AQ8" i="13" s="1"/>
  <c r="P7" i="13"/>
  <c r="AO7" i="13"/>
  <c r="AK7" i="13"/>
  <c r="AM7" i="13" s="1"/>
  <c r="AP7" i="13"/>
  <c r="AP6" i="13" s="1"/>
  <c r="AL7" i="13"/>
  <c r="AL6" i="13" s="1"/>
  <c r="AL9" i="13"/>
  <c r="AL8" i="13"/>
  <c r="AP9" i="13"/>
  <c r="AP8" i="13"/>
  <c r="H10" i="6"/>
  <c r="L10" i="6"/>
  <c r="P10" i="6"/>
  <c r="H11" i="6"/>
  <c r="L11" i="6"/>
  <c r="P11" i="6"/>
  <c r="G12" i="6"/>
  <c r="K12" i="6"/>
  <c r="O12" i="6"/>
  <c r="J13" i="6"/>
  <c r="N13" i="6"/>
  <c r="E15" i="6"/>
  <c r="J15" i="6"/>
  <c r="N15" i="6"/>
  <c r="E16" i="6"/>
  <c r="J16" i="6"/>
  <c r="N16" i="6"/>
  <c r="E17" i="6"/>
  <c r="I17" i="6"/>
  <c r="M17" i="6"/>
  <c r="D18" i="6"/>
  <c r="I18" i="6"/>
  <c r="M18" i="6"/>
  <c r="D20" i="6"/>
  <c r="I20" i="6"/>
  <c r="M20" i="6"/>
  <c r="D21" i="6"/>
  <c r="I21" i="6"/>
  <c r="M21" i="6"/>
  <c r="D22" i="6"/>
  <c r="H22" i="6"/>
  <c r="L22" i="6"/>
  <c r="P22" i="6"/>
  <c r="H24" i="6"/>
  <c r="L24" i="6"/>
  <c r="P24" i="6"/>
  <c r="H25" i="6"/>
  <c r="L25" i="6"/>
  <c r="P25" i="6"/>
  <c r="G26" i="6"/>
  <c r="K26" i="6"/>
  <c r="O26" i="6"/>
  <c r="J27" i="6"/>
  <c r="N27" i="6"/>
  <c r="E29" i="6"/>
  <c r="E28" i="6" s="1"/>
  <c r="J29" i="6"/>
  <c r="J28" i="6" s="1"/>
  <c r="N29" i="6"/>
  <c r="N28" i="6" s="1"/>
  <c r="E31" i="6"/>
  <c r="I31" i="6"/>
  <c r="M31" i="6"/>
  <c r="D32" i="6"/>
  <c r="I32" i="6"/>
  <c r="M32" i="6"/>
  <c r="D10" i="6"/>
  <c r="I10" i="6"/>
  <c r="M10" i="6"/>
  <c r="D11" i="6"/>
  <c r="I11" i="6"/>
  <c r="M11" i="6"/>
  <c r="D12" i="6"/>
  <c r="H12" i="6"/>
  <c r="L12" i="6"/>
  <c r="P12" i="6"/>
  <c r="G13" i="6"/>
  <c r="K13" i="6"/>
  <c r="O13" i="6"/>
  <c r="G15" i="6"/>
  <c r="K15" i="6"/>
  <c r="O15" i="6"/>
  <c r="G16" i="6"/>
  <c r="K16" i="6"/>
  <c r="O16" i="6"/>
  <c r="J17" i="6"/>
  <c r="N17" i="6"/>
  <c r="E18" i="6"/>
  <c r="F18" i="6" s="1"/>
  <c r="J18" i="6"/>
  <c r="N18" i="6"/>
  <c r="E20" i="6"/>
  <c r="J20" i="6"/>
  <c r="N20" i="6"/>
  <c r="E21" i="6"/>
  <c r="J21" i="6"/>
  <c r="N21" i="6"/>
  <c r="E22" i="6"/>
  <c r="I22" i="6"/>
  <c r="M22" i="6"/>
  <c r="D24" i="6"/>
  <c r="I24" i="6"/>
  <c r="M24" i="6"/>
  <c r="D25" i="6"/>
  <c r="I25" i="6"/>
  <c r="M25" i="6"/>
  <c r="D26" i="6"/>
  <c r="H26" i="6"/>
  <c r="L26" i="6"/>
  <c r="P26" i="6"/>
  <c r="G27" i="6"/>
  <c r="K27" i="6"/>
  <c r="O27" i="6"/>
  <c r="G29" i="6"/>
  <c r="G28" i="6" s="1"/>
  <c r="K29" i="6"/>
  <c r="K28" i="6" s="1"/>
  <c r="O29" i="6"/>
  <c r="O28" i="6" s="1"/>
  <c r="J31" i="6"/>
  <c r="N31" i="6"/>
  <c r="E32" i="6"/>
  <c r="J32" i="6"/>
  <c r="N32" i="6"/>
  <c r="E10" i="6"/>
  <c r="J10" i="6"/>
  <c r="N10" i="6"/>
  <c r="E11" i="6"/>
  <c r="J11" i="6"/>
  <c r="N11" i="6"/>
  <c r="E12" i="6"/>
  <c r="I12" i="6"/>
  <c r="M12" i="6"/>
  <c r="D13" i="6"/>
  <c r="H13" i="6"/>
  <c r="L13" i="6"/>
  <c r="P13" i="6"/>
  <c r="H15" i="6"/>
  <c r="L15" i="6"/>
  <c r="P15" i="6"/>
  <c r="H16" i="6"/>
  <c r="L16" i="6"/>
  <c r="P16" i="6"/>
  <c r="G17" i="6"/>
  <c r="K17" i="6"/>
  <c r="O17" i="6"/>
  <c r="G18" i="6"/>
  <c r="K18" i="6"/>
  <c r="O18" i="6"/>
  <c r="G20" i="6"/>
  <c r="K20" i="6"/>
  <c r="O20" i="6"/>
  <c r="G21" i="6"/>
  <c r="K21" i="6"/>
  <c r="O21" i="6"/>
  <c r="J22" i="6"/>
  <c r="N22" i="6"/>
  <c r="E24" i="6"/>
  <c r="J24" i="6"/>
  <c r="N24" i="6"/>
  <c r="E25" i="6"/>
  <c r="J25" i="6"/>
  <c r="N25" i="6"/>
  <c r="E26" i="6"/>
  <c r="I26" i="6"/>
  <c r="M26" i="6"/>
  <c r="D27" i="6"/>
  <c r="H27" i="6"/>
  <c r="L27" i="6"/>
  <c r="P27" i="6"/>
  <c r="H29" i="6"/>
  <c r="H28" i="6" s="1"/>
  <c r="L29" i="6"/>
  <c r="L28" i="6" s="1"/>
  <c r="P29" i="6"/>
  <c r="P28" i="6" s="1"/>
  <c r="G31" i="6"/>
  <c r="K31" i="6"/>
  <c r="O31" i="6"/>
  <c r="G32" i="6"/>
  <c r="K32" i="6"/>
  <c r="G10" i="6"/>
  <c r="K10" i="6"/>
  <c r="O10" i="6"/>
  <c r="G11" i="6"/>
  <c r="K11" i="6"/>
  <c r="O11" i="6"/>
  <c r="J12" i="6"/>
  <c r="N12" i="6"/>
  <c r="E13" i="6"/>
  <c r="I13" i="6"/>
  <c r="M13" i="6"/>
  <c r="D15" i="6"/>
  <c r="I15" i="6"/>
  <c r="M15" i="6"/>
  <c r="D16" i="6"/>
  <c r="F16" i="6" s="1"/>
  <c r="I16" i="6"/>
  <c r="M16" i="6"/>
  <c r="D17" i="6"/>
  <c r="F17" i="6" s="1"/>
  <c r="H17" i="6"/>
  <c r="L17" i="6"/>
  <c r="P17" i="6"/>
  <c r="H18" i="6"/>
  <c r="L18" i="6"/>
  <c r="P18" i="6"/>
  <c r="H20" i="6"/>
  <c r="L20" i="6"/>
  <c r="P20" i="6"/>
  <c r="H21" i="6"/>
  <c r="L21" i="6"/>
  <c r="P21" i="6"/>
  <c r="G22" i="6"/>
  <c r="K22" i="6"/>
  <c r="O22" i="6"/>
  <c r="G24" i="6"/>
  <c r="K24" i="6"/>
  <c r="O24" i="6"/>
  <c r="G25" i="6"/>
  <c r="K25" i="6"/>
  <c r="O25" i="6"/>
  <c r="J26" i="6"/>
  <c r="N26" i="6"/>
  <c r="E27" i="6"/>
  <c r="I27" i="6"/>
  <c r="M27" i="6"/>
  <c r="D29" i="6"/>
  <c r="I29" i="6"/>
  <c r="I28" i="6" s="1"/>
  <c r="M29" i="6"/>
  <c r="M28" i="6" s="1"/>
  <c r="D31" i="6"/>
  <c r="H31" i="6"/>
  <c r="L31" i="6"/>
  <c r="P31" i="6"/>
  <c r="H32" i="6"/>
  <c r="L32" i="6"/>
  <c r="P32" i="6"/>
  <c r="O32" i="6"/>
  <c r="H33" i="6"/>
  <c r="L33" i="6"/>
  <c r="P33" i="6"/>
  <c r="G35" i="6"/>
  <c r="K35" i="6"/>
  <c r="O35" i="6"/>
  <c r="G36" i="6"/>
  <c r="K36" i="6"/>
  <c r="O36" i="6"/>
  <c r="G37" i="6"/>
  <c r="K37" i="6"/>
  <c r="O37" i="6"/>
  <c r="G39" i="6"/>
  <c r="K39" i="6"/>
  <c r="O39" i="6"/>
  <c r="G40" i="6"/>
  <c r="K40" i="6"/>
  <c r="O40" i="6"/>
  <c r="G41" i="6"/>
  <c r="K41" i="6"/>
  <c r="O41" i="6"/>
  <c r="J42" i="6"/>
  <c r="N42" i="6"/>
  <c r="E44" i="6"/>
  <c r="J44" i="6"/>
  <c r="N44" i="6"/>
  <c r="E45" i="6"/>
  <c r="J45" i="6"/>
  <c r="N45" i="6"/>
  <c r="E46" i="6"/>
  <c r="I46" i="6"/>
  <c r="M46" i="6"/>
  <c r="D47" i="6"/>
  <c r="H47" i="6"/>
  <c r="L47" i="6"/>
  <c r="P47" i="6"/>
  <c r="H48" i="6"/>
  <c r="L48" i="6"/>
  <c r="P48" i="6"/>
  <c r="G50" i="6"/>
  <c r="K50" i="6"/>
  <c r="O50" i="6"/>
  <c r="G51" i="6"/>
  <c r="K51" i="6"/>
  <c r="O51" i="6"/>
  <c r="G52" i="6"/>
  <c r="K52" i="6"/>
  <c r="O52" i="6"/>
  <c r="K9" i="6"/>
  <c r="K8" i="6" s="1"/>
  <c r="L9" i="6"/>
  <c r="L8" i="6" s="1"/>
  <c r="D33" i="6"/>
  <c r="I33" i="6"/>
  <c r="M33" i="6"/>
  <c r="D35" i="6"/>
  <c r="H35" i="6"/>
  <c r="L35" i="6"/>
  <c r="P35" i="6"/>
  <c r="H36" i="6"/>
  <c r="L36" i="6"/>
  <c r="P36" i="6"/>
  <c r="H37" i="6"/>
  <c r="L37" i="6"/>
  <c r="P37" i="6"/>
  <c r="H39" i="6"/>
  <c r="L39" i="6"/>
  <c r="P39" i="6"/>
  <c r="H40" i="6"/>
  <c r="L40" i="6"/>
  <c r="P40" i="6"/>
  <c r="H41" i="6"/>
  <c r="L41" i="6"/>
  <c r="P41" i="6"/>
  <c r="G42" i="6"/>
  <c r="K42" i="6"/>
  <c r="O42" i="6"/>
  <c r="G44" i="6"/>
  <c r="K44" i="6"/>
  <c r="O44" i="6"/>
  <c r="G45" i="6"/>
  <c r="K45" i="6"/>
  <c r="O45" i="6"/>
  <c r="J46" i="6"/>
  <c r="N46" i="6"/>
  <c r="E47" i="6"/>
  <c r="I47" i="6"/>
  <c r="M47" i="6"/>
  <c r="D48" i="6"/>
  <c r="I48" i="6"/>
  <c r="M48" i="6"/>
  <c r="D50" i="6"/>
  <c r="H50" i="6"/>
  <c r="L50" i="6"/>
  <c r="P50" i="6"/>
  <c r="H51" i="6"/>
  <c r="L51" i="6"/>
  <c r="P51" i="6"/>
  <c r="H52" i="6"/>
  <c r="L52" i="6"/>
  <c r="P52" i="6"/>
  <c r="J9" i="6"/>
  <c r="J8" i="6" s="1"/>
  <c r="H9" i="6"/>
  <c r="H8" i="6" s="1"/>
  <c r="E33" i="6"/>
  <c r="J33" i="6"/>
  <c r="N33" i="6"/>
  <c r="E35" i="6"/>
  <c r="I35" i="6"/>
  <c r="M35" i="6"/>
  <c r="D36" i="6"/>
  <c r="I36" i="6"/>
  <c r="M36" i="6"/>
  <c r="D37" i="6"/>
  <c r="I37" i="6"/>
  <c r="M37" i="6"/>
  <c r="D39" i="6"/>
  <c r="I39" i="6"/>
  <c r="M39" i="6"/>
  <c r="D40" i="6"/>
  <c r="I40" i="6"/>
  <c r="M40" i="6"/>
  <c r="D41" i="6"/>
  <c r="I41" i="6"/>
  <c r="M41" i="6"/>
  <c r="D42" i="6"/>
  <c r="H42" i="6"/>
  <c r="L42" i="6"/>
  <c r="P42" i="6"/>
  <c r="H44" i="6"/>
  <c r="L44" i="6"/>
  <c r="P44" i="6"/>
  <c r="H45" i="6"/>
  <c r="L45" i="6"/>
  <c r="P45" i="6"/>
  <c r="G46" i="6"/>
  <c r="K46" i="6"/>
  <c r="O46" i="6"/>
  <c r="J47" i="6"/>
  <c r="N47" i="6"/>
  <c r="E48" i="6"/>
  <c r="J48" i="6"/>
  <c r="N48" i="6"/>
  <c r="E50" i="6"/>
  <c r="I50" i="6"/>
  <c r="M50" i="6"/>
  <c r="D51" i="6"/>
  <c r="I51" i="6"/>
  <c r="M51" i="6"/>
  <c r="D52" i="6"/>
  <c r="I52" i="6"/>
  <c r="M52" i="6"/>
  <c r="P9" i="6"/>
  <c r="P8" i="6" s="1"/>
  <c r="M9" i="6"/>
  <c r="M8" i="6" s="1"/>
  <c r="I9" i="6"/>
  <c r="I8" i="6" s="1"/>
  <c r="D9" i="6"/>
  <c r="G33" i="6"/>
  <c r="K33" i="6"/>
  <c r="O33" i="6"/>
  <c r="J35" i="6"/>
  <c r="N35" i="6"/>
  <c r="E36" i="6"/>
  <c r="J36" i="6"/>
  <c r="N36" i="6"/>
  <c r="E37" i="6"/>
  <c r="J37" i="6"/>
  <c r="N37" i="6"/>
  <c r="E39" i="6"/>
  <c r="J39" i="6"/>
  <c r="N39" i="6"/>
  <c r="E40" i="6"/>
  <c r="J40" i="6"/>
  <c r="N40" i="6"/>
  <c r="E41" i="6"/>
  <c r="J41" i="6"/>
  <c r="N41" i="6"/>
  <c r="E42" i="6"/>
  <c r="I42" i="6"/>
  <c r="M42" i="6"/>
  <c r="D44" i="6"/>
  <c r="I44" i="6"/>
  <c r="M44" i="6"/>
  <c r="D45" i="6"/>
  <c r="F45" i="6" s="1"/>
  <c r="I45" i="6"/>
  <c r="M45" i="6"/>
  <c r="D46" i="6"/>
  <c r="F46" i="6" s="1"/>
  <c r="H46" i="6"/>
  <c r="L46" i="6"/>
  <c r="P46" i="6"/>
  <c r="G47" i="6"/>
  <c r="K47" i="6"/>
  <c r="O47" i="6"/>
  <c r="G48" i="6"/>
  <c r="K48" i="6"/>
  <c r="O48" i="6"/>
  <c r="J50" i="6"/>
  <c r="N50" i="6"/>
  <c r="E51" i="6"/>
  <c r="F51" i="6" s="1"/>
  <c r="J51" i="6"/>
  <c r="N51" i="6"/>
  <c r="E52" i="6"/>
  <c r="J52" i="6"/>
  <c r="N52" i="6"/>
  <c r="O9" i="6"/>
  <c r="O8" i="6" s="1"/>
  <c r="N9" i="6"/>
  <c r="N8" i="6" s="1"/>
  <c r="G9" i="6"/>
  <c r="G8" i="6" s="1"/>
  <c r="E9" i="6"/>
  <c r="E8" i="6" s="1"/>
  <c r="AK9" i="13"/>
  <c r="AM9" i="13" s="1"/>
  <c r="AK8" i="13"/>
  <c r="AM8" i="13" s="1"/>
  <c r="K8" i="5"/>
  <c r="D8" i="5" s="1"/>
  <c r="K10" i="5"/>
  <c r="D10" i="5" s="1"/>
  <c r="K12" i="5"/>
  <c r="D12" i="5" s="1"/>
  <c r="K14" i="5"/>
  <c r="D14" i="5" s="1"/>
  <c r="K16" i="5"/>
  <c r="D16" i="5" s="1"/>
  <c r="K18" i="5"/>
  <c r="D18" i="5" s="1"/>
  <c r="K20" i="5"/>
  <c r="D20" i="5" s="1"/>
  <c r="K22" i="5"/>
  <c r="D22" i="5" s="1"/>
  <c r="K24" i="5"/>
  <c r="D24" i="5" s="1"/>
  <c r="K26" i="5"/>
  <c r="D26" i="5" s="1"/>
  <c r="K28" i="5"/>
  <c r="D28" i="5" s="1"/>
  <c r="K30" i="5"/>
  <c r="D30" i="5" s="1"/>
  <c r="K32" i="5"/>
  <c r="D32" i="5" s="1"/>
  <c r="K34" i="5"/>
  <c r="D34" i="5" s="1"/>
  <c r="K36" i="5"/>
  <c r="D36" i="5" s="1"/>
  <c r="J9" i="5"/>
  <c r="C9" i="5" s="1"/>
  <c r="J11" i="5"/>
  <c r="C11" i="5" s="1"/>
  <c r="J13" i="5"/>
  <c r="C13" i="5" s="1"/>
  <c r="J15" i="5"/>
  <c r="C15" i="5" s="1"/>
  <c r="J17" i="5"/>
  <c r="C17" i="5" s="1"/>
  <c r="J19" i="5"/>
  <c r="C19" i="5" s="1"/>
  <c r="J21" i="5"/>
  <c r="C21" i="5" s="1"/>
  <c r="J23" i="5"/>
  <c r="C23" i="5" s="1"/>
  <c r="J25" i="5"/>
  <c r="C25" i="5" s="1"/>
  <c r="J27" i="5"/>
  <c r="C27" i="5" s="1"/>
  <c r="J29" i="5"/>
  <c r="C29" i="5" s="1"/>
  <c r="J31" i="5"/>
  <c r="C31" i="5" s="1"/>
  <c r="J33" i="5"/>
  <c r="C33" i="5" s="1"/>
  <c r="J35" i="5"/>
  <c r="C35" i="5" s="1"/>
  <c r="K7" i="5"/>
  <c r="K9" i="5"/>
  <c r="D9" i="5" s="1"/>
  <c r="K11" i="5"/>
  <c r="D11" i="5" s="1"/>
  <c r="K13" i="5"/>
  <c r="D13" i="5" s="1"/>
  <c r="K15" i="5"/>
  <c r="D15" i="5" s="1"/>
  <c r="K17" i="5"/>
  <c r="D17" i="5" s="1"/>
  <c r="K19" i="5"/>
  <c r="D19" i="5" s="1"/>
  <c r="K21" i="5"/>
  <c r="D21" i="5" s="1"/>
  <c r="K23" i="5"/>
  <c r="D23" i="5" s="1"/>
  <c r="K25" i="5"/>
  <c r="D25" i="5" s="1"/>
  <c r="K27" i="5"/>
  <c r="D27" i="5" s="1"/>
  <c r="K29" i="5"/>
  <c r="D29" i="5" s="1"/>
  <c r="K31" i="5"/>
  <c r="D31" i="5" s="1"/>
  <c r="K33" i="5"/>
  <c r="D33" i="5" s="1"/>
  <c r="K35" i="5"/>
  <c r="D35" i="5" s="1"/>
  <c r="J7" i="5"/>
  <c r="J8" i="5"/>
  <c r="C8" i="5" s="1"/>
  <c r="J10" i="5"/>
  <c r="C10" i="5" s="1"/>
  <c r="J12" i="5"/>
  <c r="C12" i="5" s="1"/>
  <c r="J14" i="5"/>
  <c r="C14" i="5" s="1"/>
  <c r="J16" i="5"/>
  <c r="C16" i="5" s="1"/>
  <c r="J18" i="5"/>
  <c r="C18" i="5" s="1"/>
  <c r="J20" i="5"/>
  <c r="C20" i="5" s="1"/>
  <c r="J22" i="5"/>
  <c r="C22" i="5" s="1"/>
  <c r="J24" i="5"/>
  <c r="C24" i="5" s="1"/>
  <c r="J26" i="5"/>
  <c r="C26" i="5" s="1"/>
  <c r="J28" i="5"/>
  <c r="C28" i="5" s="1"/>
  <c r="J30" i="5"/>
  <c r="C30" i="5" s="1"/>
  <c r="J32" i="5"/>
  <c r="C32" i="5" s="1"/>
  <c r="J34" i="5"/>
  <c r="C34" i="5" s="1"/>
  <c r="J36" i="5"/>
  <c r="C36" i="5" s="1"/>
  <c r="AA66" i="15"/>
  <c r="AB66" i="15" s="1"/>
  <c r="V15" i="15"/>
  <c r="V23" i="15"/>
  <c r="AA31" i="15"/>
  <c r="AB31" i="15" s="1"/>
  <c r="V47" i="15"/>
  <c r="I47" i="15"/>
  <c r="AA82" i="15"/>
  <c r="AB82" i="15" s="1"/>
  <c r="AA7" i="15"/>
  <c r="AA47" i="15"/>
  <c r="AB47" i="15" s="1"/>
  <c r="V66" i="15"/>
  <c r="W66" i="15" s="1"/>
  <c r="X66" i="15" s="1"/>
  <c r="X55" i="15"/>
  <c r="K6" i="15"/>
  <c r="P68" i="15"/>
  <c r="D8" i="3"/>
  <c r="D6" i="3" s="1"/>
  <c r="D10" i="3"/>
  <c r="M9" i="5"/>
  <c r="F9" i="5" s="1"/>
  <c r="M11" i="5"/>
  <c r="F11" i="5" s="1"/>
  <c r="M13" i="5"/>
  <c r="F13" i="5" s="1"/>
  <c r="M15" i="5"/>
  <c r="F15" i="5" s="1"/>
  <c r="M17" i="5"/>
  <c r="F17" i="5" s="1"/>
  <c r="M19" i="5"/>
  <c r="F19" i="5" s="1"/>
  <c r="M21" i="5"/>
  <c r="F21" i="5" s="1"/>
  <c r="M23" i="5"/>
  <c r="F23" i="5" s="1"/>
  <c r="M25" i="5"/>
  <c r="F25" i="5" s="1"/>
  <c r="M27" i="5"/>
  <c r="F27" i="5" s="1"/>
  <c r="M29" i="5"/>
  <c r="F29" i="5" s="1"/>
  <c r="M31" i="5"/>
  <c r="F31" i="5" s="1"/>
  <c r="M33" i="5"/>
  <c r="F33" i="5" s="1"/>
  <c r="L7" i="5"/>
  <c r="L8" i="5"/>
  <c r="L10" i="5"/>
  <c r="L12" i="5"/>
  <c r="L14" i="5"/>
  <c r="L16" i="5"/>
  <c r="L18" i="5"/>
  <c r="L20" i="5"/>
  <c r="L22" i="5"/>
  <c r="L24" i="5"/>
  <c r="L26" i="5"/>
  <c r="L28" i="5"/>
  <c r="L30" i="5"/>
  <c r="L32" i="5"/>
  <c r="L34" i="5"/>
  <c r="L36" i="5"/>
  <c r="M35" i="5"/>
  <c r="F35" i="5" s="1"/>
  <c r="M8" i="5"/>
  <c r="F8" i="5" s="1"/>
  <c r="M10" i="5"/>
  <c r="F10" i="5" s="1"/>
  <c r="M12" i="5"/>
  <c r="F12" i="5" s="1"/>
  <c r="M14" i="5"/>
  <c r="F14" i="5" s="1"/>
  <c r="M16" i="5"/>
  <c r="F16" i="5" s="1"/>
  <c r="M18" i="5"/>
  <c r="F18" i="5" s="1"/>
  <c r="M20" i="5"/>
  <c r="F20" i="5" s="1"/>
  <c r="M22" i="5"/>
  <c r="F22" i="5" s="1"/>
  <c r="M24" i="5"/>
  <c r="F24" i="5" s="1"/>
  <c r="M26" i="5"/>
  <c r="F26" i="5" s="1"/>
  <c r="M28" i="5"/>
  <c r="F28" i="5" s="1"/>
  <c r="M30" i="5"/>
  <c r="F30" i="5" s="1"/>
  <c r="M32" i="5"/>
  <c r="F32" i="5" s="1"/>
  <c r="M34" i="5"/>
  <c r="F34" i="5" s="1"/>
  <c r="M36" i="5"/>
  <c r="F36" i="5" s="1"/>
  <c r="L9" i="5"/>
  <c r="L11" i="5"/>
  <c r="L13" i="5"/>
  <c r="L15" i="5"/>
  <c r="L17" i="5"/>
  <c r="L19" i="5"/>
  <c r="L21" i="5"/>
  <c r="L23" i="5"/>
  <c r="L25" i="5"/>
  <c r="L27" i="5"/>
  <c r="L29" i="5"/>
  <c r="L31" i="5"/>
  <c r="L33" i="5"/>
  <c r="L35" i="5"/>
  <c r="M7" i="5"/>
  <c r="U10" i="6"/>
  <c r="Y10" i="6"/>
  <c r="AC10" i="6"/>
  <c r="U11" i="6"/>
  <c r="Y11" i="6"/>
  <c r="AC11" i="6"/>
  <c r="X12" i="6"/>
  <c r="AB12" i="6"/>
  <c r="S13" i="6"/>
  <c r="X13" i="6"/>
  <c r="AB13" i="6"/>
  <c r="S15" i="6"/>
  <c r="X15" i="6"/>
  <c r="AB15" i="6"/>
  <c r="S16" i="6"/>
  <c r="W16" i="6"/>
  <c r="AA16" i="6"/>
  <c r="R17" i="6"/>
  <c r="W17" i="6"/>
  <c r="AA17" i="6"/>
  <c r="R18" i="6"/>
  <c r="W18" i="6"/>
  <c r="AA18" i="6"/>
  <c r="R20" i="6"/>
  <c r="V20" i="6"/>
  <c r="Z20" i="6"/>
  <c r="AD20" i="6"/>
  <c r="V21" i="6"/>
  <c r="Z21" i="6"/>
  <c r="AD21" i="6"/>
  <c r="V22" i="6"/>
  <c r="Z22" i="6"/>
  <c r="AD22" i="6"/>
  <c r="X24" i="6"/>
  <c r="AB24" i="6"/>
  <c r="S25" i="6"/>
  <c r="X25" i="6"/>
  <c r="AB25" i="6"/>
  <c r="S26" i="6"/>
  <c r="X26" i="6"/>
  <c r="AB26" i="6"/>
  <c r="S27" i="6"/>
  <c r="X27" i="6"/>
  <c r="AB27" i="6"/>
  <c r="S29" i="6"/>
  <c r="X29" i="6"/>
  <c r="AB29" i="6"/>
  <c r="AB28" i="6" s="1"/>
  <c r="S31" i="6"/>
  <c r="X31" i="6"/>
  <c r="AB31" i="6"/>
  <c r="S32" i="6"/>
  <c r="W32" i="6"/>
  <c r="V10" i="6"/>
  <c r="Z10" i="6"/>
  <c r="AD10" i="6"/>
  <c r="V11" i="6"/>
  <c r="Z11" i="6"/>
  <c r="AD11" i="6"/>
  <c r="U12" i="6"/>
  <c r="Y12" i="6"/>
  <c r="AC12" i="6"/>
  <c r="U13" i="6"/>
  <c r="Y13" i="6"/>
  <c r="AC13" i="6"/>
  <c r="U15" i="6"/>
  <c r="Y15" i="6"/>
  <c r="AC15" i="6"/>
  <c r="X16" i="6"/>
  <c r="AB16" i="6"/>
  <c r="S17" i="6"/>
  <c r="T17" i="6" s="1"/>
  <c r="X17" i="6"/>
  <c r="AB17" i="6"/>
  <c r="S18" i="6"/>
  <c r="X18" i="6"/>
  <c r="AB18" i="6"/>
  <c r="S20" i="6"/>
  <c r="W20" i="6"/>
  <c r="AA20" i="6"/>
  <c r="R21" i="6"/>
  <c r="W21" i="6"/>
  <c r="AA21" i="6"/>
  <c r="R22" i="6"/>
  <c r="W22" i="6"/>
  <c r="AA22" i="6"/>
  <c r="U24" i="6"/>
  <c r="Y24" i="6"/>
  <c r="AC24" i="6"/>
  <c r="U25" i="6"/>
  <c r="Y25" i="6"/>
  <c r="AC25" i="6"/>
  <c r="U26" i="6"/>
  <c r="Y26" i="6"/>
  <c r="AC26" i="6"/>
  <c r="U27" i="6"/>
  <c r="Y27" i="6"/>
  <c r="AC27" i="6"/>
  <c r="U29" i="6"/>
  <c r="U28" i="6" s="1"/>
  <c r="Y29" i="6"/>
  <c r="Y28" i="6" s="1"/>
  <c r="AC29" i="6"/>
  <c r="U31" i="6"/>
  <c r="Y31" i="6"/>
  <c r="AC31" i="6"/>
  <c r="X32" i="6"/>
  <c r="AB32" i="6"/>
  <c r="R10" i="6"/>
  <c r="W10" i="6"/>
  <c r="AA10" i="6"/>
  <c r="R11" i="6"/>
  <c r="W11" i="6"/>
  <c r="AA11" i="6"/>
  <c r="R12" i="6"/>
  <c r="V12" i="6"/>
  <c r="Z12" i="6"/>
  <c r="AD12" i="6"/>
  <c r="V13" i="6"/>
  <c r="Z13" i="6"/>
  <c r="AD13" i="6"/>
  <c r="V15" i="6"/>
  <c r="Z15" i="6"/>
  <c r="AD15" i="6"/>
  <c r="U16" i="6"/>
  <c r="Y16" i="6"/>
  <c r="AC16" i="6"/>
  <c r="U17" i="6"/>
  <c r="Y17" i="6"/>
  <c r="AC17" i="6"/>
  <c r="U18" i="6"/>
  <c r="Y18" i="6"/>
  <c r="AC18" i="6"/>
  <c r="X20" i="6"/>
  <c r="AB20" i="6"/>
  <c r="S21" i="6"/>
  <c r="X21" i="6"/>
  <c r="AB21" i="6"/>
  <c r="S22" i="6"/>
  <c r="X22" i="6"/>
  <c r="AB22" i="6"/>
  <c r="R24" i="6"/>
  <c r="V24" i="6"/>
  <c r="Z24" i="6"/>
  <c r="AD24" i="6"/>
  <c r="V25" i="6"/>
  <c r="Z25" i="6"/>
  <c r="AD25" i="6"/>
  <c r="V26" i="6"/>
  <c r="Z26" i="6"/>
  <c r="AD26" i="6"/>
  <c r="V27" i="6"/>
  <c r="Z27" i="6"/>
  <c r="AD27" i="6"/>
  <c r="V29" i="6"/>
  <c r="V28" i="6" s="1"/>
  <c r="Z29" i="6"/>
  <c r="Z28" i="6" s="1"/>
  <c r="AD29" i="6"/>
  <c r="AD28" i="6" s="1"/>
  <c r="V31" i="6"/>
  <c r="Z31" i="6"/>
  <c r="AD31" i="6"/>
  <c r="U32" i="6"/>
  <c r="Y32" i="6"/>
  <c r="S10" i="6"/>
  <c r="X10" i="6"/>
  <c r="AB10" i="6"/>
  <c r="S11" i="6"/>
  <c r="X11" i="6"/>
  <c r="AB11" i="6"/>
  <c r="S12" i="6"/>
  <c r="W12" i="6"/>
  <c r="AA12" i="6"/>
  <c r="R13" i="6"/>
  <c r="W13" i="6"/>
  <c r="AA13" i="6"/>
  <c r="R15" i="6"/>
  <c r="W15" i="6"/>
  <c r="AA15" i="6"/>
  <c r="R16" i="6"/>
  <c r="V16" i="6"/>
  <c r="Z16" i="6"/>
  <c r="AD16" i="6"/>
  <c r="V17" i="6"/>
  <c r="Z17" i="6"/>
  <c r="AD17" i="6"/>
  <c r="V18" i="6"/>
  <c r="Z18" i="6"/>
  <c r="AD18" i="6"/>
  <c r="U20" i="6"/>
  <c r="Y20" i="6"/>
  <c r="AC20" i="6"/>
  <c r="U21" i="6"/>
  <c r="Y21" i="6"/>
  <c r="AC21" i="6"/>
  <c r="U22" i="6"/>
  <c r="Y22" i="6"/>
  <c r="AC22" i="6"/>
  <c r="S24" i="6"/>
  <c r="W24" i="6"/>
  <c r="AA24" i="6"/>
  <c r="R25" i="6"/>
  <c r="W25" i="6"/>
  <c r="AA25" i="6"/>
  <c r="R26" i="6"/>
  <c r="T26" i="6" s="1"/>
  <c r="W26" i="6"/>
  <c r="AA26" i="6"/>
  <c r="R27" i="6"/>
  <c r="T27" i="6" s="1"/>
  <c r="W27" i="6"/>
  <c r="AA27" i="6"/>
  <c r="R29" i="6"/>
  <c r="R28" i="6" s="1"/>
  <c r="W29" i="6"/>
  <c r="W28" i="6" s="1"/>
  <c r="AA29" i="6"/>
  <c r="AA28" i="6" s="1"/>
  <c r="R31" i="6"/>
  <c r="W31" i="6"/>
  <c r="AA31" i="6"/>
  <c r="R32" i="6"/>
  <c r="T32" i="6" s="1"/>
  <c r="V32" i="6"/>
  <c r="AD32" i="6"/>
  <c r="V33" i="6"/>
  <c r="Z33" i="6"/>
  <c r="AD33" i="6"/>
  <c r="V35" i="6"/>
  <c r="Z35" i="6"/>
  <c r="AD35" i="6"/>
  <c r="U36" i="6"/>
  <c r="Y36" i="6"/>
  <c r="AC36" i="6"/>
  <c r="U37" i="6"/>
  <c r="Y37" i="6"/>
  <c r="AC37" i="6"/>
  <c r="U39" i="6"/>
  <c r="Y39" i="6"/>
  <c r="AC39" i="6"/>
  <c r="X40" i="6"/>
  <c r="AB40" i="6"/>
  <c r="S41" i="6"/>
  <c r="X41" i="6"/>
  <c r="AB41" i="6"/>
  <c r="S42" i="6"/>
  <c r="X42" i="6"/>
  <c r="AB42" i="6"/>
  <c r="R44" i="6"/>
  <c r="V44" i="6"/>
  <c r="Z44" i="6"/>
  <c r="AD44" i="6"/>
  <c r="V45" i="6"/>
  <c r="Z45" i="6"/>
  <c r="AD45" i="6"/>
  <c r="V46" i="6"/>
  <c r="Z46" i="6"/>
  <c r="AD46" i="6"/>
  <c r="V47" i="6"/>
  <c r="Z47" i="6"/>
  <c r="AD47" i="6"/>
  <c r="U48" i="6"/>
  <c r="Y48" i="6"/>
  <c r="AC48" i="6"/>
  <c r="U50" i="6"/>
  <c r="Y50" i="6"/>
  <c r="AC50" i="6"/>
  <c r="U51" i="6"/>
  <c r="Y51" i="6"/>
  <c r="AC51" i="6"/>
  <c r="U52" i="6"/>
  <c r="Y52" i="6"/>
  <c r="AC52" i="6"/>
  <c r="AA9" i="6"/>
  <c r="X9" i="6"/>
  <c r="V9" i="6"/>
  <c r="Z32" i="6"/>
  <c r="R33" i="6"/>
  <c r="W33" i="6"/>
  <c r="AA33" i="6"/>
  <c r="R35" i="6"/>
  <c r="W35" i="6"/>
  <c r="AA35" i="6"/>
  <c r="R36" i="6"/>
  <c r="V36" i="6"/>
  <c r="Z36" i="6"/>
  <c r="AD36" i="6"/>
  <c r="V37" i="6"/>
  <c r="Z37" i="6"/>
  <c r="AD37" i="6"/>
  <c r="V39" i="6"/>
  <c r="Z39" i="6"/>
  <c r="AD39" i="6"/>
  <c r="U40" i="6"/>
  <c r="Y40" i="6"/>
  <c r="AC40" i="6"/>
  <c r="U41" i="6"/>
  <c r="Y41" i="6"/>
  <c r="AC41" i="6"/>
  <c r="U42" i="6"/>
  <c r="Y42" i="6"/>
  <c r="AC42" i="6"/>
  <c r="S44" i="6"/>
  <c r="W44" i="6"/>
  <c r="AA44" i="6"/>
  <c r="R45" i="6"/>
  <c r="W45" i="6"/>
  <c r="AA45" i="6"/>
  <c r="R46" i="6"/>
  <c r="W46" i="6"/>
  <c r="AA46" i="6"/>
  <c r="R47" i="6"/>
  <c r="W47" i="6"/>
  <c r="AA47" i="6"/>
  <c r="R48" i="6"/>
  <c r="V48" i="6"/>
  <c r="Z48" i="6"/>
  <c r="AD48" i="6"/>
  <c r="V50" i="6"/>
  <c r="Z50" i="6"/>
  <c r="AD50" i="6"/>
  <c r="V51" i="6"/>
  <c r="Z51" i="6"/>
  <c r="AD51" i="6"/>
  <c r="V52" i="6"/>
  <c r="Z52" i="6"/>
  <c r="AD52" i="6"/>
  <c r="AB9" i="6"/>
  <c r="AA32" i="6"/>
  <c r="S33" i="6"/>
  <c r="T33" i="6" s="1"/>
  <c r="X33" i="6"/>
  <c r="AB33" i="6"/>
  <c r="S35" i="6"/>
  <c r="X35" i="6"/>
  <c r="AB35" i="6"/>
  <c r="S36" i="6"/>
  <c r="W36" i="6"/>
  <c r="AA36" i="6"/>
  <c r="R37" i="6"/>
  <c r="W37" i="6"/>
  <c r="AA37" i="6"/>
  <c r="R39" i="6"/>
  <c r="W39" i="6"/>
  <c r="AA39" i="6"/>
  <c r="R40" i="6"/>
  <c r="V40" i="6"/>
  <c r="Z40" i="6"/>
  <c r="AD40" i="6"/>
  <c r="V41" i="6"/>
  <c r="Z41" i="6"/>
  <c r="AD41" i="6"/>
  <c r="V42" i="6"/>
  <c r="Z42" i="6"/>
  <c r="AD42" i="6"/>
  <c r="X44" i="6"/>
  <c r="AB44" i="6"/>
  <c r="S45" i="6"/>
  <c r="X45" i="6"/>
  <c r="AB45" i="6"/>
  <c r="S46" i="6"/>
  <c r="X46" i="6"/>
  <c r="AB46" i="6"/>
  <c r="S47" i="6"/>
  <c r="X47" i="6"/>
  <c r="AB47" i="6"/>
  <c r="S48" i="6"/>
  <c r="W48" i="6"/>
  <c r="AA48" i="6"/>
  <c r="R50" i="6"/>
  <c r="W50" i="6"/>
  <c r="AA50" i="6"/>
  <c r="R51" i="6"/>
  <c r="W51" i="6"/>
  <c r="AA51" i="6"/>
  <c r="R52" i="6"/>
  <c r="W52" i="6"/>
  <c r="AA52" i="6"/>
  <c r="AD9" i="6"/>
  <c r="Z9" i="6"/>
  <c r="W9" i="6"/>
  <c r="AC32" i="6"/>
  <c r="U33" i="6"/>
  <c r="Y33" i="6"/>
  <c r="AC33" i="6"/>
  <c r="U35" i="6"/>
  <c r="AC35" i="6"/>
  <c r="X36" i="6"/>
  <c r="AB36" i="6"/>
  <c r="S37" i="6"/>
  <c r="X37" i="6"/>
  <c r="AB37" i="6"/>
  <c r="S39" i="6"/>
  <c r="X39" i="6"/>
  <c r="AB39" i="6"/>
  <c r="S40" i="6"/>
  <c r="W40" i="6"/>
  <c r="AA40" i="6"/>
  <c r="R41" i="6"/>
  <c r="W41" i="6"/>
  <c r="AA41" i="6"/>
  <c r="R42" i="6"/>
  <c r="W42" i="6"/>
  <c r="AA42" i="6"/>
  <c r="U44" i="6"/>
  <c r="Y44" i="6"/>
  <c r="AC44" i="6"/>
  <c r="U45" i="6"/>
  <c r="Y45" i="6"/>
  <c r="AC45" i="6"/>
  <c r="U46" i="6"/>
  <c r="Y46" i="6"/>
  <c r="AC46" i="6"/>
  <c r="U47" i="6"/>
  <c r="Y47" i="6"/>
  <c r="AC47" i="6"/>
  <c r="X48" i="6"/>
  <c r="AB48" i="6"/>
  <c r="S50" i="6"/>
  <c r="X50" i="6"/>
  <c r="AB50" i="6"/>
  <c r="S51" i="6"/>
  <c r="X51" i="6"/>
  <c r="AB51" i="6"/>
  <c r="S52" i="6"/>
  <c r="X52" i="6"/>
  <c r="AB52" i="6"/>
  <c r="AC9" i="6"/>
  <c r="Y9" i="6"/>
  <c r="U9" i="6"/>
  <c r="S9" i="6"/>
  <c r="R9" i="6"/>
  <c r="AQ6" i="14"/>
  <c r="AM6" i="14"/>
  <c r="AO6" i="14"/>
  <c r="N6" i="16"/>
  <c r="P13" i="16"/>
  <c r="P18" i="16"/>
  <c r="P31" i="16"/>
  <c r="P33" i="16"/>
  <c r="P9" i="16"/>
  <c r="P12" i="16"/>
  <c r="V15" i="16"/>
  <c r="P40" i="16"/>
  <c r="I7" i="16"/>
  <c r="P8" i="16"/>
  <c r="P10" i="16"/>
  <c r="P11" i="16"/>
  <c r="P21" i="16"/>
  <c r="W9" i="16"/>
  <c r="X9" i="16" s="1"/>
  <c r="X14" i="16"/>
  <c r="P16" i="16"/>
  <c r="P36" i="16"/>
  <c r="W39" i="16"/>
  <c r="X39" i="16" s="1"/>
  <c r="AA7" i="16"/>
  <c r="AB8" i="16"/>
  <c r="AC8" i="16" s="1"/>
  <c r="AB11" i="16"/>
  <c r="AC11" i="16" s="1"/>
  <c r="AB14" i="16"/>
  <c r="AC14" i="16" s="1"/>
  <c r="K6" i="16"/>
  <c r="I15" i="16"/>
  <c r="AC22" i="16"/>
  <c r="X29" i="16"/>
  <c r="AC31" i="16"/>
  <c r="P32" i="16"/>
  <c r="W33" i="16"/>
  <c r="X33" i="16" s="1"/>
  <c r="X34" i="16"/>
  <c r="X38" i="16"/>
  <c r="AC17" i="16"/>
  <c r="AC26" i="16"/>
  <c r="AC18" i="16"/>
  <c r="W20" i="16"/>
  <c r="X20" i="16" s="1"/>
  <c r="I23" i="16"/>
  <c r="V7" i="16"/>
  <c r="O7" i="16"/>
  <c r="W11" i="16"/>
  <c r="X11" i="16" s="1"/>
  <c r="AB12" i="16"/>
  <c r="AC12" i="16" s="1"/>
  <c r="P14" i="16"/>
  <c r="X16" i="16"/>
  <c r="AC21" i="16"/>
  <c r="W22" i="16"/>
  <c r="X22" i="16" s="1"/>
  <c r="P24" i="16"/>
  <c r="W25" i="16"/>
  <c r="X25" i="16" s="1"/>
  <c r="X26" i="16"/>
  <c r="X27" i="16"/>
  <c r="P30" i="16"/>
  <c r="P35" i="16"/>
  <c r="AB36" i="16"/>
  <c r="AC36" i="16" s="1"/>
  <c r="W37" i="16"/>
  <c r="X37" i="16" s="1"/>
  <c r="P39" i="16"/>
  <c r="L7" i="16"/>
  <c r="AB7" i="16"/>
  <c r="P17" i="16"/>
  <c r="O15" i="16"/>
  <c r="X31" i="16"/>
  <c r="AC33" i="16"/>
  <c r="AB33" i="16"/>
  <c r="P34" i="16"/>
  <c r="W36" i="16"/>
  <c r="X36" i="16" s="1"/>
  <c r="AB29" i="16"/>
  <c r="AC29" i="16" s="1"/>
  <c r="M6" i="16"/>
  <c r="W8" i="16"/>
  <c r="AB9" i="16"/>
  <c r="AC9" i="16" s="1"/>
  <c r="W12" i="16"/>
  <c r="X12" i="16" s="1"/>
  <c r="AB13" i="16"/>
  <c r="AC13" i="16" s="1"/>
  <c r="L15" i="16"/>
  <c r="X18" i="16"/>
  <c r="AB20" i="16"/>
  <c r="AC20" i="16" s="1"/>
  <c r="AA23" i="16"/>
  <c r="AB23" i="16" s="1"/>
  <c r="AB25" i="16"/>
  <c r="AC25" i="16" s="1"/>
  <c r="W28" i="16"/>
  <c r="X28" i="16" s="1"/>
  <c r="AC32" i="16"/>
  <c r="P38" i="16"/>
  <c r="W40" i="16"/>
  <c r="X40" i="16" s="1"/>
  <c r="W32" i="16"/>
  <c r="X32" i="16" s="1"/>
  <c r="J6" i="16"/>
  <c r="AB16" i="16"/>
  <c r="AC16" i="16" s="1"/>
  <c r="W19" i="16"/>
  <c r="X19" i="16" s="1"/>
  <c r="W24" i="16"/>
  <c r="X24" i="16" s="1"/>
  <c r="O23" i="16"/>
  <c r="P27" i="16"/>
  <c r="L23" i="16"/>
  <c r="X35" i="16"/>
  <c r="AB37" i="16"/>
  <c r="AC37" i="16" s="1"/>
  <c r="AA15" i="16"/>
  <c r="AB15" i="16" s="1"/>
  <c r="V23" i="16"/>
  <c r="W23" i="16" s="1"/>
  <c r="W15" i="16"/>
  <c r="X15" i="16" s="1"/>
  <c r="P14" i="15"/>
  <c r="P99" i="15"/>
  <c r="P51" i="15"/>
  <c r="P53" i="15"/>
  <c r="I82" i="15"/>
  <c r="X83" i="15"/>
  <c r="P20" i="15"/>
  <c r="P36" i="15"/>
  <c r="P43" i="15"/>
  <c r="O66" i="15"/>
  <c r="P70" i="15"/>
  <c r="P72" i="15"/>
  <c r="O82" i="15"/>
  <c r="N3" i="15"/>
  <c r="L31" i="15"/>
  <c r="I39" i="15"/>
  <c r="P54" i="15"/>
  <c r="L82" i="15"/>
  <c r="K3" i="15"/>
  <c r="P24" i="15"/>
  <c r="P25" i="15"/>
  <c r="P34" i="15"/>
  <c r="J3" i="15"/>
  <c r="G6" i="15"/>
  <c r="V74" i="15"/>
  <c r="W74" i="15" s="1"/>
  <c r="O31" i="15"/>
  <c r="P79" i="15"/>
  <c r="P96" i="15"/>
  <c r="P98" i="15"/>
  <c r="W31" i="15"/>
  <c r="X31" i="15" s="1"/>
  <c r="AA74" i="15"/>
  <c r="AB74" i="15" s="1"/>
  <c r="AC74" i="15" s="1"/>
  <c r="P8" i="15"/>
  <c r="L15" i="15"/>
  <c r="P27" i="15"/>
  <c r="P28" i="15"/>
  <c r="P30" i="15"/>
  <c r="P40" i="15"/>
  <c r="P41" i="15"/>
  <c r="L47" i="15"/>
  <c r="P49" i="15"/>
  <c r="V39" i="15"/>
  <c r="W39" i="15" s="1"/>
  <c r="X39" i="15" s="1"/>
  <c r="M3" i="15"/>
  <c r="O15" i="15"/>
  <c r="P18" i="15"/>
  <c r="P45" i="15"/>
  <c r="P52" i="15"/>
  <c r="L66" i="15"/>
  <c r="P76" i="15"/>
  <c r="P86" i="15"/>
  <c r="P88" i="15"/>
  <c r="P92" i="15"/>
  <c r="P93" i="15"/>
  <c r="P90" i="15"/>
  <c r="I66" i="15"/>
  <c r="P12" i="15"/>
  <c r="P17" i="15"/>
  <c r="X19" i="15"/>
  <c r="AC22" i="15"/>
  <c r="I23" i="15"/>
  <c r="P29" i="15"/>
  <c r="P33" i="15"/>
  <c r="X35" i="15"/>
  <c r="AC38" i="15"/>
  <c r="P42" i="15"/>
  <c r="P65" i="15"/>
  <c r="P69" i="15"/>
  <c r="L74" i="15"/>
  <c r="I74" i="15"/>
  <c r="P80" i="15"/>
  <c r="P84" i="15"/>
  <c r="P85" i="15"/>
  <c r="P94" i="15"/>
  <c r="P97" i="15"/>
  <c r="X103" i="15"/>
  <c r="AC90" i="15"/>
  <c r="O23" i="15"/>
  <c r="P44" i="15"/>
  <c r="O47" i="15"/>
  <c r="AC78" i="15"/>
  <c r="X79" i="15"/>
  <c r="I7" i="15"/>
  <c r="X51" i="15"/>
  <c r="O7" i="15"/>
  <c r="I15" i="15"/>
  <c r="P19" i="15"/>
  <c r="P26" i="15"/>
  <c r="I31" i="15"/>
  <c r="P35" i="15"/>
  <c r="O39" i="15"/>
  <c r="P46" i="15"/>
  <c r="P50" i="15"/>
  <c r="P71" i="15"/>
  <c r="P83" i="15"/>
  <c r="P87" i="15"/>
  <c r="P91" i="15"/>
  <c r="P100" i="15"/>
  <c r="W15" i="15"/>
  <c r="X15" i="15" s="1"/>
  <c r="W47" i="15"/>
  <c r="X47" i="15" s="1"/>
  <c r="W23" i="15"/>
  <c r="X23" i="15" s="1"/>
  <c r="P11" i="15"/>
  <c r="P16" i="15"/>
  <c r="P22" i="15"/>
  <c r="AB26" i="15"/>
  <c r="AC26" i="15" s="1"/>
  <c r="P32" i="15"/>
  <c r="P38" i="15"/>
  <c r="AB42" i="15"/>
  <c r="AC42" i="15" s="1"/>
  <c r="P48" i="15"/>
  <c r="X67" i="15"/>
  <c r="X68" i="15"/>
  <c r="P73" i="15"/>
  <c r="P78" i="15"/>
  <c r="P81" i="15"/>
  <c r="P89" i="15"/>
  <c r="P95" i="15"/>
  <c r="AC98" i="15"/>
  <c r="X99" i="15"/>
  <c r="P101" i="15"/>
  <c r="P103" i="15"/>
  <c r="L7" i="15"/>
  <c r="L6" i="15" s="1"/>
  <c r="O55" i="15"/>
  <c r="L23" i="15"/>
  <c r="L39" i="15"/>
  <c r="AC82" i="15"/>
  <c r="P10" i="15"/>
  <c r="P13" i="15"/>
  <c r="P21" i="15"/>
  <c r="P37" i="15"/>
  <c r="P67" i="15"/>
  <c r="AB67" i="15"/>
  <c r="AC67" i="15" s="1"/>
  <c r="P75" i="15"/>
  <c r="P77" i="15"/>
  <c r="AC94" i="15"/>
  <c r="X95" i="15"/>
  <c r="P102" i="15"/>
  <c r="AA15" i="15"/>
  <c r="AB15" i="15" s="1"/>
  <c r="AA23" i="15"/>
  <c r="AB23" i="15" s="1"/>
  <c r="AA39" i="15"/>
  <c r="AB39" i="15" s="1"/>
  <c r="V82" i="15"/>
  <c r="W82" i="15" s="1"/>
  <c r="X82" i="15" s="1"/>
  <c r="AC66" i="15"/>
  <c r="AA55" i="15"/>
  <c r="AB55" i="15" s="1"/>
  <c r="H6" i="15"/>
  <c r="M6" i="15"/>
  <c r="J6" i="15"/>
  <c r="AB7" i="15"/>
  <c r="AC7" i="15" s="1"/>
  <c r="N6" i="15"/>
  <c r="V7" i="15"/>
  <c r="W25" i="15"/>
  <c r="X25" i="15" s="1"/>
  <c r="AB28" i="15"/>
  <c r="AC28" i="15" s="1"/>
  <c r="AB44" i="15"/>
  <c r="AC44" i="15" s="1"/>
  <c r="AB8" i="15"/>
  <c r="W9" i="15"/>
  <c r="X9" i="15" s="1"/>
  <c r="W37" i="15"/>
  <c r="X37" i="15" s="1"/>
  <c r="W89" i="15"/>
  <c r="X89" i="15" s="1"/>
  <c r="X8" i="15"/>
  <c r="P9" i="15"/>
  <c r="AC12" i="15"/>
  <c r="AB16" i="15"/>
  <c r="AC16" i="15" s="1"/>
  <c r="W29" i="15"/>
  <c r="X29" i="15" s="1"/>
  <c r="AB32" i="15"/>
  <c r="AC32" i="15" s="1"/>
  <c r="W45" i="15"/>
  <c r="X45" i="15" s="1"/>
  <c r="AB48" i="15"/>
  <c r="AC48" i="15" s="1"/>
  <c r="AB53" i="15"/>
  <c r="AC53" i="15" s="1"/>
  <c r="W73" i="15"/>
  <c r="X73" i="15" s="1"/>
  <c r="W41" i="15"/>
  <c r="X41" i="15" s="1"/>
  <c r="AB76" i="15"/>
  <c r="AC76" i="15" s="1"/>
  <c r="AB11" i="15"/>
  <c r="AC11" i="15" s="1"/>
  <c r="W13" i="15"/>
  <c r="X13" i="15" s="1"/>
  <c r="W21" i="15"/>
  <c r="AB24" i="15"/>
  <c r="AC24" i="15" s="1"/>
  <c r="AB40" i="15"/>
  <c r="AC40" i="15" s="1"/>
  <c r="W12" i="15"/>
  <c r="X12" i="15" s="1"/>
  <c r="W17" i="15"/>
  <c r="X17" i="15" s="1"/>
  <c r="AB20" i="15"/>
  <c r="AC20" i="15" s="1"/>
  <c r="W33" i="15"/>
  <c r="X33" i="15" s="1"/>
  <c r="AB36" i="15"/>
  <c r="AC36" i="15" s="1"/>
  <c r="W49" i="15"/>
  <c r="X49" i="15" s="1"/>
  <c r="AB92" i="15"/>
  <c r="AC92" i="15" s="1"/>
  <c r="X16" i="15"/>
  <c r="AC19" i="15"/>
  <c r="X20" i="15"/>
  <c r="X24" i="15"/>
  <c r="AC27" i="15"/>
  <c r="X28" i="15"/>
  <c r="AC31" i="15"/>
  <c r="X32" i="15"/>
  <c r="AC35" i="15"/>
  <c r="X36" i="15"/>
  <c r="X40" i="15"/>
  <c r="AC43" i="15"/>
  <c r="X44" i="15"/>
  <c r="AC47" i="15"/>
  <c r="X48" i="15"/>
  <c r="AC51" i="15"/>
  <c r="AC52" i="15"/>
  <c r="W54" i="15"/>
  <c r="X54" i="15" s="1"/>
  <c r="W65" i="15"/>
  <c r="X65" i="15" s="1"/>
  <c r="W77" i="15"/>
  <c r="X77" i="15" s="1"/>
  <c r="AB80" i="15"/>
  <c r="AC80" i="15" s="1"/>
  <c r="W93" i="15"/>
  <c r="X93" i="15" s="1"/>
  <c r="AB96" i="15"/>
  <c r="AC96" i="15" s="1"/>
  <c r="W69" i="15"/>
  <c r="X69" i="15" s="1"/>
  <c r="AB72" i="15"/>
  <c r="AC72" i="15" s="1"/>
  <c r="W85" i="15"/>
  <c r="X85" i="15" s="1"/>
  <c r="AB88" i="15"/>
  <c r="AC88" i="15" s="1"/>
  <c r="W101" i="15"/>
  <c r="X101" i="15" s="1"/>
  <c r="X52" i="15"/>
  <c r="X53" i="15"/>
  <c r="AB68" i="15"/>
  <c r="AC68" i="15" s="1"/>
  <c r="W81" i="15"/>
  <c r="X81" i="15" s="1"/>
  <c r="AB84" i="15"/>
  <c r="AC84" i="15" s="1"/>
  <c r="W97" i="15"/>
  <c r="X97" i="15" s="1"/>
  <c r="AB100" i="15"/>
  <c r="AC100" i="15" s="1"/>
  <c r="AC71" i="15"/>
  <c r="X72" i="15"/>
  <c r="AC75" i="15"/>
  <c r="X76" i="15"/>
  <c r="AC79" i="15"/>
  <c r="X80" i="15"/>
  <c r="AC83" i="15"/>
  <c r="X84" i="15"/>
  <c r="AC87" i="15"/>
  <c r="X88" i="15"/>
  <c r="AC91" i="15"/>
  <c r="X92" i="15"/>
  <c r="AC95" i="15"/>
  <c r="X96" i="15"/>
  <c r="AC99" i="15"/>
  <c r="X100" i="15"/>
  <c r="AC103" i="15"/>
  <c r="P47" i="14"/>
  <c r="P49" i="14"/>
  <c r="P34" i="14"/>
  <c r="P40" i="14"/>
  <c r="P44" i="14"/>
  <c r="P14" i="14"/>
  <c r="P18" i="14"/>
  <c r="P19" i="14"/>
  <c r="P30" i="14"/>
  <c r="AC41" i="14"/>
  <c r="P43" i="14"/>
  <c r="P48" i="14"/>
  <c r="X49" i="14"/>
  <c r="P8" i="14"/>
  <c r="P15" i="14"/>
  <c r="P17" i="14"/>
  <c r="P31" i="14"/>
  <c r="P32" i="14"/>
  <c r="X38" i="14"/>
  <c r="P39" i="14"/>
  <c r="O6" i="14"/>
  <c r="P9" i="14"/>
  <c r="X31" i="14"/>
  <c r="P35" i="14"/>
  <c r="X39" i="14"/>
  <c r="AC42" i="14"/>
  <c r="P10" i="14"/>
  <c r="P11" i="14"/>
  <c r="P13" i="14"/>
  <c r="P20" i="14"/>
  <c r="P22" i="14"/>
  <c r="P24" i="14"/>
  <c r="P26" i="14"/>
  <c r="P27" i="14"/>
  <c r="P28" i="14"/>
  <c r="P29" i="14"/>
  <c r="P33" i="14"/>
  <c r="AB33" i="14"/>
  <c r="AC33" i="14" s="1"/>
  <c r="AC34" i="14"/>
  <c r="P38" i="14"/>
  <c r="P45" i="14"/>
  <c r="W50" i="14"/>
  <c r="X50" i="14" s="1"/>
  <c r="AC50" i="14"/>
  <c r="P7" i="14"/>
  <c r="P42" i="14"/>
  <c r="P50" i="14"/>
  <c r="I6" i="14"/>
  <c r="P21" i="14"/>
  <c r="X27" i="14"/>
  <c r="P37" i="14"/>
  <c r="P41" i="14"/>
  <c r="P46" i="14"/>
  <c r="W36" i="14"/>
  <c r="X36" i="14" s="1"/>
  <c r="W44" i="14"/>
  <c r="X44" i="14" s="1"/>
  <c r="X7" i="14"/>
  <c r="AC10" i="14"/>
  <c r="X11" i="14"/>
  <c r="AC14" i="14"/>
  <c r="X15" i="14"/>
  <c r="AC18" i="14"/>
  <c r="X19" i="14"/>
  <c r="AC22" i="14"/>
  <c r="X23" i="14"/>
  <c r="AC32" i="14"/>
  <c r="AB35" i="14"/>
  <c r="AC35" i="14" s="1"/>
  <c r="AC40" i="14"/>
  <c r="AB43" i="14"/>
  <c r="AC43" i="14" s="1"/>
  <c r="AC48" i="14"/>
  <c r="L6" i="14"/>
  <c r="V6" i="14"/>
  <c r="AB7" i="14"/>
  <c r="AC7" i="14" s="1"/>
  <c r="W8" i="14"/>
  <c r="X8" i="14" s="1"/>
  <c r="AB11" i="14"/>
  <c r="AC11" i="14" s="1"/>
  <c r="W12" i="14"/>
  <c r="AB15" i="14"/>
  <c r="AC15" i="14" s="1"/>
  <c r="W16" i="14"/>
  <c r="X16" i="14" s="1"/>
  <c r="AB19" i="14"/>
  <c r="AC19" i="14" s="1"/>
  <c r="W20" i="14"/>
  <c r="X20" i="14" s="1"/>
  <c r="AB23" i="14"/>
  <c r="AC23" i="14" s="1"/>
  <c r="W24" i="14"/>
  <c r="X24" i="14" s="1"/>
  <c r="W28" i="14"/>
  <c r="X28" i="14" s="1"/>
  <c r="W29" i="14"/>
  <c r="X29" i="14" s="1"/>
  <c r="AB31" i="14"/>
  <c r="AC31" i="14" s="1"/>
  <c r="AB39" i="14"/>
  <c r="AC39" i="14" s="1"/>
  <c r="W41" i="14"/>
  <c r="X41" i="14" s="1"/>
  <c r="AC44" i="14"/>
  <c r="AB47" i="14"/>
  <c r="AC47" i="14" s="1"/>
  <c r="X33" i="14"/>
  <c r="AC26" i="14"/>
  <c r="AB27" i="14"/>
  <c r="AC27" i="14" s="1"/>
  <c r="W32" i="14"/>
  <c r="X32" i="14" s="1"/>
  <c r="AB36" i="14"/>
  <c r="AC36" i="14" s="1"/>
  <c r="X37" i="14"/>
  <c r="W40" i="14"/>
  <c r="X40" i="14" s="1"/>
  <c r="AB44" i="14"/>
  <c r="X45" i="14"/>
  <c r="W48" i="14"/>
  <c r="X48" i="14" s="1"/>
  <c r="V6" i="13"/>
  <c r="X74" i="15" l="1"/>
  <c r="W104" i="15"/>
  <c r="AK6" i="13"/>
  <c r="K2" i="15"/>
  <c r="B5" i="3"/>
  <c r="C5" i="3" s="1"/>
  <c r="AB6" i="13"/>
  <c r="J6" i="3" s="1"/>
  <c r="W6" i="13"/>
  <c r="C6" i="3" s="1"/>
  <c r="AM6" i="13"/>
  <c r="J9" i="3"/>
  <c r="C9" i="3"/>
  <c r="AC6" i="13"/>
  <c r="X6" i="13"/>
  <c r="X3" i="13" s="1"/>
  <c r="J6" i="5"/>
  <c r="C7" i="5"/>
  <c r="C6" i="5" s="1"/>
  <c r="N49" i="6"/>
  <c r="I43" i="6"/>
  <c r="J38" i="6"/>
  <c r="N34" i="6"/>
  <c r="I49" i="6"/>
  <c r="D38" i="6"/>
  <c r="I34" i="6"/>
  <c r="F50" i="6"/>
  <c r="D49" i="6"/>
  <c r="O43" i="6"/>
  <c r="P38" i="6"/>
  <c r="D34" i="6"/>
  <c r="F35" i="6"/>
  <c r="O49" i="6"/>
  <c r="N43" i="6"/>
  <c r="K38" i="6"/>
  <c r="O34" i="6"/>
  <c r="H30" i="6"/>
  <c r="F29" i="6"/>
  <c r="F28" i="6" s="1"/>
  <c r="D28" i="6"/>
  <c r="H19" i="6"/>
  <c r="I14" i="6"/>
  <c r="K30" i="6"/>
  <c r="F27" i="6"/>
  <c r="J23" i="6"/>
  <c r="K19" i="6"/>
  <c r="L14" i="6"/>
  <c r="F25" i="6"/>
  <c r="E19" i="6"/>
  <c r="F10" i="6"/>
  <c r="M30" i="6"/>
  <c r="H23" i="6"/>
  <c r="F22" i="6"/>
  <c r="M19" i="6"/>
  <c r="N14" i="6"/>
  <c r="J49" i="6"/>
  <c r="F44" i="6"/>
  <c r="D43" i="6"/>
  <c r="F39" i="6"/>
  <c r="E38" i="6"/>
  <c r="J34" i="6"/>
  <c r="D8" i="6"/>
  <c r="F9" i="6"/>
  <c r="E49" i="6"/>
  <c r="P43" i="6"/>
  <c r="F40" i="6"/>
  <c r="E34" i="6"/>
  <c r="P49" i="6"/>
  <c r="K43" i="6"/>
  <c r="L38" i="6"/>
  <c r="P34" i="6"/>
  <c r="K49" i="6"/>
  <c r="F47" i="6"/>
  <c r="J43" i="6"/>
  <c r="G38" i="6"/>
  <c r="K34" i="6"/>
  <c r="D30" i="6"/>
  <c r="F31" i="6"/>
  <c r="O23" i="6"/>
  <c r="F15" i="6"/>
  <c r="F14" i="6" s="1"/>
  <c r="D14" i="6"/>
  <c r="G30" i="6"/>
  <c r="E23" i="6"/>
  <c r="G19" i="6"/>
  <c r="H14" i="6"/>
  <c r="F13" i="6"/>
  <c r="F26" i="6"/>
  <c r="M23" i="6"/>
  <c r="O14" i="6"/>
  <c r="F11" i="6"/>
  <c r="I30" i="6"/>
  <c r="I19" i="6"/>
  <c r="J14" i="6"/>
  <c r="L43" i="6"/>
  <c r="F41" i="6"/>
  <c r="M38" i="6"/>
  <c r="F36" i="6"/>
  <c r="L49" i="6"/>
  <c r="G43" i="6"/>
  <c r="H38" i="6"/>
  <c r="L34" i="6"/>
  <c r="G49" i="6"/>
  <c r="E43" i="6"/>
  <c r="G34" i="6"/>
  <c r="P30" i="6"/>
  <c r="K23" i="6"/>
  <c r="P19" i="6"/>
  <c r="N30" i="6"/>
  <c r="I23" i="6"/>
  <c r="N19" i="6"/>
  <c r="K14" i="6"/>
  <c r="F12" i="6"/>
  <c r="E30" i="6"/>
  <c r="P23" i="6"/>
  <c r="F20" i="6"/>
  <c r="D19" i="6"/>
  <c r="E14" i="6"/>
  <c r="D7" i="5"/>
  <c r="D6" i="5" s="1"/>
  <c r="K6" i="5"/>
  <c r="M43" i="6"/>
  <c r="N38" i="6"/>
  <c r="F52" i="6"/>
  <c r="M49" i="6"/>
  <c r="H43" i="6"/>
  <c r="F42" i="6"/>
  <c r="I38" i="6"/>
  <c r="F37" i="6"/>
  <c r="M34" i="6"/>
  <c r="H49" i="6"/>
  <c r="F48" i="6"/>
  <c r="H34" i="6"/>
  <c r="F33" i="6"/>
  <c r="O38" i="6"/>
  <c r="L30" i="6"/>
  <c r="G23" i="6"/>
  <c r="L19" i="6"/>
  <c r="M14" i="6"/>
  <c r="O30" i="6"/>
  <c r="N23" i="6"/>
  <c r="O19" i="6"/>
  <c r="P14" i="6"/>
  <c r="J30" i="6"/>
  <c r="F24" i="6"/>
  <c r="D23" i="6"/>
  <c r="J19" i="6"/>
  <c r="G14" i="6"/>
  <c r="F32" i="6"/>
  <c r="L23" i="6"/>
  <c r="F21" i="6"/>
  <c r="AQ7" i="13"/>
  <c r="AQ6" i="13" s="1"/>
  <c r="AO6" i="13"/>
  <c r="Z8" i="6"/>
  <c r="AB38" i="6"/>
  <c r="W8" i="6"/>
  <c r="T42" i="6"/>
  <c r="T45" i="6"/>
  <c r="AC15" i="15"/>
  <c r="S8" i="6"/>
  <c r="AD8" i="6"/>
  <c r="AA8" i="6"/>
  <c r="T16" i="6"/>
  <c r="U8" i="6"/>
  <c r="T37" i="6"/>
  <c r="U34" i="6"/>
  <c r="S23" i="6"/>
  <c r="AA14" i="6"/>
  <c r="Y8" i="6"/>
  <c r="AB8" i="6"/>
  <c r="V8" i="6"/>
  <c r="W14" i="6"/>
  <c r="T21" i="6"/>
  <c r="L5" i="3"/>
  <c r="Y35" i="6"/>
  <c r="Y34" i="6" s="1"/>
  <c r="D9" i="3"/>
  <c r="D5" i="3" s="1"/>
  <c r="E5" i="3" s="1"/>
  <c r="F10" i="3"/>
  <c r="F9" i="3" s="1"/>
  <c r="Z49" i="6"/>
  <c r="U19" i="6"/>
  <c r="Z23" i="6"/>
  <c r="V49" i="6"/>
  <c r="AC8" i="6"/>
  <c r="AH9" i="6"/>
  <c r="AI9" i="6"/>
  <c r="AG51" i="6"/>
  <c r="AF51" i="6"/>
  <c r="S49" i="6"/>
  <c r="AC43" i="6"/>
  <c r="AI44" i="6"/>
  <c r="AH44" i="6"/>
  <c r="AF37" i="6"/>
  <c r="AG37" i="6"/>
  <c r="AH35" i="6"/>
  <c r="AC34" i="6"/>
  <c r="AI35" i="6"/>
  <c r="T52" i="6"/>
  <c r="AA49" i="6"/>
  <c r="AG44" i="6"/>
  <c r="X43" i="6"/>
  <c r="AF44" i="6"/>
  <c r="W38" i="6"/>
  <c r="AB34" i="6"/>
  <c r="AG33" i="6"/>
  <c r="AF33" i="6"/>
  <c r="T48" i="6"/>
  <c r="S43" i="6"/>
  <c r="AI41" i="6"/>
  <c r="AH41" i="6"/>
  <c r="V38" i="6"/>
  <c r="AA34" i="6"/>
  <c r="X8" i="6"/>
  <c r="AF9" i="6"/>
  <c r="AG9" i="6"/>
  <c r="AH50" i="6"/>
  <c r="AC49" i="6"/>
  <c r="AI50" i="6"/>
  <c r="Z43" i="6"/>
  <c r="AF42" i="6"/>
  <c r="AG42" i="6"/>
  <c r="T41" i="6"/>
  <c r="Y38" i="6"/>
  <c r="AD34" i="6"/>
  <c r="AA23" i="6"/>
  <c r="T15" i="6"/>
  <c r="R14" i="6"/>
  <c r="AG11" i="6"/>
  <c r="AF11" i="6"/>
  <c r="Z30" i="6"/>
  <c r="V23" i="6"/>
  <c r="AB19" i="6"/>
  <c r="AH16" i="6"/>
  <c r="AI16" i="6"/>
  <c r="Z14" i="6"/>
  <c r="T12" i="6"/>
  <c r="AG32" i="6"/>
  <c r="AF32" i="6"/>
  <c r="AC28" i="6"/>
  <c r="AI29" i="6"/>
  <c r="AH29" i="6"/>
  <c r="AC23" i="6"/>
  <c r="AI24" i="6"/>
  <c r="AH24" i="6"/>
  <c r="AF17" i="6"/>
  <c r="AG17" i="6"/>
  <c r="AH15" i="6"/>
  <c r="AC14" i="6"/>
  <c r="AI15" i="6"/>
  <c r="AF27" i="6"/>
  <c r="AG27" i="6"/>
  <c r="AB23" i="6"/>
  <c r="AD19" i="6"/>
  <c r="AG12" i="6"/>
  <c r="AF12" i="6"/>
  <c r="AH10" i="6"/>
  <c r="AI10" i="6"/>
  <c r="F7" i="5"/>
  <c r="M6" i="5"/>
  <c r="N29" i="5"/>
  <c r="E29" i="5"/>
  <c r="G29" i="5" s="1"/>
  <c r="N21" i="5"/>
  <c r="E21" i="5"/>
  <c r="G21" i="5" s="1"/>
  <c r="E13" i="5"/>
  <c r="G13" i="5" s="1"/>
  <c r="N13" i="5"/>
  <c r="E34" i="5"/>
  <c r="G34" i="5" s="1"/>
  <c r="N34" i="5"/>
  <c r="E26" i="5"/>
  <c r="G26" i="5" s="1"/>
  <c r="N26" i="5"/>
  <c r="N18" i="5"/>
  <c r="E18" i="5"/>
  <c r="G18" i="5" s="1"/>
  <c r="E10" i="5"/>
  <c r="G10" i="5" s="1"/>
  <c r="N10" i="5"/>
  <c r="X49" i="6"/>
  <c r="AG50" i="6"/>
  <c r="AF50" i="6"/>
  <c r="AG52" i="6"/>
  <c r="AF52" i="6"/>
  <c r="AI45" i="6"/>
  <c r="AH45" i="6"/>
  <c r="Y43" i="6"/>
  <c r="X38" i="6"/>
  <c r="AF39" i="6"/>
  <c r="AG39" i="6"/>
  <c r="W49" i="6"/>
  <c r="AF45" i="6"/>
  <c r="AG45" i="6"/>
  <c r="T39" i="6"/>
  <c r="R38" i="6"/>
  <c r="X34" i="6"/>
  <c r="AF35" i="6"/>
  <c r="AG35" i="6"/>
  <c r="AI42" i="6"/>
  <c r="AH42" i="6"/>
  <c r="W34" i="6"/>
  <c r="AH51" i="6"/>
  <c r="AI51" i="6"/>
  <c r="Y49" i="6"/>
  <c r="V43" i="6"/>
  <c r="U38" i="6"/>
  <c r="AI36" i="6"/>
  <c r="AH36" i="6"/>
  <c r="Z34" i="6"/>
  <c r="AA30" i="6"/>
  <c r="W23" i="6"/>
  <c r="AC19" i="6"/>
  <c r="AH20" i="6"/>
  <c r="AI20" i="6"/>
  <c r="V30" i="6"/>
  <c r="T24" i="6"/>
  <c r="R23" i="6"/>
  <c r="AG20" i="6"/>
  <c r="X19" i="6"/>
  <c r="AF20" i="6"/>
  <c r="AH17" i="6"/>
  <c r="AI17" i="6"/>
  <c r="V14" i="6"/>
  <c r="AH31" i="6"/>
  <c r="AC30" i="6"/>
  <c r="AI31" i="6"/>
  <c r="AI25" i="6"/>
  <c r="AH25" i="6"/>
  <c r="Y23" i="6"/>
  <c r="T22" i="6"/>
  <c r="AA19" i="6"/>
  <c r="AG18" i="6"/>
  <c r="AF18" i="6"/>
  <c r="Y14" i="6"/>
  <c r="AB30" i="6"/>
  <c r="X28" i="6"/>
  <c r="AF29" i="6"/>
  <c r="AG29" i="6"/>
  <c r="AG24" i="6"/>
  <c r="X23" i="6"/>
  <c r="AF24" i="6"/>
  <c r="Z19" i="6"/>
  <c r="AB14" i="6"/>
  <c r="AF13" i="6"/>
  <c r="AG13" i="6"/>
  <c r="AH11" i="6"/>
  <c r="AI11" i="6"/>
  <c r="E35" i="5"/>
  <c r="G35" i="5" s="1"/>
  <c r="N35" i="5"/>
  <c r="E27" i="5"/>
  <c r="G27" i="5" s="1"/>
  <c r="N27" i="5"/>
  <c r="E19" i="5"/>
  <c r="G19" i="5" s="1"/>
  <c r="N19" i="5"/>
  <c r="E11" i="5"/>
  <c r="G11" i="5" s="1"/>
  <c r="N11" i="5"/>
  <c r="E32" i="5"/>
  <c r="G32" i="5" s="1"/>
  <c r="N32" i="5"/>
  <c r="E24" i="5"/>
  <c r="G24" i="5" s="1"/>
  <c r="N24" i="5"/>
  <c r="E16" i="5"/>
  <c r="G16" i="5" s="1"/>
  <c r="N16" i="5"/>
  <c r="E8" i="5"/>
  <c r="G8" i="5" s="1"/>
  <c r="N8" i="5"/>
  <c r="AB49" i="6"/>
  <c r="AG48" i="6"/>
  <c r="AF48" i="6"/>
  <c r="AI46" i="6"/>
  <c r="AH46" i="6"/>
  <c r="U43" i="6"/>
  <c r="S38" i="6"/>
  <c r="AH32" i="6"/>
  <c r="AI32" i="6"/>
  <c r="T50" i="6"/>
  <c r="R49" i="6"/>
  <c r="AF46" i="6"/>
  <c r="AG46" i="6"/>
  <c r="T40" i="6"/>
  <c r="S34" i="6"/>
  <c r="AD49" i="6"/>
  <c r="T46" i="6"/>
  <c r="AA43" i="6"/>
  <c r="AD38" i="6"/>
  <c r="T35" i="6"/>
  <c r="R34" i="6"/>
  <c r="AI52" i="6"/>
  <c r="AH52" i="6"/>
  <c r="U49" i="6"/>
  <c r="R43" i="6"/>
  <c r="T44" i="6"/>
  <c r="AG40" i="6"/>
  <c r="AF40" i="6"/>
  <c r="AI37" i="6"/>
  <c r="AH37" i="6"/>
  <c r="V34" i="6"/>
  <c r="W30" i="6"/>
  <c r="AH21" i="6"/>
  <c r="AI21" i="6"/>
  <c r="Y19" i="6"/>
  <c r="AD23" i="6"/>
  <c r="AF21" i="6"/>
  <c r="AG21" i="6"/>
  <c r="AH18" i="6"/>
  <c r="AI18" i="6"/>
  <c r="T10" i="6"/>
  <c r="Y30" i="6"/>
  <c r="AI26" i="6"/>
  <c r="AH26" i="6"/>
  <c r="U23" i="6"/>
  <c r="W19" i="6"/>
  <c r="U14" i="6"/>
  <c r="AH12" i="6"/>
  <c r="AI12" i="6"/>
  <c r="X30" i="6"/>
  <c r="AF31" i="6"/>
  <c r="AG31" i="6"/>
  <c r="T29" i="6"/>
  <c r="T28" i="6" s="1"/>
  <c r="S28" i="6"/>
  <c r="AF25" i="6"/>
  <c r="AG25" i="6"/>
  <c r="V19" i="6"/>
  <c r="T18" i="6"/>
  <c r="X14" i="6"/>
  <c r="AG15" i="6"/>
  <c r="AF15" i="6"/>
  <c r="T13" i="6"/>
  <c r="E33" i="5"/>
  <c r="G33" i="5" s="1"/>
  <c r="N33" i="5"/>
  <c r="E25" i="5"/>
  <c r="G25" i="5" s="1"/>
  <c r="N25" i="5"/>
  <c r="E17" i="5"/>
  <c r="G17" i="5" s="1"/>
  <c r="N17" i="5"/>
  <c r="E9" i="5"/>
  <c r="G9" i="5" s="1"/>
  <c r="N9" i="5"/>
  <c r="N30" i="5"/>
  <c r="E30" i="5"/>
  <c r="G30" i="5" s="1"/>
  <c r="E22" i="5"/>
  <c r="G22" i="5" s="1"/>
  <c r="N22" i="5"/>
  <c r="N14" i="5"/>
  <c r="E14" i="5"/>
  <c r="G14" i="5" s="1"/>
  <c r="L6" i="5"/>
  <c r="E7" i="5"/>
  <c r="N7" i="5"/>
  <c r="R8" i="6"/>
  <c r="T9" i="6"/>
  <c r="AH47" i="6"/>
  <c r="AI47" i="6"/>
  <c r="AG36" i="6"/>
  <c r="AF36" i="6"/>
  <c r="AH33" i="6"/>
  <c r="AI33" i="6"/>
  <c r="T51" i="6"/>
  <c r="AF47" i="6"/>
  <c r="AG47" i="6"/>
  <c r="AB43" i="6"/>
  <c r="AA38" i="6"/>
  <c r="T47" i="6"/>
  <c r="W43" i="6"/>
  <c r="AI40" i="6"/>
  <c r="AH40" i="6"/>
  <c r="Z38" i="6"/>
  <c r="T36" i="6"/>
  <c r="AI48" i="6"/>
  <c r="AH48" i="6"/>
  <c r="AD43" i="6"/>
  <c r="AF41" i="6"/>
  <c r="AG41" i="6"/>
  <c r="AH39" i="6"/>
  <c r="AC38" i="6"/>
  <c r="AI39" i="6"/>
  <c r="T31" i="6"/>
  <c r="T30" i="6" s="1"/>
  <c r="R30" i="6"/>
  <c r="AH22" i="6"/>
  <c r="AI22" i="6"/>
  <c r="AG10" i="6"/>
  <c r="AF10" i="6"/>
  <c r="AD30" i="6"/>
  <c r="AG22" i="6"/>
  <c r="AF22" i="6"/>
  <c r="AD14" i="6"/>
  <c r="T11" i="6"/>
  <c r="U30" i="6"/>
  <c r="AH27" i="6"/>
  <c r="AI27" i="6"/>
  <c r="S19" i="6"/>
  <c r="AG16" i="6"/>
  <c r="AF16" i="6"/>
  <c r="AH13" i="6"/>
  <c r="AI13" i="6"/>
  <c r="S30" i="6"/>
  <c r="AF26" i="6"/>
  <c r="AG26" i="6"/>
  <c r="T25" i="6"/>
  <c r="R19" i="6"/>
  <c r="T20" i="6"/>
  <c r="S14" i="6"/>
  <c r="E31" i="5"/>
  <c r="G31" i="5" s="1"/>
  <c r="N31" i="5"/>
  <c r="N23" i="5"/>
  <c r="E23" i="5"/>
  <c r="G23" i="5" s="1"/>
  <c r="E15" i="5"/>
  <c r="G15" i="5" s="1"/>
  <c r="N15" i="5"/>
  <c r="N36" i="5"/>
  <c r="E36" i="5"/>
  <c r="G36" i="5" s="1"/>
  <c r="E28" i="5"/>
  <c r="G28" i="5" s="1"/>
  <c r="N28" i="5"/>
  <c r="N20" i="5"/>
  <c r="E20" i="5"/>
  <c r="G20" i="5" s="1"/>
  <c r="E12" i="5"/>
  <c r="G12" i="5" s="1"/>
  <c r="N12" i="5"/>
  <c r="I6" i="16"/>
  <c r="AA6" i="16"/>
  <c r="V6" i="16"/>
  <c r="W7" i="16"/>
  <c r="X7" i="16" s="1"/>
  <c r="O6" i="16"/>
  <c r="AB6" i="16"/>
  <c r="L6" i="16"/>
  <c r="AC7" i="16"/>
  <c r="X8" i="16"/>
  <c r="AC23" i="16"/>
  <c r="X23" i="16"/>
  <c r="AC15" i="16"/>
  <c r="I6" i="15"/>
  <c r="AC39" i="15"/>
  <c r="O6" i="15"/>
  <c r="AC23" i="15"/>
  <c r="AA6" i="15"/>
  <c r="L9" i="3" s="1"/>
  <c r="AB6" i="15"/>
  <c r="L6" i="3" s="1"/>
  <c r="AC55" i="15"/>
  <c r="W7" i="15"/>
  <c r="W6" i="15" s="1"/>
  <c r="E6" i="3" s="1"/>
  <c r="V6" i="15"/>
  <c r="X21" i="15"/>
  <c r="AC8" i="15"/>
  <c r="W6" i="14"/>
  <c r="X6" i="14" s="1"/>
  <c r="AB6" i="14"/>
  <c r="X12" i="14"/>
  <c r="AC3" i="13"/>
  <c r="M7" i="6" l="1"/>
  <c r="P7" i="6"/>
  <c r="J7" i="6"/>
  <c r="O7" i="6"/>
  <c r="L7" i="6"/>
  <c r="F34" i="6"/>
  <c r="I7" i="6"/>
  <c r="G7" i="6"/>
  <c r="F19" i="6"/>
  <c r="H7" i="6"/>
  <c r="D3" i="5"/>
  <c r="N7" i="6"/>
  <c r="E7" i="6"/>
  <c r="F38" i="6"/>
  <c r="F23" i="6"/>
  <c r="F49" i="6"/>
  <c r="K7" i="6"/>
  <c r="F43" i="6"/>
  <c r="F30" i="6"/>
  <c r="F8" i="6"/>
  <c r="D7" i="6"/>
  <c r="B42" i="5"/>
  <c r="B41" i="5" s="1"/>
  <c r="C42" i="5"/>
  <c r="T19" i="6"/>
  <c r="Y7" i="6"/>
  <c r="E9" i="3"/>
  <c r="V7" i="6"/>
  <c r="AA7" i="6"/>
  <c r="AD7" i="6"/>
  <c r="T38" i="6"/>
  <c r="Z7" i="6"/>
  <c r="W7" i="6"/>
  <c r="AB7" i="6"/>
  <c r="T14" i="6"/>
  <c r="AF14" i="6"/>
  <c r="AG14" i="6"/>
  <c r="R7" i="6"/>
  <c r="N6" i="5"/>
  <c r="AG30" i="6"/>
  <c r="AF30" i="6"/>
  <c r="T43" i="6"/>
  <c r="T49" i="6"/>
  <c r="AF23" i="6"/>
  <c r="AG23" i="6"/>
  <c r="AF28" i="6"/>
  <c r="AG28" i="6"/>
  <c r="T23" i="6"/>
  <c r="AH19" i="6"/>
  <c r="AI19" i="6"/>
  <c r="AH49" i="6"/>
  <c r="AI49" i="6"/>
  <c r="AF8" i="6"/>
  <c r="AG8" i="6"/>
  <c r="X7" i="6"/>
  <c r="AG43" i="6"/>
  <c r="AF43" i="6"/>
  <c r="AH43" i="6"/>
  <c r="AI43" i="6"/>
  <c r="E6" i="5"/>
  <c r="AF19" i="6"/>
  <c r="AG19" i="6"/>
  <c r="AF34" i="6"/>
  <c r="AG34" i="6"/>
  <c r="AG49" i="6"/>
  <c r="AF49" i="6"/>
  <c r="AI14" i="6"/>
  <c r="AH14" i="6"/>
  <c r="S7" i="6"/>
  <c r="T8" i="6"/>
  <c r="C41" i="5"/>
  <c r="U7" i="6"/>
  <c r="T34" i="6"/>
  <c r="AF38" i="6"/>
  <c r="AG38" i="6"/>
  <c r="AI28" i="6"/>
  <c r="AH28" i="6"/>
  <c r="AH34" i="6"/>
  <c r="AI34" i="6"/>
  <c r="AH38" i="6"/>
  <c r="AI38" i="6"/>
  <c r="AI30" i="6"/>
  <c r="AH30" i="6"/>
  <c r="G7" i="5"/>
  <c r="G6" i="5" s="1"/>
  <c r="F6" i="5"/>
  <c r="AH23" i="6"/>
  <c r="AI23" i="6"/>
  <c r="AH8" i="6"/>
  <c r="AI8" i="6"/>
  <c r="AC7" i="6"/>
  <c r="W6" i="16"/>
  <c r="X6" i="16" s="1"/>
  <c r="X3" i="16" s="1"/>
  <c r="AC6" i="16"/>
  <c r="AC3" i="16" s="1"/>
  <c r="V3" i="15"/>
  <c r="V3" i="13"/>
  <c r="AA3" i="13"/>
  <c r="AA3" i="15"/>
  <c r="AC6" i="15"/>
  <c r="AC3" i="15" s="1"/>
  <c r="X6" i="15"/>
  <c r="X7" i="15"/>
  <c r="AC6" i="14"/>
  <c r="AC3" i="14" s="1"/>
  <c r="X3" i="14"/>
  <c r="X3" i="15" l="1"/>
  <c r="D41" i="5"/>
  <c r="D42" i="5"/>
  <c r="F7" i="6"/>
  <c r="T7" i="6"/>
  <c r="F3" i="5"/>
  <c r="AH7" i="6"/>
  <c r="AI7" i="6"/>
  <c r="AG7" i="6"/>
  <c r="AF7" i="6"/>
</calcChain>
</file>

<file path=xl/sharedStrings.xml><?xml version="1.0" encoding="utf-8"?>
<sst xmlns="http://schemas.openxmlformats.org/spreadsheetml/2006/main" count="2144" uniqueCount="818">
  <si>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</si>
  <si>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</si>
  <si>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</si>
  <si>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</si>
  <si>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</si>
  <si>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</si>
  <si>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</si>
  <si>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</si>
  <si>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</si>
  <si>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</si>
  <si>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</si>
  <si>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</si>
  <si>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</si>
  <si>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</si>
  <si>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</si>
  <si>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</si>
  <si>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</si>
  <si>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</si>
  <si>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</si>
  <si>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</si>
  <si>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</si>
  <si>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</si>
  <si>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</si>
  <si>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</si>
  <si>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</si>
  <si>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</si>
  <si>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</si>
  <si>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</si>
  <si>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</si>
  <si>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</si>
  <si>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</si>
  <si>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</si>
  <si>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홍보담당관</t>
  </si>
  <si>
    <t>소통기획관</t>
  </si>
  <si>
    <t>8</t>
  </si>
  <si>
    <t>0108</t>
  </si>
  <si>
    <t>소통담당관</t>
  </si>
  <si>
    <t>9</t>
  </si>
  <si>
    <t>0109</t>
  </si>
  <si>
    <t>연정협력관</t>
  </si>
  <si>
    <t>10</t>
  </si>
  <si>
    <t>0110</t>
  </si>
  <si>
    <t>대외협력담당관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</si>
  <si>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</si>
  <si>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</si>
  <si>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</si>
  <si>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</si>
  <si>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</si>
  <si>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</si>
  <si>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</si>
  <si>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</si>
  <si>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</si>
  <si>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</si>
  <si>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</si>
  <si>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</si>
  <si>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</si>
  <si>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</si>
  <si>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</si>
  <si>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</si>
  <si>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</si>
  <si>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</si>
  <si>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</si>
  <si>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</si>
  <si>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</si>
  <si>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</si>
  <si>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</si>
  <si>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</si>
  <si>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</si>
  <si>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</si>
  <si>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</si>
  <si>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</si>
  <si>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</si>
  <si>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</si>
  <si>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</si>
  <si>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</si>
  <si>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</si>
  <si>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</si>
  <si>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</si>
  <si>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</si>
  <si>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</si>
  <si>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</si>
  <si>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</si>
  <si>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</si>
  <si>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</si>
  <si>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</si>
  <si>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</si>
  <si>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</si>
  <si>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</si>
  <si>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</si>
  <si>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</si>
  <si>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</si>
  <si>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</si>
  <si>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</si>
  <si>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</si>
  <si>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</si>
  <si>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</si>
  <si>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</si>
  <si>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</si>
  <si>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</si>
  <si>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</si>
  <si>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</si>
  <si>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</si>
  <si>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</si>
  <si>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</si>
  <si>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</si>
  <si>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</si>
  <si>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</si>
  <si>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</si>
  <si>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</si>
  <si>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</si>
  <si>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</si>
  <si>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</si>
  <si>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</si>
  <si>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</si>
  <si>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</si>
  <si>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</si>
  <si>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</si>
  <si>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</si>
  <si>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</si>
  <si>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</si>
  <si>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</si>
  <si>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</si>
  <si>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</si>
  <si>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</si>
  <si>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</si>
  <si>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</si>
  <si>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</si>
  <si>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</si>
  <si>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</si>
  <si>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</si>
  <si>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</si>
  <si>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</si>
  <si>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</si>
  <si>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</si>
  <si>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</si>
  <si>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</si>
  <si>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</si>
  <si>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</si>
  <si>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</si>
  <si>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</si>
  <si>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</si>
  <si>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</si>
  <si>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</si>
  <si>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</si>
  <si>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</si>
  <si>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</si>
  <si>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</si>
  <si>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</si>
  <si>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</si>
  <si>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</si>
  <si>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</si>
  <si>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</si>
  <si>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</si>
  <si>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</si>
  <si>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</si>
  <si>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</si>
  <si>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0314</t>
  </si>
  <si>
    <t>개발과</t>
  </si>
  <si>
    <t>47</t>
  </si>
  <si>
    <t>0315</t>
  </si>
  <si>
    <t>투자유치과</t>
  </si>
  <si>
    <t>48</t>
  </si>
  <si>
    <t>0316</t>
  </si>
  <si>
    <t>49</t>
  </si>
  <si>
    <t>0317</t>
  </si>
  <si>
    <t>총무과</t>
  </si>
  <si>
    <t>안전행정위원회</t>
  </si>
  <si>
    <t>자치행정국</t>
  </si>
  <si>
    <t>50</t>
  </si>
  <si>
    <t>0401</t>
  </si>
  <si>
    <t>자치행정과</t>
  </si>
  <si>
    <t>51</t>
  </si>
  <si>
    <t>0402</t>
  </si>
  <si>
    <t>인사과</t>
  </si>
  <si>
    <t>52</t>
  </si>
  <si>
    <t>0403</t>
  </si>
  <si>
    <t>언제나민원실</t>
  </si>
  <si>
    <t>53</t>
  </si>
  <si>
    <t>0404</t>
  </si>
  <si>
    <t>세정과</t>
  </si>
  <si>
    <t>54</t>
  </si>
  <si>
    <t>0405</t>
  </si>
  <si>
    <t>세원관리과</t>
  </si>
  <si>
    <t>55</t>
  </si>
  <si>
    <t>0406</t>
  </si>
  <si>
    <t>회계과</t>
  </si>
  <si>
    <t>56</t>
  </si>
  <si>
    <t>0407</t>
  </si>
  <si>
    <t>특별사법경찰단</t>
  </si>
  <si>
    <t>57</t>
  </si>
  <si>
    <t>0408</t>
  </si>
  <si>
    <t>소방행정과</t>
  </si>
  <si>
    <t>재난안전본부</t>
  </si>
  <si>
    <t>58</t>
  </si>
  <si>
    <t>0409</t>
  </si>
  <si>
    <t>재난안전과</t>
  </si>
  <si>
    <t>59</t>
  </si>
  <si>
    <t>0410</t>
  </si>
  <si>
    <t>재난대응과</t>
  </si>
  <si>
    <t>60</t>
  </si>
  <si>
    <t>0411</t>
  </si>
  <si>
    <t>재난종합지휘센터</t>
  </si>
  <si>
    <t>61</t>
  </si>
  <si>
    <t>0412</t>
  </si>
  <si>
    <t>안전교육훈련담당관</t>
  </si>
  <si>
    <t>62</t>
  </si>
  <si>
    <t>0413</t>
  </si>
  <si>
    <t>청문감사담당관</t>
  </si>
  <si>
    <t>63</t>
  </si>
  <si>
    <t>0414</t>
  </si>
  <si>
    <t>특수대응단</t>
  </si>
  <si>
    <t>64</t>
  </si>
  <si>
    <t>0415</t>
  </si>
  <si>
    <t>안전기획과</t>
  </si>
  <si>
    <t>65</t>
  </si>
  <si>
    <t>0416</t>
  </si>
  <si>
    <t>재난대책과</t>
  </si>
  <si>
    <t>66</t>
  </si>
  <si>
    <t>0417</t>
  </si>
  <si>
    <t>기동안전점검단</t>
  </si>
  <si>
    <t>67</t>
  </si>
  <si>
    <t>0418</t>
  </si>
  <si>
    <t>소방행정기획과</t>
  </si>
  <si>
    <t>68</t>
  </si>
  <si>
    <t>0419</t>
  </si>
  <si>
    <t>특수대응단(북부)</t>
  </si>
  <si>
    <t>69</t>
  </si>
  <si>
    <t>0420</t>
  </si>
  <si>
    <t>소방학교</t>
  </si>
  <si>
    <t>70</t>
  </si>
  <si>
    <t>0421</t>
  </si>
  <si>
    <t>수원소방서</t>
  </si>
  <si>
    <t>71</t>
  </si>
  <si>
    <t>0422</t>
  </si>
  <si>
    <t>성남소방서</t>
  </si>
  <si>
    <t>72</t>
  </si>
  <si>
    <t>0423</t>
  </si>
  <si>
    <t>분당소방서</t>
  </si>
  <si>
    <t>73</t>
  </si>
  <si>
    <t>0424</t>
  </si>
  <si>
    <t>부천소방서</t>
  </si>
  <si>
    <t>74</t>
  </si>
  <si>
    <t>0425</t>
  </si>
  <si>
    <t>안양소방서</t>
  </si>
  <si>
    <t>75</t>
  </si>
  <si>
    <t>0426</t>
  </si>
  <si>
    <t>안산소방서</t>
  </si>
  <si>
    <t>76</t>
  </si>
  <si>
    <t>0427</t>
  </si>
  <si>
    <t>용인소방서</t>
  </si>
  <si>
    <t>77</t>
  </si>
  <si>
    <t>0428</t>
  </si>
  <si>
    <t>평택소방서</t>
  </si>
  <si>
    <t>78</t>
  </si>
  <si>
    <t>0429</t>
  </si>
  <si>
    <t>송탄소방서</t>
  </si>
  <si>
    <t>79</t>
  </si>
  <si>
    <t>0430</t>
  </si>
  <si>
    <t>광명소방서</t>
  </si>
  <si>
    <t>80</t>
  </si>
  <si>
    <t>0431</t>
  </si>
  <si>
    <t>시흥소방서</t>
  </si>
  <si>
    <t>81</t>
  </si>
  <si>
    <t>0432</t>
  </si>
  <si>
    <t>군포소방서</t>
  </si>
  <si>
    <t>82</t>
  </si>
  <si>
    <t>0433</t>
  </si>
  <si>
    <t>화성소방서</t>
  </si>
  <si>
    <t>83</t>
  </si>
  <si>
    <t>0434</t>
  </si>
  <si>
    <t>이천소방서</t>
  </si>
  <si>
    <t>84</t>
  </si>
  <si>
    <t>0435</t>
  </si>
  <si>
    <t>김포소방서</t>
  </si>
  <si>
    <t>85</t>
  </si>
  <si>
    <t>0436</t>
  </si>
  <si>
    <t>광주소방서</t>
  </si>
  <si>
    <t>86</t>
  </si>
  <si>
    <t>0437</t>
  </si>
  <si>
    <t>안성소방서</t>
  </si>
  <si>
    <t>87</t>
  </si>
  <si>
    <t>0438</t>
  </si>
  <si>
    <t>하남소방서</t>
  </si>
  <si>
    <t>88</t>
  </si>
  <si>
    <t>0439</t>
  </si>
  <si>
    <t>의왕소방서</t>
  </si>
  <si>
    <t>89</t>
  </si>
  <si>
    <t>0440</t>
  </si>
  <si>
    <t>오산소방서</t>
  </si>
  <si>
    <t>90</t>
  </si>
  <si>
    <t>0441</t>
  </si>
  <si>
    <t>여주소방서</t>
  </si>
  <si>
    <t>91</t>
  </si>
  <si>
    <t>0442</t>
  </si>
  <si>
    <t>양평소방서</t>
  </si>
  <si>
    <t>92</t>
  </si>
  <si>
    <t>0443</t>
  </si>
  <si>
    <t>과천소방서</t>
  </si>
  <si>
    <t>93</t>
  </si>
  <si>
    <t>0444</t>
  </si>
  <si>
    <t>고양소방서</t>
  </si>
  <si>
    <t>94</t>
  </si>
  <si>
    <t>0445</t>
  </si>
  <si>
    <t>일산소방서</t>
  </si>
  <si>
    <t>95</t>
  </si>
  <si>
    <t>0446</t>
  </si>
  <si>
    <t>의정부소방서</t>
  </si>
  <si>
    <t>96</t>
  </si>
  <si>
    <t>0447</t>
  </si>
  <si>
    <t>남양주소방서</t>
  </si>
  <si>
    <t>97</t>
  </si>
  <si>
    <t>0448</t>
  </si>
  <si>
    <t>파주소방서</t>
  </si>
  <si>
    <t>98</t>
  </si>
  <si>
    <t>0449</t>
  </si>
  <si>
    <t>구리소방서</t>
  </si>
  <si>
    <t>99</t>
  </si>
  <si>
    <t>0450</t>
  </si>
  <si>
    <t>포천소방서</t>
  </si>
  <si>
    <t>100</t>
  </si>
  <si>
    <t>0451</t>
  </si>
  <si>
    <t>양주소방서</t>
  </si>
  <si>
    <t>101</t>
  </si>
  <si>
    <t>0452</t>
  </si>
  <si>
    <t>동두천소방서</t>
  </si>
  <si>
    <t>102</t>
  </si>
  <si>
    <t>0453</t>
  </si>
  <si>
    <t>가평소방서</t>
  </si>
  <si>
    <t>103</t>
  </si>
  <si>
    <t>0454</t>
  </si>
  <si>
    <t>연천소방서</t>
  </si>
  <si>
    <t>104</t>
  </si>
  <si>
    <t>0455</t>
  </si>
  <si>
    <t>행정관리담당관</t>
  </si>
  <si>
    <t>105</t>
  </si>
  <si>
    <t>0456</t>
  </si>
  <si>
    <t>비상기획담당관</t>
  </si>
  <si>
    <t>106</t>
  </si>
  <si>
    <t>0457</t>
  </si>
  <si>
    <t>인재개발원</t>
  </si>
  <si>
    <t>107</t>
  </si>
  <si>
    <t>0458</t>
  </si>
  <si>
    <t>문화정책과</t>
  </si>
  <si>
    <t>문화체육관광위원회</t>
  </si>
  <si>
    <t>문화체육관광국</t>
  </si>
  <si>
    <t>108</t>
  </si>
  <si>
    <t>0501</t>
  </si>
  <si>
    <t>종무과</t>
  </si>
  <si>
    <t>109</t>
  </si>
  <si>
    <t>0502</t>
  </si>
  <si>
    <t>체육과</t>
  </si>
  <si>
    <t>110</t>
  </si>
  <si>
    <t>0503</t>
  </si>
  <si>
    <t>문화유산과</t>
  </si>
  <si>
    <t>111</t>
  </si>
  <si>
    <t>0504</t>
  </si>
  <si>
    <t>콘텐츠산업과</t>
  </si>
  <si>
    <t>112</t>
  </si>
  <si>
    <t>0505</t>
  </si>
  <si>
    <t>관광과</t>
  </si>
  <si>
    <t>113</t>
  </si>
  <si>
    <t>0506</t>
  </si>
  <si>
    <t>한류월드사업단</t>
  </si>
  <si>
    <t>114</t>
  </si>
  <si>
    <t>0507</t>
  </si>
  <si>
    <t>농업정책과</t>
  </si>
  <si>
    <t>농정해양위원회</t>
  </si>
  <si>
    <t>농정해양국</t>
  </si>
  <si>
    <t>115</t>
  </si>
  <si>
    <t>0601</t>
  </si>
  <si>
    <t>해양항만정책과</t>
  </si>
  <si>
    <t>116</t>
  </si>
  <si>
    <t>0602</t>
  </si>
  <si>
    <t>농식품유통과</t>
  </si>
  <si>
    <t>117</t>
  </si>
  <si>
    <t>0603</t>
  </si>
  <si>
    <t>친환경농업과</t>
  </si>
  <si>
    <t>118</t>
  </si>
  <si>
    <t>0604</t>
  </si>
  <si>
    <t>수산과</t>
  </si>
  <si>
    <t>119</t>
  </si>
  <si>
    <t>0605</t>
  </si>
  <si>
    <t>해양수산자원연구소</t>
  </si>
  <si>
    <t>120</t>
  </si>
  <si>
    <t>0606</t>
  </si>
  <si>
    <t>종자관리소</t>
  </si>
  <si>
    <t>121</t>
  </si>
  <si>
    <t>0607</t>
  </si>
  <si>
    <t>축산정책과</t>
  </si>
  <si>
    <t>축산산림국</t>
  </si>
  <si>
    <t>122</t>
  </si>
  <si>
    <t>0608</t>
  </si>
  <si>
    <t>동물방역위생과</t>
  </si>
  <si>
    <t>123</t>
  </si>
  <si>
    <t>0609</t>
  </si>
  <si>
    <t>산림과</t>
  </si>
  <si>
    <t>124</t>
  </si>
  <si>
    <t>0610</t>
  </si>
  <si>
    <t>축산위생연구소</t>
  </si>
  <si>
    <t>125</t>
  </si>
  <si>
    <t>0611</t>
  </si>
  <si>
    <t>북부축산위생연구소</t>
  </si>
  <si>
    <t>126</t>
  </si>
  <si>
    <t>0612</t>
  </si>
  <si>
    <t>산림환경연구소</t>
  </si>
  <si>
    <t>127</t>
  </si>
  <si>
    <t>0613</t>
  </si>
  <si>
    <t>농업기술원(총무과)</t>
  </si>
  <si>
    <t>농업기술원</t>
  </si>
  <si>
    <t>128</t>
  </si>
  <si>
    <t>0614</t>
  </si>
  <si>
    <t>작물연구과</t>
  </si>
  <si>
    <t>129</t>
  </si>
  <si>
    <t>0615</t>
  </si>
  <si>
    <t>원예연구과</t>
  </si>
  <si>
    <t>130</t>
  </si>
  <si>
    <t>0616</t>
  </si>
  <si>
    <t>환경농업연구과</t>
  </si>
  <si>
    <t>131</t>
  </si>
  <si>
    <t>0617</t>
  </si>
  <si>
    <t>지원기획과</t>
  </si>
  <si>
    <t>132</t>
  </si>
  <si>
    <t>0618</t>
  </si>
  <si>
    <t>기술보급과</t>
  </si>
  <si>
    <t>133</t>
  </si>
  <si>
    <t>0619</t>
  </si>
  <si>
    <t>농촌자원과</t>
  </si>
  <si>
    <t>134</t>
  </si>
  <si>
    <t>0620</t>
  </si>
  <si>
    <t>버섯연구소</t>
  </si>
  <si>
    <t>135</t>
  </si>
  <si>
    <t>0621</t>
  </si>
  <si>
    <t>소득자원연구소</t>
  </si>
  <si>
    <t>136</t>
  </si>
  <si>
    <t>0622</t>
  </si>
  <si>
    <t>선인장다육식물연구소</t>
  </si>
  <si>
    <t>137</t>
  </si>
  <si>
    <t>0623</t>
  </si>
  <si>
    <t>무한돌봄복지과</t>
  </si>
  <si>
    <t>보건복지위원회</t>
  </si>
  <si>
    <t>보건복지국</t>
  </si>
  <si>
    <t>138</t>
  </si>
  <si>
    <t>0701</t>
  </si>
  <si>
    <t>사회적일자리과</t>
  </si>
  <si>
    <t>139</t>
  </si>
  <si>
    <t>0702</t>
  </si>
  <si>
    <t>노인복지과</t>
  </si>
  <si>
    <t>140</t>
  </si>
  <si>
    <t>0703</t>
  </si>
  <si>
    <t>장애인복지과</t>
  </si>
  <si>
    <t>141</t>
  </si>
  <si>
    <t>0704</t>
  </si>
  <si>
    <t>보건정책과</t>
  </si>
  <si>
    <t>142</t>
  </si>
  <si>
    <t>0705</t>
  </si>
  <si>
    <t>건강증진과</t>
  </si>
  <si>
    <t>143</t>
  </si>
  <si>
    <t>0706</t>
  </si>
  <si>
    <t>식품안전과</t>
  </si>
  <si>
    <t>144</t>
  </si>
  <si>
    <t>0707</t>
  </si>
  <si>
    <t>사회복지담당관</t>
  </si>
  <si>
    <t>복지여성실</t>
  </si>
  <si>
    <t>145</t>
  </si>
  <si>
    <t>0708</t>
  </si>
  <si>
    <t>보건위생담당관</t>
  </si>
  <si>
    <t>146</t>
  </si>
  <si>
    <t>0709</t>
  </si>
  <si>
    <t>보건환경연구원(총무과)</t>
  </si>
  <si>
    <t>보건환경연구원</t>
  </si>
  <si>
    <t>147</t>
  </si>
  <si>
    <t>0710</t>
  </si>
  <si>
    <t>보건연구부</t>
  </si>
  <si>
    <t>148</t>
  </si>
  <si>
    <t>0711</t>
  </si>
  <si>
    <t>수원농수산물검사소</t>
  </si>
  <si>
    <t>149</t>
  </si>
  <si>
    <t>0712</t>
  </si>
  <si>
    <t>북부지원</t>
  </si>
  <si>
    <t>150</t>
  </si>
  <si>
    <t>0713</t>
  </si>
  <si>
    <t>철도물류정책과</t>
  </si>
  <si>
    <t>건설교통위원회</t>
  </si>
  <si>
    <t>철도국</t>
  </si>
  <si>
    <t>151</t>
  </si>
  <si>
    <t>0801</t>
  </si>
  <si>
    <t>광역도시철도과</t>
  </si>
  <si>
    <t>152</t>
  </si>
  <si>
    <t>0802</t>
  </si>
  <si>
    <t>철도건설과</t>
  </si>
  <si>
    <t>153</t>
  </si>
  <si>
    <t>0803</t>
  </si>
  <si>
    <t>교통정책과</t>
  </si>
  <si>
    <t>교통국</t>
  </si>
  <si>
    <t>154</t>
  </si>
  <si>
    <t>0804</t>
  </si>
  <si>
    <t>버스정책과</t>
  </si>
  <si>
    <t>155</t>
  </si>
  <si>
    <t>0805</t>
  </si>
  <si>
    <t>굿모닝버스추진단</t>
  </si>
  <si>
    <t>156</t>
  </si>
  <si>
    <t>0806</t>
  </si>
  <si>
    <t>택시정책과</t>
  </si>
  <si>
    <t>157</t>
  </si>
  <si>
    <t>0807</t>
  </si>
  <si>
    <t>교통정보센터</t>
  </si>
  <si>
    <t>158</t>
  </si>
  <si>
    <t>0808</t>
  </si>
  <si>
    <t>건설안전과</t>
  </si>
  <si>
    <t>건설국</t>
  </si>
  <si>
    <t>159</t>
  </si>
  <si>
    <t>0809</t>
  </si>
  <si>
    <t>도로정책과</t>
  </si>
  <si>
    <t>160</t>
  </si>
  <si>
    <t>0810</t>
  </si>
  <si>
    <t>하천과</t>
  </si>
  <si>
    <t>161</t>
  </si>
  <si>
    <t>0811</t>
  </si>
  <si>
    <t>건설기술과</t>
  </si>
  <si>
    <t>162</t>
  </si>
  <si>
    <t>0812</t>
  </si>
  <si>
    <t>관리과</t>
  </si>
  <si>
    <t>건설본부</t>
  </si>
  <si>
    <t>163</t>
  </si>
  <si>
    <t>0813</t>
  </si>
  <si>
    <t>도로건설과</t>
  </si>
  <si>
    <t>164</t>
  </si>
  <si>
    <t>0814</t>
  </si>
  <si>
    <t>북부도로과</t>
  </si>
  <si>
    <t>165</t>
  </si>
  <si>
    <t>0815</t>
  </si>
  <si>
    <t>건축시설과</t>
  </si>
  <si>
    <t>166</t>
  </si>
  <si>
    <t>0816</t>
  </si>
  <si>
    <t>신청사건립추진단</t>
  </si>
  <si>
    <t>167</t>
  </si>
  <si>
    <t>0817</t>
  </si>
  <si>
    <t>지역정책과</t>
  </si>
  <si>
    <t>도시환경위원회</t>
  </si>
  <si>
    <t>도시주택실</t>
  </si>
  <si>
    <t>168</t>
  </si>
  <si>
    <t>0901</t>
  </si>
  <si>
    <t>도시정책과</t>
  </si>
  <si>
    <t>169</t>
  </si>
  <si>
    <t>0902</t>
  </si>
  <si>
    <t>도시주택과</t>
  </si>
  <si>
    <t>170</t>
  </si>
  <si>
    <t>0903</t>
  </si>
  <si>
    <t>주택정책과</t>
  </si>
  <si>
    <t>171</t>
  </si>
  <si>
    <t>0904</t>
  </si>
  <si>
    <t>건축디자인과</t>
  </si>
  <si>
    <t>172</t>
  </si>
  <si>
    <t>0905</t>
  </si>
  <si>
    <t>공공택지과</t>
  </si>
  <si>
    <t>173</t>
  </si>
  <si>
    <t>0906</t>
  </si>
  <si>
    <t>토지정보과</t>
  </si>
  <si>
    <t>174</t>
  </si>
  <si>
    <t>0907</t>
  </si>
  <si>
    <t>도시개발과</t>
  </si>
  <si>
    <t>175</t>
  </si>
  <si>
    <t>0908</t>
  </si>
  <si>
    <t>도시재생과</t>
  </si>
  <si>
    <t>176</t>
  </si>
  <si>
    <t>0909</t>
  </si>
  <si>
    <t>도시계획상임기획단</t>
  </si>
  <si>
    <t>177</t>
  </si>
  <si>
    <t>0910</t>
  </si>
  <si>
    <t>환경정책과</t>
  </si>
  <si>
    <t>환경국</t>
  </si>
  <si>
    <t>178</t>
  </si>
  <si>
    <t>0911</t>
  </si>
  <si>
    <t>기후대기과</t>
  </si>
  <si>
    <t>179</t>
  </si>
  <si>
    <t>0912</t>
  </si>
  <si>
    <t>환경안전관리과</t>
  </si>
  <si>
    <t>180</t>
  </si>
  <si>
    <t>0913</t>
  </si>
  <si>
    <t>자원순환과</t>
  </si>
  <si>
    <t>181</t>
  </si>
  <si>
    <t>0914</t>
  </si>
  <si>
    <t>북부환경관리과</t>
  </si>
  <si>
    <t>182</t>
  </si>
  <si>
    <t>0915</t>
  </si>
  <si>
    <t>공단환경관리사업소</t>
  </si>
  <si>
    <t>183</t>
  </si>
  <si>
    <t>0916</t>
  </si>
  <si>
    <t>공원녹지과</t>
  </si>
  <si>
    <t>184</t>
  </si>
  <si>
    <t>0917</t>
  </si>
  <si>
    <t>대기연구부</t>
  </si>
  <si>
    <t>185</t>
  </si>
  <si>
    <t>0918</t>
  </si>
  <si>
    <t>수질연구부</t>
  </si>
  <si>
    <t>186</t>
  </si>
  <si>
    <t>0919</t>
  </si>
  <si>
    <t>187</t>
  </si>
  <si>
    <t>0920</t>
  </si>
  <si>
    <t>수자원본부</t>
  </si>
  <si>
    <t>188</t>
  </si>
  <si>
    <t>0921</t>
  </si>
  <si>
    <t>여성가족과</t>
  </si>
  <si>
    <t>여성가족교육협력위원회</t>
  </si>
  <si>
    <t>여성가족국</t>
  </si>
  <si>
    <t>189</t>
  </si>
  <si>
    <t>1001</t>
  </si>
  <si>
    <t>보육정책과</t>
  </si>
  <si>
    <t>190</t>
  </si>
  <si>
    <t>1002</t>
  </si>
  <si>
    <t>아동청소년과</t>
  </si>
  <si>
    <t>191</t>
  </si>
  <si>
    <t>1003</t>
  </si>
  <si>
    <t>다문화가족과</t>
  </si>
  <si>
    <t>192</t>
  </si>
  <si>
    <t>1004</t>
  </si>
  <si>
    <t>여성비전센터</t>
  </si>
  <si>
    <t>193</t>
  </si>
  <si>
    <t>1005</t>
  </si>
  <si>
    <t>여성능력개발센터</t>
  </si>
  <si>
    <t>194</t>
  </si>
  <si>
    <t>1006</t>
  </si>
  <si>
    <t>가족여성담당관</t>
  </si>
  <si>
    <t>195</t>
  </si>
  <si>
    <t>1007</t>
  </si>
  <si>
    <t>보육청소년담당관</t>
  </si>
  <si>
    <t>196</t>
  </si>
  <si>
    <t>1008</t>
  </si>
  <si>
    <t>북부여성비전센터</t>
  </si>
  <si>
    <t>197</t>
  </si>
  <si>
    <t>1009</t>
  </si>
  <si>
    <t>교육정책과</t>
  </si>
  <si>
    <t>교육협력국</t>
  </si>
  <si>
    <t>198</t>
  </si>
  <si>
    <t>1010</t>
  </si>
  <si>
    <t>교육협력과</t>
  </si>
  <si>
    <t>199</t>
  </si>
  <si>
    <t>1011</t>
  </si>
  <si>
    <t>도서관정책과</t>
  </si>
  <si>
    <t>200</t>
  </si>
  <si>
    <t>1012</t>
  </si>
  <si>
    <t>예결위 계수조정 결과</t>
    <phoneticPr fontId="1" type="noConversion"/>
  </si>
  <si>
    <t>예산결산특별위원회</t>
    <phoneticPr fontId="1" type="noConversion"/>
  </si>
  <si>
    <t>2015년도 제1회 일반회계 및 특별회계 추가경정 세입·세출 예산안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</si>
  <si>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</si>
  <si>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</si>
  <si>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</si>
  <si>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</si>
  <si>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</si>
  <si>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</si>
  <si>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</si>
  <si>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</si>
  <si>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>상임위 제1회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</si>
  <si>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(마=가or나+라)</t>
    </r>
    <phoneticPr fontId="1" type="noConversion"/>
  </si>
  <si>
    <r>
      <t xml:space="preserve">제1회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</si>
  <si>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</si>
  <si>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r>
      <t xml:space="preserve">제1회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</si>
  <si>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</si>
  <si>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</si>
  <si>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</si>
  <si>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</si>
  <si>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(마=가or나+라)</t>
    </r>
    <phoneticPr fontId="1" type="noConversion"/>
  </si>
  <si>
    <r>
      <t>예결위 제1회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</si>
  <si>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</si>
  <si>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</si>
  <si>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</si>
  <si>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</si>
  <si>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</si>
  <si>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</si>
  <si>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</si>
  <si>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</si>
  <si>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</si>
  <si>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</si>
  <si>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</si>
  <si>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</si>
  <si>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</si>
  <si>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</si>
  <si>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</si>
  <si>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</si>
  <si>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</si>
  <si>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</si>
  <si>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□ 세출예산</t>
    <phoneticPr fontId="1" type="noConversion"/>
  </si>
  <si>
    <t>세부사업명 및 부기명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</si>
  <si>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</si>
  <si>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</si>
  <si>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</si>
  <si>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</si>
  <si>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</si>
  <si>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</si>
  <si>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</si>
  <si>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</si>
  <si>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</si>
  <si>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</si>
  <si>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</si>
  <si>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</si>
  <si>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</si>
  <si>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</si>
  <si>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     위원회)</t>
    <phoneticPr fontId="1" type="noConversion"/>
  </si>
  <si>
    <t>□ 세입예산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</si>
  <si>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</si>
  <si>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</si>
  <si>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</si>
  <si>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</si>
  <si>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</si>
  <si>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</si>
  <si>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</si>
  <si>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</si>
  <si>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</si>
  <si>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</si>
  <si>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</si>
  <si>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</si>
  <si>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</si>
  <si>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</si>
  <si>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</si>
  <si>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</si>
  <si>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</si>
  <si>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일반회계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</si>
  <si>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</si>
  <si>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</si>
  <si>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</si>
  <si>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일반+기타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</si>
  <si>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</si>
  <si>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</si>
  <si>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</si>
  <si>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</si>
  <si>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</si>
  <si>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</si>
  <si>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</si>
  <si>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1회 추경 일반회계 검증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</si>
  <si>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</si>
  <si>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</si>
  <si>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</si>
  <si>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</si>
  <si>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</si>
  <si>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</si>
  <si>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</si>
  <si>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</si>
  <si>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</si>
  <si>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</si>
  <si>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</si>
  <si>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</si>
  <si>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</si>
  <si>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</si>
  <si>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</si>
  <si>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</si>
  <si>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1추 예비비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</si>
  <si>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</si>
  <si>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</si>
  <si>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</si>
  <si>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 및 특별회계 세입·세출 예산안(전체예산총괄)</t>
    </r>
    <phoneticPr fontId="1" type="noConversion"/>
  </si>
  <si>
    <t>□ 총괄(실국별)</t>
    <phoneticPr fontId="1" type="noConversion"/>
  </si>
  <si>
    <t>합계</t>
    <phoneticPr fontId="1" type="noConversion"/>
  </si>
  <si>
    <t>※ 집행부제출안</t>
    <phoneticPr fontId="1" type="noConversion"/>
  </si>
  <si>
    <t>구분</t>
    <phoneticPr fontId="1" type="noConversion"/>
  </si>
  <si>
    <t>(일반회계)</t>
    <phoneticPr fontId="1" type="noConversion"/>
  </si>
  <si>
    <t>(특별회계)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</si>
  <si>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일반회계 세입·세출 총괄표</t>
    </r>
    <phoneticPr fontId="1" type="noConversion"/>
  </si>
  <si>
    <t>위원회 및 실국명</t>
    <phoneticPr fontId="1" type="noConversion"/>
  </si>
  <si>
    <t>도시환경위원회</t>
    <phoneticPr fontId="1" type="noConversion"/>
  </si>
  <si>
    <t>세입</t>
    <phoneticPr fontId="1" type="noConversion"/>
  </si>
  <si>
    <t>제1회 추경
예산안
(가)</t>
    <phoneticPr fontId="1" type="noConversion"/>
  </si>
  <si>
    <t>기정액
(나)</t>
    <phoneticPr fontId="1" type="noConversion"/>
  </si>
  <si>
    <t>제1회 추경
증감액
(다=가-나)</t>
    <phoneticPr fontId="1" type="noConversion"/>
  </si>
  <si>
    <t>감액</t>
    <phoneticPr fontId="1" type="noConversion"/>
  </si>
  <si>
    <t>증액</t>
    <phoneticPr fontId="1" type="noConversion"/>
  </si>
  <si>
    <t>상임위 조정액(라)</t>
    <phoneticPr fontId="1" type="noConversion"/>
  </si>
  <si>
    <t>상임위
수정 예산안
(마=가or나+라)</t>
    <phoneticPr fontId="1" type="noConversion"/>
  </si>
  <si>
    <t>국비 등</t>
    <phoneticPr fontId="1" type="noConversion"/>
  </si>
  <si>
    <t>도비</t>
    <phoneticPr fontId="1" type="noConversion"/>
  </si>
  <si>
    <t>상임위 재원별 증감액</t>
    <phoneticPr fontId="1" type="noConversion"/>
  </si>
  <si>
    <t>예결위 조정액(라)</t>
    <phoneticPr fontId="1" type="noConversion"/>
  </si>
  <si>
    <t>예결위
수정 예산안
(마=가or나+라)</t>
    <phoneticPr fontId="1" type="noConversion"/>
  </si>
  <si>
    <t>예결위 재원별 증감액</t>
    <phoneticPr fontId="1" type="noConversion"/>
  </si>
  <si>
    <t>국비 검증</t>
    <phoneticPr fontId="1" type="noConversion"/>
  </si>
  <si>
    <t>검증</t>
    <phoneticPr fontId="1" type="noConversion"/>
  </si>
  <si>
    <t>차액</t>
    <phoneticPr fontId="1" type="noConversion"/>
  </si>
  <si>
    <t>상임위</t>
    <phoneticPr fontId="1" type="noConversion"/>
  </si>
  <si>
    <t>예결위</t>
    <phoneticPr fontId="1" type="noConversion"/>
  </si>
  <si>
    <t>도시환경위원회</t>
    <phoneticPr fontId="1" type="noConversion"/>
  </si>
  <si>
    <t>건설교통위원회</t>
    <phoneticPr fontId="1" type="noConversion"/>
  </si>
  <si>
    <t>보건복지위원회</t>
    <phoneticPr fontId="1" type="noConversion"/>
  </si>
  <si>
    <t>문화체육관광위원회</t>
    <phoneticPr fontId="1" type="noConversion"/>
  </si>
  <si>
    <t>경제과학기술위원회</t>
    <phoneticPr fontId="1" type="noConversion"/>
  </si>
  <si>
    <t>기획재정위원회</t>
    <phoneticPr fontId="1" type="noConversion"/>
  </si>
  <si>
    <t>의회운영위원회</t>
    <phoneticPr fontId="1" type="noConversion"/>
  </si>
  <si>
    <t>합    계</t>
    <phoneticPr fontId="1" type="noConversion"/>
  </si>
  <si>
    <t>여성가족교육협력위원회</t>
    <phoneticPr fontId="1" type="noConversion"/>
  </si>
  <si>
    <t>1회추경</t>
  </si>
  <si>
    <t>보건정책과</t>
    <phoneticPr fontId="1" type="noConversion"/>
  </si>
  <si>
    <t>감염병 대책 방역물품 지원(자체/지원)
-감염병 대책 비축물품 지원</t>
    <phoneticPr fontId="1" type="noConversion"/>
  </si>
  <si>
    <t>감염병 대책 홍보(자체/직접)
-감염병 대처방법, 행동요령 등 감염병 대처 홍보</t>
    <phoneticPr fontId="1" type="noConversion"/>
  </si>
  <si>
    <t>건강증진과</t>
    <phoneticPr fontId="1" type="noConversion"/>
  </si>
  <si>
    <t>경기도의료원 공공보건사업 지원(자체/직접)
-감염병 치료 의료진 심리프로그램 등 지원</t>
    <phoneticPr fontId="1" type="noConversion"/>
  </si>
  <si>
    <t>사회복지담당관</t>
    <phoneticPr fontId="1" type="noConversion"/>
  </si>
  <si>
    <t>총무과</t>
    <phoneticPr fontId="1" type="noConversion"/>
  </si>
  <si>
    <t>보건환경연구원</t>
    <phoneticPr fontId="1" type="noConversion"/>
  </si>
  <si>
    <t>보건복지위원회</t>
    <phoneticPr fontId="1" type="noConversion"/>
  </si>
  <si>
    <t>연구원 신청사 건립사업 추진(자체/직접)
-청사 이전·신축 기본계획 용역</t>
    <phoneticPr fontId="1" type="noConversion"/>
  </si>
  <si>
    <t>노인복지과</t>
    <phoneticPr fontId="1" type="noConversion"/>
  </si>
  <si>
    <t>신규</t>
  </si>
  <si>
    <t>(국고보조금)
메르스 사망자 장례비용 지원</t>
    <phoneticPr fontId="1" type="noConversion"/>
  </si>
  <si>
    <t>보건정책과</t>
    <phoneticPr fontId="1" type="noConversion"/>
  </si>
  <si>
    <t>(국고보조금)
선별진료소 운영기관 지원</t>
    <phoneticPr fontId="1" type="noConversion"/>
  </si>
  <si>
    <t>노인복지과</t>
    <phoneticPr fontId="1" type="noConversion"/>
  </si>
  <si>
    <t>메르스 사망자 장례비용 지원(국비/지원)
-메르스 사망자 장례비용 지원</t>
    <phoneticPr fontId="1" type="noConversion"/>
  </si>
  <si>
    <t>국비</t>
  </si>
  <si>
    <t>국도비</t>
  </si>
  <si>
    <t>도비</t>
  </si>
  <si>
    <t>선별진료소 운영기관 지원(국비/지원)
-선별진료소 운영기관 지원</t>
    <phoneticPr fontId="1" type="noConversion"/>
  </si>
  <si>
    <t>장애인복지과</t>
    <phoneticPr fontId="1" type="noConversion"/>
  </si>
  <si>
    <t>본예산</t>
  </si>
  <si>
    <t>장애인사회활동지원(자체/지원)
-중증장애인 사회활동지원</t>
    <phoneticPr fontId="1" type="noConversion"/>
  </si>
  <si>
    <t>당초 9개월분만 반영, 7월부터 지원대상 2급에서
3급 확대로 인한 증가된 사업량 반영</t>
    <phoneticPr fontId="1" type="noConversion"/>
  </si>
  <si>
    <t>국비확정내시
※질병관리본부 공중보건위기대응과
  -1998(2015.7.14)호</t>
    <phoneticPr fontId="1" type="noConversion"/>
  </si>
  <si>
    <t>국비확정내시
※질병관리본부 공중보건위기대응과
  -1950(2015.7.10)호</t>
    <phoneticPr fontId="1" type="noConversion"/>
  </si>
  <si>
    <t>통계목 변경
연구용역비(207-01) → 시설비(401-01)</t>
    <phoneticPr fontId="1" type="noConversion"/>
  </si>
  <si>
    <t>당초 9개월분만 반영, 7월부터 지원대상 2급에서 3급 확대로 인한 증가된 사업량 반영</t>
    <phoneticPr fontId="1" type="noConversion"/>
  </si>
  <si>
    <t>세부사업계획 수립 후 상임위와 협의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</si>
</sst>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</numFmts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HY견고딕"/>
      <family val="1"/>
      <charset val="129"/>
    </font>
    <font>
      <b/>
      <sz val="18"/>
      <color rgb="FF0000CC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3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6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6" borderId="2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0" fillId="8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12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9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2" fillId="7" borderId="13" xfId="0" applyFont="1" applyFill="1" applyBorder="1" applyAlignment="1">
      <alignment horizontal="centerContinuous" vertical="center"/>
    </xf>
    <xf numFmtId="0" fontId="22" fillId="7" borderId="4" xfId="0" applyFont="1" applyFill="1" applyBorder="1" applyAlignment="1">
      <alignment horizontal="centerContinuous" vertical="center"/>
    </xf>
    <xf numFmtId="0" fontId="22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1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178" fontId="25" fillId="0" borderId="2" xfId="0" applyNumberFormat="1" applyFont="1" applyBorder="1">
      <alignment vertical="center"/>
    </xf>
    <xf numFmtId="0" fontId="25" fillId="0" borderId="2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/>
    </xf>
    <xf numFmtId="0" fontId="25" fillId="0" borderId="0" xfId="0" applyFont="1">
      <alignment vertical="center"/>
    </xf>
    <xf numFmtId="0" fontId="25" fillId="0" borderId="2" xfId="0" applyFont="1" applyBorder="1">
      <alignment vertical="center"/>
    </xf>
    <xf numFmtId="0" fontId="11" fillId="0" borderId="0" xfId="0" applyFont="1" applyAlignment="1">
      <alignment horizontal="center" vertical="center"/>
    </xf>
    <xf numFmtId="178" fontId="25" fillId="0" borderId="0" xfId="0" applyNumberFormat="1" applyFont="1">
      <alignment vertical="center"/>
    </xf>
    <xf numFmtId="0" fontId="26" fillId="0" borderId="0" xfId="0" applyFont="1">
      <alignment vertical="center"/>
    </xf>
    <xf numFmtId="0" fontId="25" fillId="0" borderId="0" xfId="0" applyFont="1" applyBorder="1">
      <alignment vertical="center"/>
    </xf>
    <xf numFmtId="0" fontId="24" fillId="11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7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28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176" fontId="25" fillId="0" borderId="2" xfId="0" applyNumberFormat="1" applyFont="1" applyBorder="1">
      <alignment vertical="center"/>
    </xf>
    <xf numFmtId="0" fontId="31" fillId="0" borderId="0" xfId="0" applyFont="1">
      <alignment vertical="center"/>
    </xf>
    <xf numFmtId="0" fontId="24" fillId="0" borderId="0" xfId="0" applyFont="1">
      <alignment vertical="center"/>
    </xf>
    <xf numFmtId="0" fontId="32" fillId="0" borderId="0" xfId="0" applyFont="1">
      <alignment vertical="center"/>
    </xf>
    <xf numFmtId="0" fontId="3" fillId="15" borderId="2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178" fontId="26" fillId="0" borderId="2" xfId="0" applyNumberFormat="1" applyFont="1" applyBorder="1">
      <alignment vertical="center"/>
    </xf>
    <xf numFmtId="178" fontId="26" fillId="0" borderId="23" xfId="0" applyNumberFormat="1" applyFont="1" applyBorder="1">
      <alignment vertical="center"/>
    </xf>
    <xf numFmtId="178" fontId="26" fillId="0" borderId="25" xfId="0" applyNumberFormat="1" applyFont="1" applyBorder="1">
      <alignment vertical="center"/>
    </xf>
    <xf numFmtId="178" fontId="26" fillId="0" borderId="26" xfId="0" applyNumberFormat="1" applyFont="1" applyBorder="1">
      <alignment vertical="center"/>
    </xf>
    <xf numFmtId="178" fontId="0" fillId="0" borderId="0" xfId="0" applyNumberFormat="1">
      <alignment vertical="center"/>
    </xf>
    <xf numFmtId="178" fontId="24" fillId="0" borderId="0" xfId="0" applyNumberFormat="1" applyFont="1">
      <alignment vertical="center"/>
    </xf>
    <xf numFmtId="0" fontId="24" fillId="10" borderId="22" xfId="0" applyFont="1" applyFill="1" applyBorder="1" applyAlignment="1">
      <alignment horizontal="center" vertical="center"/>
    </xf>
    <xf numFmtId="178" fontId="24" fillId="10" borderId="2" xfId="0" applyNumberFormat="1" applyFont="1" applyFill="1" applyBorder="1">
      <alignment vertical="center"/>
    </xf>
    <xf numFmtId="178" fontId="24" fillId="10" borderId="23" xfId="0" applyNumberFormat="1" applyFont="1" applyFill="1" applyBorder="1">
      <alignment vertical="center"/>
    </xf>
    <xf numFmtId="178" fontId="3" fillId="10" borderId="2" xfId="0" applyNumberFormat="1" applyFont="1" applyFill="1" applyBorder="1">
      <alignment vertical="center"/>
    </xf>
    <xf numFmtId="178" fontId="25" fillId="10" borderId="2" xfId="0" applyNumberFormat="1" applyFont="1" applyFill="1" applyBorder="1">
      <alignment vertical="center"/>
    </xf>
    <xf numFmtId="176" fontId="3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9" fillId="0" borderId="0" xfId="0" applyFont="1" applyAlignment="1">
      <alignment horizontal="centerContinuous" vertical="center"/>
    </xf>
    <xf numFmtId="0" fontId="25" fillId="0" borderId="0" xfId="0" applyFont="1" applyBorder="1" applyAlignment="1">
      <alignment horizontal="left" vertical="center"/>
    </xf>
    <xf numFmtId="178" fontId="25" fillId="0" borderId="4" xfId="0" applyNumberFormat="1" applyFont="1" applyBorder="1">
      <alignment vertical="center"/>
    </xf>
    <xf numFmtId="178" fontId="25" fillId="0" borderId="5" xfId="0" applyNumberFormat="1" applyFont="1" applyBorder="1">
      <alignment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178" fontId="25" fillId="0" borderId="33" xfId="0" applyNumberFormat="1" applyFont="1" applyBorder="1">
      <alignment vertical="center"/>
    </xf>
    <xf numFmtId="0" fontId="25" fillId="0" borderId="34" xfId="0" applyFont="1" applyBorder="1" applyAlignment="1">
      <alignment horizontal="center" vertical="center"/>
    </xf>
    <xf numFmtId="178" fontId="25" fillId="0" borderId="35" xfId="0" applyNumberFormat="1" applyFont="1" applyBorder="1">
      <alignment vertical="center"/>
    </xf>
    <xf numFmtId="178" fontId="3" fillId="0" borderId="0" xfId="0" applyNumberFormat="1" applyFont="1" applyFill="1">
      <alignment vertical="center"/>
    </xf>
    <xf numFmtId="0" fontId="3" fillId="13" borderId="33" xfId="0" applyFont="1" applyFill="1" applyBorder="1" applyAlignment="1">
      <alignment horizontal="center" vertical="center"/>
    </xf>
    <xf numFmtId="178" fontId="3" fillId="10" borderId="36" xfId="0" applyNumberFormat="1" applyFont="1" applyFill="1" applyBorder="1">
      <alignment vertical="center"/>
    </xf>
    <xf numFmtId="178" fontId="3" fillId="10" borderId="37" xfId="0" applyNumberFormat="1" applyFont="1" applyFill="1" applyBorder="1">
      <alignment vertical="center"/>
    </xf>
    <xf numFmtId="178" fontId="25" fillId="0" borderId="36" xfId="0" applyNumberFormat="1" applyFont="1" applyBorder="1">
      <alignment vertical="center"/>
    </xf>
    <xf numFmtId="178" fontId="25" fillId="0" borderId="37" xfId="0" applyNumberFormat="1" applyFont="1" applyBorder="1">
      <alignment vertical="center"/>
    </xf>
    <xf numFmtId="178" fontId="3" fillId="10" borderId="32" xfId="0" applyNumberFormat="1" applyFont="1" applyFill="1" applyBorder="1">
      <alignment vertical="center"/>
    </xf>
    <xf numFmtId="178" fontId="3" fillId="10" borderId="33" xfId="0" applyNumberFormat="1" applyFont="1" applyFill="1" applyBorder="1">
      <alignment vertical="center"/>
    </xf>
    <xf numFmtId="178" fontId="25" fillId="0" borderId="32" xfId="0" applyNumberFormat="1" applyFont="1" applyBorder="1">
      <alignment vertical="center"/>
    </xf>
    <xf numFmtId="178" fontId="25" fillId="0" borderId="34" xfId="0" applyNumberFormat="1" applyFont="1" applyBorder="1">
      <alignment vertical="center"/>
    </xf>
    <xf numFmtId="178" fontId="25" fillId="0" borderId="39" xfId="0" applyNumberFormat="1" applyFont="1" applyBorder="1">
      <alignment vertical="center"/>
    </xf>
    <xf numFmtId="0" fontId="3" fillId="13" borderId="32" xfId="0" applyFont="1" applyFill="1" applyBorder="1" applyAlignment="1">
      <alignment horizontal="center" vertical="center"/>
    </xf>
    <xf numFmtId="0" fontId="25" fillId="0" borderId="4" xfId="0" applyFont="1" applyBorder="1" applyAlignment="1">
      <alignment horizontal="left" vertical="center"/>
    </xf>
    <xf numFmtId="0" fontId="25" fillId="0" borderId="5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25" fillId="11" borderId="4" xfId="0" applyFont="1" applyFill="1" applyBorder="1" applyAlignment="1">
      <alignment horizontal="left" vertical="center"/>
    </xf>
    <xf numFmtId="178" fontId="25" fillId="11" borderId="32" xfId="0" applyNumberFormat="1" applyFont="1" applyFill="1" applyBorder="1">
      <alignment vertical="center"/>
    </xf>
    <xf numFmtId="0" fontId="25" fillId="11" borderId="32" xfId="0" applyFont="1" applyFill="1" applyBorder="1" applyAlignment="1">
      <alignment horizontal="center" vertical="center"/>
    </xf>
    <xf numFmtId="178" fontId="25" fillId="11" borderId="33" xfId="0" applyNumberFormat="1" applyFont="1" applyFill="1" applyBorder="1">
      <alignment vertical="center"/>
    </xf>
    <xf numFmtId="0" fontId="25" fillId="10" borderId="32" xfId="0" applyFont="1" applyFill="1" applyBorder="1" applyAlignment="1">
      <alignment horizontal="center" vertical="center"/>
    </xf>
    <xf numFmtId="178" fontId="25" fillId="10" borderId="33" xfId="0" applyNumberFormat="1" applyFont="1" applyFill="1" applyBorder="1">
      <alignment vertical="center"/>
    </xf>
    <xf numFmtId="178" fontId="25" fillId="11" borderId="36" xfId="0" applyNumberFormat="1" applyFont="1" applyFill="1" applyBorder="1">
      <alignment vertical="center"/>
    </xf>
    <xf numFmtId="178" fontId="25" fillId="0" borderId="42" xfId="0" applyNumberFormat="1" applyFont="1" applyBorder="1">
      <alignment vertical="center"/>
    </xf>
    <xf numFmtId="178" fontId="3" fillId="10" borderId="4" xfId="0" applyNumberFormat="1" applyFont="1" applyFill="1" applyBorder="1">
      <alignment vertical="center"/>
    </xf>
    <xf numFmtId="178" fontId="25" fillId="11" borderId="4" xfId="0" applyNumberFormat="1" applyFont="1" applyFill="1" applyBorder="1">
      <alignment vertical="center"/>
    </xf>
    <xf numFmtId="178" fontId="3" fillId="10" borderId="11" xfId="0" applyNumberFormat="1" applyFont="1" applyFill="1" applyBorder="1">
      <alignment vertical="center"/>
    </xf>
    <xf numFmtId="178" fontId="25" fillId="11" borderId="11" xfId="0" applyNumberFormat="1" applyFont="1" applyFill="1" applyBorder="1">
      <alignment vertical="center"/>
    </xf>
    <xf numFmtId="178" fontId="25" fillId="0" borderId="11" xfId="0" applyNumberFormat="1" applyFont="1" applyBorder="1">
      <alignment vertical="center"/>
    </xf>
    <xf numFmtId="178" fontId="25" fillId="0" borderId="12" xfId="0" applyNumberFormat="1" applyFont="1" applyBorder="1">
      <alignment vertical="center"/>
    </xf>
    <xf numFmtId="0" fontId="3" fillId="6" borderId="36" xfId="0" applyFont="1" applyFill="1" applyBorder="1" applyAlignment="1">
      <alignment horizontal="center" vertical="center"/>
    </xf>
    <xf numFmtId="0" fontId="3" fillId="6" borderId="37" xfId="0" applyFont="1" applyFill="1" applyBorder="1" applyAlignment="1">
      <alignment horizontal="center" vertical="center"/>
    </xf>
    <xf numFmtId="178" fontId="25" fillId="11" borderId="37" xfId="0" applyNumberFormat="1" applyFont="1" applyFill="1" applyBorder="1">
      <alignment vertical="center"/>
    </xf>
    <xf numFmtId="178" fontId="3" fillId="10" borderId="13" xfId="0" applyNumberFormat="1" applyFont="1" applyFill="1" applyBorder="1">
      <alignment vertical="center"/>
    </xf>
    <xf numFmtId="178" fontId="25" fillId="11" borderId="13" xfId="0" applyNumberFormat="1" applyFont="1" applyFill="1" applyBorder="1">
      <alignment vertical="center"/>
    </xf>
    <xf numFmtId="178" fontId="25" fillId="0" borderId="13" xfId="0" applyNumberFormat="1" applyFont="1" applyBorder="1">
      <alignment vertical="center"/>
    </xf>
    <xf numFmtId="178" fontId="25" fillId="0" borderId="14" xfId="0" applyNumberFormat="1" applyFont="1" applyBorder="1">
      <alignment vertical="center"/>
    </xf>
    <xf numFmtId="0" fontId="3" fillId="6" borderId="32" xfId="0" applyFont="1" applyFill="1" applyBorder="1" applyAlignment="1">
      <alignment horizontal="center" vertical="center"/>
    </xf>
    <xf numFmtId="0" fontId="3" fillId="6" borderId="33" xfId="0" applyFont="1" applyFill="1" applyBorder="1" applyAlignment="1">
      <alignment horizontal="center" vertical="center"/>
    </xf>
    <xf numFmtId="0" fontId="3" fillId="13" borderId="36" xfId="0" applyFont="1" applyFill="1" applyBorder="1" applyAlignment="1">
      <alignment horizontal="center" vertical="center"/>
    </xf>
    <xf numFmtId="0" fontId="3" fillId="13" borderId="37" xfId="0" applyFont="1" applyFill="1" applyBorder="1" applyAlignment="1">
      <alignment horizontal="center" vertical="center"/>
    </xf>
    <xf numFmtId="0" fontId="3" fillId="10" borderId="45" xfId="0" applyFont="1" applyFill="1" applyBorder="1" applyAlignment="1">
      <alignment horizontal="left" vertical="center"/>
    </xf>
    <xf numFmtId="0" fontId="3" fillId="10" borderId="28" xfId="0" applyFont="1" applyFill="1" applyBorder="1" applyAlignment="1">
      <alignment horizontal="left" vertical="center"/>
    </xf>
    <xf numFmtId="0" fontId="3" fillId="11" borderId="4" xfId="0" applyFont="1" applyFill="1" applyBorder="1" applyAlignment="1">
      <alignment horizontal="left" vertical="center"/>
    </xf>
    <xf numFmtId="176" fontId="3" fillId="10" borderId="46" xfId="0" applyNumberFormat="1" applyFont="1" applyFill="1" applyBorder="1">
      <alignment vertical="center"/>
    </xf>
    <xf numFmtId="0" fontId="2" fillId="5" borderId="4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41" fontId="2" fillId="0" borderId="0" xfId="1" applyFont="1">
      <alignment vertical="center"/>
    </xf>
    <xf numFmtId="41" fontId="2" fillId="0" borderId="0" xfId="0" applyNumberFormat="1" applyFo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15" borderId="2" xfId="0" applyFont="1" applyFill="1" applyBorder="1" applyAlignment="1">
      <alignment horizontal="center" vertical="center"/>
    </xf>
    <xf numFmtId="0" fontId="25" fillId="0" borderId="17" xfId="0" applyFont="1" applyBorder="1" applyAlignment="1">
      <alignment horizontal="left" vertical="center" wrapText="1"/>
    </xf>
    <xf numFmtId="0" fontId="25" fillId="0" borderId="27" xfId="0" applyFont="1" applyBorder="1" applyAlignment="1">
      <alignment horizontal="left" vertical="center" wrapText="1"/>
    </xf>
    <xf numFmtId="0" fontId="3" fillId="13" borderId="2" xfId="0" applyFont="1" applyFill="1" applyBorder="1" applyAlignment="1">
      <alignment horizontal="center" vertical="center"/>
    </xf>
    <xf numFmtId="0" fontId="24" fillId="11" borderId="19" xfId="0" applyFont="1" applyFill="1" applyBorder="1" applyAlignment="1">
      <alignment horizontal="center" vertical="center"/>
    </xf>
    <xf numFmtId="0" fontId="24" fillId="11" borderId="22" xfId="0" applyFont="1" applyFill="1" applyBorder="1" applyAlignment="1">
      <alignment horizontal="center" vertical="center"/>
    </xf>
    <xf numFmtId="0" fontId="24" fillId="11" borderId="20" xfId="0" applyFont="1" applyFill="1" applyBorder="1" applyAlignment="1">
      <alignment horizontal="center" vertical="center"/>
    </xf>
    <xf numFmtId="0" fontId="24" fillId="11" borderId="2" xfId="0" applyFont="1" applyFill="1" applyBorder="1" applyAlignment="1">
      <alignment horizontal="center" vertical="center"/>
    </xf>
    <xf numFmtId="0" fontId="24" fillId="11" borderId="21" xfId="0" applyFont="1" applyFill="1" applyBorder="1" applyAlignment="1">
      <alignment horizontal="center" vertical="center"/>
    </xf>
    <xf numFmtId="0" fontId="24" fillId="11" borderId="2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43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6" borderId="41" xfId="0" applyFont="1" applyFill="1" applyBorder="1" applyAlignment="1">
      <alignment horizontal="center" vertical="center"/>
    </xf>
    <xf numFmtId="0" fontId="3" fillId="6" borderId="38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13" borderId="30" xfId="0" applyFont="1" applyFill="1" applyBorder="1" applyAlignment="1">
      <alignment horizontal="center" vertical="center"/>
    </xf>
    <xf numFmtId="0" fontId="3" fillId="13" borderId="31" xfId="0" applyFont="1" applyFill="1" applyBorder="1" applyAlignment="1">
      <alignment horizontal="center" vertical="center"/>
    </xf>
    <xf numFmtId="0" fontId="3" fillId="13" borderId="43" xfId="0" applyFont="1" applyFill="1" applyBorder="1" applyAlignment="1">
      <alignment horizontal="center" vertical="center" wrapText="1"/>
    </xf>
    <xf numFmtId="0" fontId="3" fillId="13" borderId="1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44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6" borderId="43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3" fillId="6" borderId="30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13" borderId="41" xfId="0" applyFont="1" applyFill="1" applyBorder="1" applyAlignment="1">
      <alignment horizontal="center" vertical="center"/>
    </xf>
    <xf numFmtId="0" fontId="3" fillId="13" borderId="38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/>
    </xf>
    <xf numFmtId="0" fontId="10" fillId="8" borderId="10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/>
    </xf>
    <xf numFmtId="0" fontId="14" fillId="10" borderId="2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CCFFFF"/>
      <color rgb="FF9999FF"/>
      <color rgb="FF0000CC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2"/>
  <sheetViews>
    <sheetView zoomScale="85" zoomScaleNormal="85" workbookViewId="0">
      <pane ySplit="2" topLeftCell="A3" activePane="bottomLeft" state="frozen"/>
      <selection pane="bottomLeft"/>
    </sheetView>
  </sheetViews>
  <sheetFormatPr defaultRowHeight="17.399999999999999" x14ac:dyDescent="0.4"/>
  <cols>
    <col min="1" max="3" width="20.59765625" customWidth="1"/>
    <col min="5" max="7" width="20.59765625" customWidth="1"/>
  </cols>
  <sheetData>
    <row r="2" spans="1:9" ht="20.100000000000001" customHeight="1" x14ac:dyDescent="0.4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4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4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4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4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4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4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4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4">
      <c r="A10" s="3" t="s">
        <v>32</v>
      </c>
      <c r="B10" s="3" t="s">
        <v>9</v>
      </c>
      <c r="C10" s="3" t="s">
        <v>33</v>
      </c>
      <c r="D10" s="1"/>
      <c r="E10" s="3" t="s">
        <v>33</v>
      </c>
      <c r="F10" s="3" t="s">
        <v>32</v>
      </c>
      <c r="G10" s="3" t="s">
        <v>9</v>
      </c>
      <c r="H10" s="3" t="s">
        <v>34</v>
      </c>
      <c r="I10" s="3" t="s">
        <v>35</v>
      </c>
    </row>
    <row r="11" spans="1:9" x14ac:dyDescent="0.4">
      <c r="A11" s="3" t="s">
        <v>36</v>
      </c>
      <c r="B11" s="3" t="s">
        <v>9</v>
      </c>
      <c r="C11" s="3" t="s">
        <v>33</v>
      </c>
      <c r="D11" s="1"/>
      <c r="E11" s="3" t="s">
        <v>33</v>
      </c>
      <c r="F11" s="3" t="s">
        <v>36</v>
      </c>
      <c r="G11" s="3" t="s">
        <v>9</v>
      </c>
      <c r="H11" s="3" t="s">
        <v>37</v>
      </c>
      <c r="I11" s="3" t="s">
        <v>38</v>
      </c>
    </row>
    <row r="12" spans="1:9" x14ac:dyDescent="0.4">
      <c r="A12" s="3" t="s">
        <v>39</v>
      </c>
      <c r="B12" s="3" t="s">
        <v>9</v>
      </c>
      <c r="C12" s="3" t="s">
        <v>39</v>
      </c>
      <c r="D12" s="1"/>
      <c r="E12" s="3" t="s">
        <v>39</v>
      </c>
      <c r="F12" s="3" t="s">
        <v>39</v>
      </c>
      <c r="G12" s="3" t="s">
        <v>9</v>
      </c>
      <c r="H12" s="3" t="s">
        <v>40</v>
      </c>
      <c r="I12" s="3" t="s">
        <v>41</v>
      </c>
    </row>
    <row r="13" spans="1:9" x14ac:dyDescent="0.4">
      <c r="A13" s="3" t="s">
        <v>42</v>
      </c>
      <c r="B13" s="3" t="s">
        <v>9</v>
      </c>
      <c r="C13" s="3" t="s">
        <v>42</v>
      </c>
      <c r="D13" s="1"/>
      <c r="E13" s="3" t="s">
        <v>42</v>
      </c>
      <c r="F13" s="3" t="s">
        <v>42</v>
      </c>
      <c r="G13" s="3" t="s">
        <v>9</v>
      </c>
      <c r="H13" s="3" t="s">
        <v>43</v>
      </c>
      <c r="I13" s="3" t="s">
        <v>44</v>
      </c>
    </row>
    <row r="14" spans="1:9" x14ac:dyDescent="0.4">
      <c r="A14" s="3" t="s">
        <v>45</v>
      </c>
      <c r="B14" s="3" t="s">
        <v>9</v>
      </c>
      <c r="C14" s="3" t="s">
        <v>42</v>
      </c>
      <c r="D14" s="1"/>
      <c r="E14" s="3" t="s">
        <v>42</v>
      </c>
      <c r="F14" s="3" t="s">
        <v>45</v>
      </c>
      <c r="G14" s="3" t="s">
        <v>9</v>
      </c>
      <c r="H14" s="3" t="s">
        <v>46</v>
      </c>
      <c r="I14" s="3" t="s">
        <v>47</v>
      </c>
    </row>
    <row r="15" spans="1:9" x14ac:dyDescent="0.4">
      <c r="A15" s="3" t="s">
        <v>48</v>
      </c>
      <c r="B15" s="3" t="s">
        <v>49</v>
      </c>
      <c r="C15" s="3" t="s">
        <v>50</v>
      </c>
      <c r="D15" s="1"/>
      <c r="E15" s="3" t="s">
        <v>50</v>
      </c>
      <c r="F15" s="3" t="s">
        <v>48</v>
      </c>
      <c r="G15" s="3" t="s">
        <v>49</v>
      </c>
      <c r="H15" s="3" t="s">
        <v>51</v>
      </c>
      <c r="I15" s="3" t="s">
        <v>52</v>
      </c>
    </row>
    <row r="16" spans="1:9" x14ac:dyDescent="0.4">
      <c r="A16" s="3" t="s">
        <v>53</v>
      </c>
      <c r="B16" s="3" t="s">
        <v>49</v>
      </c>
      <c r="C16" s="3" t="s">
        <v>50</v>
      </c>
      <c r="D16" s="1"/>
      <c r="E16" s="3" t="s">
        <v>50</v>
      </c>
      <c r="F16" s="3" t="s">
        <v>53</v>
      </c>
      <c r="G16" s="3" t="s">
        <v>49</v>
      </c>
      <c r="H16" s="3" t="s">
        <v>54</v>
      </c>
      <c r="I16" s="3" t="s">
        <v>55</v>
      </c>
    </row>
    <row r="17" spans="1:9" x14ac:dyDescent="0.4">
      <c r="A17" s="3" t="s">
        <v>56</v>
      </c>
      <c r="B17" s="3" t="s">
        <v>49</v>
      </c>
      <c r="C17" s="3" t="s">
        <v>50</v>
      </c>
      <c r="D17" s="1"/>
      <c r="E17" s="3" t="s">
        <v>50</v>
      </c>
      <c r="F17" s="3" t="s">
        <v>56</v>
      </c>
      <c r="G17" s="3" t="s">
        <v>49</v>
      </c>
      <c r="H17" s="3" t="s">
        <v>57</v>
      </c>
      <c r="I17" s="3" t="s">
        <v>58</v>
      </c>
    </row>
    <row r="18" spans="1:9" x14ac:dyDescent="0.4">
      <c r="A18" s="3" t="s">
        <v>59</v>
      </c>
      <c r="B18" s="3" t="s">
        <v>49</v>
      </c>
      <c r="C18" s="3" t="s">
        <v>50</v>
      </c>
      <c r="D18" s="1"/>
      <c r="E18" s="3" t="s">
        <v>50</v>
      </c>
      <c r="F18" s="3" t="s">
        <v>59</v>
      </c>
      <c r="G18" s="3" t="s">
        <v>49</v>
      </c>
      <c r="H18" s="3" t="s">
        <v>60</v>
      </c>
      <c r="I18" s="3" t="s">
        <v>61</v>
      </c>
    </row>
    <row r="19" spans="1:9" x14ac:dyDescent="0.4">
      <c r="A19" s="3" t="s">
        <v>62</v>
      </c>
      <c r="B19" s="3" t="s">
        <v>49</v>
      </c>
      <c r="C19" s="3" t="s">
        <v>63</v>
      </c>
      <c r="D19" s="1"/>
      <c r="E19" s="3" t="s">
        <v>63</v>
      </c>
      <c r="F19" s="3" t="s">
        <v>62</v>
      </c>
      <c r="G19" s="3" t="s">
        <v>49</v>
      </c>
      <c r="H19" s="3" t="s">
        <v>64</v>
      </c>
      <c r="I19" s="3" t="s">
        <v>65</v>
      </c>
    </row>
    <row r="20" spans="1:9" x14ac:dyDescent="0.4">
      <c r="A20" s="3" t="s">
        <v>66</v>
      </c>
      <c r="B20" s="3" t="s">
        <v>49</v>
      </c>
      <c r="C20" s="3" t="s">
        <v>63</v>
      </c>
      <c r="D20" s="1"/>
      <c r="E20" s="3" t="s">
        <v>63</v>
      </c>
      <c r="F20" s="3" t="s">
        <v>66</v>
      </c>
      <c r="G20" s="3" t="s">
        <v>49</v>
      </c>
      <c r="H20" s="3" t="s">
        <v>67</v>
      </c>
      <c r="I20" s="3" t="s">
        <v>68</v>
      </c>
    </row>
    <row r="21" spans="1:9" x14ac:dyDescent="0.4">
      <c r="A21" s="3" t="s">
        <v>69</v>
      </c>
      <c r="B21" s="3" t="s">
        <v>49</v>
      </c>
      <c r="C21" s="3" t="s">
        <v>63</v>
      </c>
      <c r="D21" s="1"/>
      <c r="E21" s="3" t="s">
        <v>63</v>
      </c>
      <c r="F21" s="3" t="s">
        <v>69</v>
      </c>
      <c r="G21" s="3" t="s">
        <v>49</v>
      </c>
      <c r="H21" s="3" t="s">
        <v>70</v>
      </c>
      <c r="I21" s="3" t="s">
        <v>71</v>
      </c>
    </row>
    <row r="22" spans="1:9" x14ac:dyDescent="0.4">
      <c r="A22" s="3" t="s">
        <v>72</v>
      </c>
      <c r="B22" s="3" t="s">
        <v>49</v>
      </c>
      <c r="C22" s="3" t="s">
        <v>63</v>
      </c>
      <c r="D22" s="1"/>
      <c r="E22" s="3" t="s">
        <v>63</v>
      </c>
      <c r="F22" s="3" t="s">
        <v>72</v>
      </c>
      <c r="G22" s="3" t="s">
        <v>49</v>
      </c>
      <c r="H22" s="3" t="s">
        <v>73</v>
      </c>
      <c r="I22" s="3" t="s">
        <v>74</v>
      </c>
    </row>
    <row r="23" spans="1:9" x14ac:dyDescent="0.4">
      <c r="A23" s="3" t="s">
        <v>75</v>
      </c>
      <c r="B23" s="3" t="s">
        <v>49</v>
      </c>
      <c r="C23" s="3" t="s">
        <v>63</v>
      </c>
      <c r="D23" s="1"/>
      <c r="E23" s="3" t="s">
        <v>63</v>
      </c>
      <c r="F23" s="3" t="s">
        <v>75</v>
      </c>
      <c r="G23" s="3" t="s">
        <v>49</v>
      </c>
      <c r="H23" s="3" t="s">
        <v>76</v>
      </c>
      <c r="I23" s="3" t="s">
        <v>77</v>
      </c>
    </row>
    <row r="24" spans="1:9" x14ac:dyDescent="0.4">
      <c r="A24" s="3" t="s">
        <v>78</v>
      </c>
      <c r="B24" s="3" t="s">
        <v>49</v>
      </c>
      <c r="C24" s="3" t="s">
        <v>63</v>
      </c>
      <c r="D24" s="1"/>
      <c r="E24" s="3" t="s">
        <v>63</v>
      </c>
      <c r="F24" s="3" t="s">
        <v>78</v>
      </c>
      <c r="G24" s="3" t="s">
        <v>49</v>
      </c>
      <c r="H24" s="3" t="s">
        <v>79</v>
      </c>
      <c r="I24" s="3" t="s">
        <v>80</v>
      </c>
    </row>
    <row r="25" spans="1:9" x14ac:dyDescent="0.4">
      <c r="A25" s="3" t="s">
        <v>81</v>
      </c>
      <c r="B25" s="3" t="s">
        <v>49</v>
      </c>
      <c r="C25" s="3" t="s">
        <v>63</v>
      </c>
      <c r="D25" s="1"/>
      <c r="E25" s="3" t="s">
        <v>63</v>
      </c>
      <c r="F25" s="3" t="s">
        <v>81</v>
      </c>
      <c r="G25" s="3" t="s">
        <v>49</v>
      </c>
      <c r="H25" s="3" t="s">
        <v>82</v>
      </c>
      <c r="I25" s="3" t="s">
        <v>83</v>
      </c>
    </row>
    <row r="26" spans="1:9" x14ac:dyDescent="0.4">
      <c r="A26" s="3" t="s">
        <v>84</v>
      </c>
      <c r="B26" s="3" t="s">
        <v>49</v>
      </c>
      <c r="C26" s="3" t="s">
        <v>63</v>
      </c>
      <c r="D26" s="1"/>
      <c r="E26" s="3" t="s">
        <v>63</v>
      </c>
      <c r="F26" s="3" t="s">
        <v>84</v>
      </c>
      <c r="G26" s="3" t="s">
        <v>49</v>
      </c>
      <c r="H26" s="3" t="s">
        <v>85</v>
      </c>
      <c r="I26" s="3" t="s">
        <v>86</v>
      </c>
    </row>
    <row r="27" spans="1:9" x14ac:dyDescent="0.4">
      <c r="A27" s="3" t="s">
        <v>87</v>
      </c>
      <c r="B27" s="3" t="s">
        <v>49</v>
      </c>
      <c r="C27" s="3" t="s">
        <v>63</v>
      </c>
      <c r="D27" s="1"/>
      <c r="E27" s="3" t="s">
        <v>63</v>
      </c>
      <c r="F27" s="3" t="s">
        <v>87</v>
      </c>
      <c r="G27" s="3" t="s">
        <v>49</v>
      </c>
      <c r="H27" s="3" t="s">
        <v>88</v>
      </c>
      <c r="I27" s="3" t="s">
        <v>89</v>
      </c>
    </row>
    <row r="28" spans="1:9" x14ac:dyDescent="0.4">
      <c r="A28" s="3" t="s">
        <v>90</v>
      </c>
      <c r="B28" s="3" t="s">
        <v>49</v>
      </c>
      <c r="C28" s="3" t="s">
        <v>63</v>
      </c>
      <c r="D28" s="1"/>
      <c r="E28" s="3" t="s">
        <v>63</v>
      </c>
      <c r="F28" s="3" t="s">
        <v>90</v>
      </c>
      <c r="G28" s="3" t="s">
        <v>49</v>
      </c>
      <c r="H28" s="3" t="s">
        <v>91</v>
      </c>
      <c r="I28" s="3" t="s">
        <v>92</v>
      </c>
    </row>
    <row r="29" spans="1:9" x14ac:dyDescent="0.4">
      <c r="A29" s="3" t="s">
        <v>93</v>
      </c>
      <c r="B29" s="3" t="s">
        <v>49</v>
      </c>
      <c r="C29" s="3" t="s">
        <v>94</v>
      </c>
      <c r="D29" s="1"/>
      <c r="E29" s="3" t="s">
        <v>94</v>
      </c>
      <c r="F29" s="3" t="s">
        <v>93</v>
      </c>
      <c r="G29" s="3" t="s">
        <v>49</v>
      </c>
      <c r="H29" s="3" t="s">
        <v>95</v>
      </c>
      <c r="I29" s="3" t="s">
        <v>96</v>
      </c>
    </row>
    <row r="30" spans="1:9" x14ac:dyDescent="0.4">
      <c r="A30" s="3" t="s">
        <v>97</v>
      </c>
      <c r="B30" s="3" t="s">
        <v>49</v>
      </c>
      <c r="C30" s="3" t="s">
        <v>94</v>
      </c>
      <c r="D30" s="1"/>
      <c r="E30" s="3" t="s">
        <v>94</v>
      </c>
      <c r="F30" s="3" t="s">
        <v>97</v>
      </c>
      <c r="G30" s="3" t="s">
        <v>49</v>
      </c>
      <c r="H30" s="3" t="s">
        <v>98</v>
      </c>
      <c r="I30" s="3" t="s">
        <v>99</v>
      </c>
    </row>
    <row r="31" spans="1:9" x14ac:dyDescent="0.4">
      <c r="A31" s="3" t="s">
        <v>100</v>
      </c>
      <c r="B31" s="3" t="s">
        <v>49</v>
      </c>
      <c r="C31" s="3" t="s">
        <v>94</v>
      </c>
      <c r="D31" s="1"/>
      <c r="E31" s="3" t="s">
        <v>94</v>
      </c>
      <c r="F31" s="3" t="s">
        <v>100</v>
      </c>
      <c r="G31" s="3" t="s">
        <v>49</v>
      </c>
      <c r="H31" s="3" t="s">
        <v>101</v>
      </c>
      <c r="I31" s="3" t="s">
        <v>102</v>
      </c>
    </row>
    <row r="32" spans="1:9" x14ac:dyDescent="0.4">
      <c r="A32" s="3" t="s">
        <v>103</v>
      </c>
      <c r="B32" s="3" t="s">
        <v>49</v>
      </c>
      <c r="C32" s="3" t="s">
        <v>94</v>
      </c>
      <c r="D32" s="1"/>
      <c r="E32" s="3" t="s">
        <v>94</v>
      </c>
      <c r="F32" s="3" t="s">
        <v>103</v>
      </c>
      <c r="G32" s="3" t="s">
        <v>49</v>
      </c>
      <c r="H32" s="3" t="s">
        <v>104</v>
      </c>
      <c r="I32" s="3" t="s">
        <v>105</v>
      </c>
    </row>
    <row r="33" spans="1:9" x14ac:dyDescent="0.4">
      <c r="A33" s="3" t="s">
        <v>106</v>
      </c>
      <c r="B33" s="3" t="s">
        <v>49</v>
      </c>
      <c r="C33" s="3" t="s">
        <v>94</v>
      </c>
      <c r="D33" s="1"/>
      <c r="E33" s="3" t="s">
        <v>94</v>
      </c>
      <c r="F33" s="3" t="s">
        <v>106</v>
      </c>
      <c r="G33" s="3" t="s">
        <v>49</v>
      </c>
      <c r="H33" s="3" t="s">
        <v>107</v>
      </c>
      <c r="I33" s="3" t="s">
        <v>108</v>
      </c>
    </row>
    <row r="34" spans="1:9" x14ac:dyDescent="0.4">
      <c r="A34" s="5" t="s">
        <v>109</v>
      </c>
      <c r="B34" s="5" t="s">
        <v>49</v>
      </c>
      <c r="C34" s="5" t="s">
        <v>109</v>
      </c>
      <c r="D34" s="1"/>
      <c r="E34" s="5" t="s">
        <v>109</v>
      </c>
      <c r="F34" s="5" t="s">
        <v>109</v>
      </c>
      <c r="G34" s="5" t="s">
        <v>49</v>
      </c>
      <c r="H34" s="5" t="s">
        <v>110</v>
      </c>
      <c r="I34" s="5" t="s">
        <v>111</v>
      </c>
    </row>
    <row r="35" spans="1:9" x14ac:dyDescent="0.4">
      <c r="A35" s="3" t="s">
        <v>112</v>
      </c>
      <c r="B35" s="3" t="s">
        <v>113</v>
      </c>
      <c r="C35" s="3" t="s">
        <v>114</v>
      </c>
      <c r="D35" s="1"/>
      <c r="E35" s="3" t="s">
        <v>114</v>
      </c>
      <c r="F35" s="3" t="s">
        <v>112</v>
      </c>
      <c r="G35" s="3" t="s">
        <v>113</v>
      </c>
      <c r="H35" s="3" t="s">
        <v>115</v>
      </c>
      <c r="I35" s="3" t="s">
        <v>116</v>
      </c>
    </row>
    <row r="36" spans="1:9" x14ac:dyDescent="0.4">
      <c r="A36" s="3" t="s">
        <v>117</v>
      </c>
      <c r="B36" s="3" t="s">
        <v>113</v>
      </c>
      <c r="C36" s="3" t="s">
        <v>114</v>
      </c>
      <c r="D36" s="1"/>
      <c r="E36" s="3" t="s">
        <v>114</v>
      </c>
      <c r="F36" s="3" t="s">
        <v>117</v>
      </c>
      <c r="G36" s="3" t="s">
        <v>113</v>
      </c>
      <c r="H36" s="3" t="s">
        <v>118</v>
      </c>
      <c r="I36" s="3" t="s">
        <v>119</v>
      </c>
    </row>
    <row r="37" spans="1:9" x14ac:dyDescent="0.4">
      <c r="A37" s="3" t="s">
        <v>120</v>
      </c>
      <c r="B37" s="3" t="s">
        <v>113</v>
      </c>
      <c r="C37" s="3" t="s">
        <v>114</v>
      </c>
      <c r="D37" s="1"/>
      <c r="E37" s="3" t="s">
        <v>114</v>
      </c>
      <c r="F37" s="3" t="s">
        <v>120</v>
      </c>
      <c r="G37" s="3" t="s">
        <v>113</v>
      </c>
      <c r="H37" s="3" t="s">
        <v>121</v>
      </c>
      <c r="I37" s="3" t="s">
        <v>122</v>
      </c>
    </row>
    <row r="38" spans="1:9" x14ac:dyDescent="0.4">
      <c r="A38" s="3" t="s">
        <v>123</v>
      </c>
      <c r="B38" s="3" t="s">
        <v>113</v>
      </c>
      <c r="C38" s="3" t="s">
        <v>114</v>
      </c>
      <c r="D38" s="1"/>
      <c r="E38" s="3" t="s">
        <v>114</v>
      </c>
      <c r="F38" s="3" t="s">
        <v>123</v>
      </c>
      <c r="G38" s="3" t="s">
        <v>113</v>
      </c>
      <c r="H38" s="3" t="s">
        <v>124</v>
      </c>
      <c r="I38" s="3" t="s">
        <v>125</v>
      </c>
    </row>
    <row r="39" spans="1:9" x14ac:dyDescent="0.4">
      <c r="A39" s="3" t="s">
        <v>126</v>
      </c>
      <c r="B39" s="3" t="s">
        <v>113</v>
      </c>
      <c r="C39" s="3" t="s">
        <v>114</v>
      </c>
      <c r="D39" s="1"/>
      <c r="E39" s="3" t="s">
        <v>114</v>
      </c>
      <c r="F39" s="3" t="s">
        <v>126</v>
      </c>
      <c r="G39" s="3" t="s">
        <v>113</v>
      </c>
      <c r="H39" s="3" t="s">
        <v>127</v>
      </c>
      <c r="I39" s="3" t="s">
        <v>128</v>
      </c>
    </row>
    <row r="40" spans="1:9" x14ac:dyDescent="0.4">
      <c r="A40" s="3" t="s">
        <v>129</v>
      </c>
      <c r="B40" s="3" t="s">
        <v>113</v>
      </c>
      <c r="C40" s="3" t="s">
        <v>114</v>
      </c>
      <c r="D40" s="1"/>
      <c r="E40" s="3" t="s">
        <v>114</v>
      </c>
      <c r="F40" s="3" t="s">
        <v>129</v>
      </c>
      <c r="G40" s="3" t="s">
        <v>113</v>
      </c>
      <c r="H40" s="3" t="s">
        <v>130</v>
      </c>
      <c r="I40" s="3" t="s">
        <v>131</v>
      </c>
    </row>
    <row r="41" spans="1:9" x14ac:dyDescent="0.4">
      <c r="A41" s="3" t="s">
        <v>132</v>
      </c>
      <c r="B41" s="3" t="s">
        <v>113</v>
      </c>
      <c r="C41" s="3" t="s">
        <v>114</v>
      </c>
      <c r="D41" s="1"/>
      <c r="E41" s="3" t="s">
        <v>114</v>
      </c>
      <c r="F41" s="3" t="s">
        <v>132</v>
      </c>
      <c r="G41" s="3" t="s">
        <v>113</v>
      </c>
      <c r="H41" s="3" t="s">
        <v>133</v>
      </c>
      <c r="I41" s="3" t="s">
        <v>134</v>
      </c>
    </row>
    <row r="42" spans="1:9" x14ac:dyDescent="0.4">
      <c r="A42" s="3" t="s">
        <v>135</v>
      </c>
      <c r="B42" s="3" t="s">
        <v>113</v>
      </c>
      <c r="C42" s="3" t="s">
        <v>114</v>
      </c>
      <c r="D42" s="1"/>
      <c r="E42" s="3" t="s">
        <v>114</v>
      </c>
      <c r="F42" s="3" t="s">
        <v>135</v>
      </c>
      <c r="G42" s="3" t="s">
        <v>113</v>
      </c>
      <c r="H42" s="3" t="s">
        <v>136</v>
      </c>
      <c r="I42" s="3" t="s">
        <v>137</v>
      </c>
    </row>
    <row r="43" spans="1:9" x14ac:dyDescent="0.4">
      <c r="A43" s="3" t="s">
        <v>138</v>
      </c>
      <c r="B43" s="3" t="s">
        <v>113</v>
      </c>
      <c r="C43" s="3" t="s">
        <v>114</v>
      </c>
      <c r="D43" s="1"/>
      <c r="E43" s="3" t="s">
        <v>114</v>
      </c>
      <c r="F43" s="3" t="s">
        <v>138</v>
      </c>
      <c r="G43" s="3" t="s">
        <v>113</v>
      </c>
      <c r="H43" s="3" t="s">
        <v>139</v>
      </c>
      <c r="I43" s="3" t="s">
        <v>140</v>
      </c>
    </row>
    <row r="44" spans="1:9" x14ac:dyDescent="0.4">
      <c r="A44" s="3" t="s">
        <v>141</v>
      </c>
      <c r="B44" s="3" t="s">
        <v>113</v>
      </c>
      <c r="C44" s="3" t="s">
        <v>114</v>
      </c>
      <c r="D44" s="1"/>
      <c r="E44" s="3" t="s">
        <v>114</v>
      </c>
      <c r="F44" s="3" t="s">
        <v>141</v>
      </c>
      <c r="G44" s="3" t="s">
        <v>113</v>
      </c>
      <c r="H44" s="3" t="s">
        <v>142</v>
      </c>
      <c r="I44" s="3" t="s">
        <v>143</v>
      </c>
    </row>
    <row r="45" spans="1:9" x14ac:dyDescent="0.4">
      <c r="A45" s="3" t="s">
        <v>144</v>
      </c>
      <c r="B45" s="3" t="s">
        <v>113</v>
      </c>
      <c r="C45" s="3" t="s">
        <v>114</v>
      </c>
      <c r="D45" s="1"/>
      <c r="E45" s="3" t="s">
        <v>114</v>
      </c>
      <c r="F45" s="3" t="s">
        <v>144</v>
      </c>
      <c r="G45" s="3" t="s">
        <v>113</v>
      </c>
      <c r="H45" s="3" t="s">
        <v>145</v>
      </c>
      <c r="I45" s="3" t="s">
        <v>146</v>
      </c>
    </row>
    <row r="46" spans="1:9" x14ac:dyDescent="0.4">
      <c r="A46" s="3" t="s">
        <v>147</v>
      </c>
      <c r="B46" s="3" t="s">
        <v>113</v>
      </c>
      <c r="C46" s="3" t="s">
        <v>114</v>
      </c>
      <c r="D46" s="1"/>
      <c r="E46" s="3" t="s">
        <v>114</v>
      </c>
      <c r="F46" s="3" t="s">
        <v>147</v>
      </c>
      <c r="G46" s="3" t="s">
        <v>113</v>
      </c>
      <c r="H46" s="3" t="s">
        <v>148</v>
      </c>
      <c r="I46" s="3" t="s">
        <v>149</v>
      </c>
    </row>
    <row r="47" spans="1:9" x14ac:dyDescent="0.4">
      <c r="A47" s="3" t="s">
        <v>150</v>
      </c>
      <c r="B47" s="3" t="s">
        <v>113</v>
      </c>
      <c r="C47" s="3" t="s">
        <v>114</v>
      </c>
      <c r="D47" s="1"/>
      <c r="E47" s="3" t="s">
        <v>114</v>
      </c>
      <c r="F47" s="3" t="s">
        <v>150</v>
      </c>
      <c r="G47" s="3" t="s">
        <v>113</v>
      </c>
      <c r="H47" s="3" t="s">
        <v>151</v>
      </c>
      <c r="I47" s="3" t="s">
        <v>152</v>
      </c>
    </row>
    <row r="48" spans="1:9" x14ac:dyDescent="0.4">
      <c r="A48" s="3" t="s">
        <v>153</v>
      </c>
      <c r="B48" s="3" t="s">
        <v>113</v>
      </c>
      <c r="C48" s="3" t="s">
        <v>154</v>
      </c>
      <c r="D48" s="1"/>
      <c r="E48" s="3" t="s">
        <v>154</v>
      </c>
      <c r="F48" s="3" t="s">
        <v>153</v>
      </c>
      <c r="G48" s="3" t="s">
        <v>113</v>
      </c>
      <c r="H48" s="3" t="s">
        <v>155</v>
      </c>
      <c r="I48" s="3" t="s">
        <v>156</v>
      </c>
    </row>
    <row r="49" spans="1:9" x14ac:dyDescent="0.4">
      <c r="A49" s="3" t="s">
        <v>157</v>
      </c>
      <c r="B49" s="3" t="s">
        <v>113</v>
      </c>
      <c r="C49" s="3" t="s">
        <v>154</v>
      </c>
      <c r="D49" s="1"/>
      <c r="E49" s="3" t="s">
        <v>154</v>
      </c>
      <c r="F49" s="3" t="s">
        <v>157</v>
      </c>
      <c r="G49" s="3" t="s">
        <v>113</v>
      </c>
      <c r="H49" s="3" t="s">
        <v>158</v>
      </c>
      <c r="I49" s="3" t="s">
        <v>159</v>
      </c>
    </row>
    <row r="50" spans="1:9" x14ac:dyDescent="0.4">
      <c r="A50" s="3" t="s">
        <v>160</v>
      </c>
      <c r="B50" s="3" t="s">
        <v>113</v>
      </c>
      <c r="C50" s="3" t="s">
        <v>154</v>
      </c>
      <c r="D50" s="1"/>
      <c r="E50" s="3" t="s">
        <v>154</v>
      </c>
      <c r="F50" s="3" t="s">
        <v>160</v>
      </c>
      <c r="G50" s="3" t="s">
        <v>113</v>
      </c>
      <c r="H50" s="3" t="s">
        <v>161</v>
      </c>
      <c r="I50" s="3" t="s">
        <v>162</v>
      </c>
    </row>
    <row r="51" spans="1:9" x14ac:dyDescent="0.4">
      <c r="A51" s="5" t="s">
        <v>109</v>
      </c>
      <c r="B51" s="5" t="s">
        <v>113</v>
      </c>
      <c r="C51" s="5" t="s">
        <v>109</v>
      </c>
      <c r="D51" s="1"/>
      <c r="E51" s="5" t="s">
        <v>109</v>
      </c>
      <c r="F51" s="5" t="s">
        <v>109</v>
      </c>
      <c r="G51" s="5" t="s">
        <v>113</v>
      </c>
      <c r="H51" s="5" t="s">
        <v>163</v>
      </c>
      <c r="I51" s="5" t="s">
        <v>164</v>
      </c>
    </row>
    <row r="52" spans="1:9" x14ac:dyDescent="0.4">
      <c r="A52" s="3" t="s">
        <v>165</v>
      </c>
      <c r="B52" s="3" t="s">
        <v>166</v>
      </c>
      <c r="C52" s="3" t="s">
        <v>167</v>
      </c>
      <c r="D52" s="1"/>
      <c r="E52" s="3" t="s">
        <v>167</v>
      </c>
      <c r="F52" s="3" t="s">
        <v>165</v>
      </c>
      <c r="G52" s="3" t="s">
        <v>166</v>
      </c>
      <c r="H52" s="3" t="s">
        <v>168</v>
      </c>
      <c r="I52" s="3" t="s">
        <v>169</v>
      </c>
    </row>
    <row r="53" spans="1:9" x14ac:dyDescent="0.4">
      <c r="A53" s="3" t="s">
        <v>170</v>
      </c>
      <c r="B53" s="3" t="s">
        <v>166</v>
      </c>
      <c r="C53" s="3" t="s">
        <v>167</v>
      </c>
      <c r="D53" s="1"/>
      <c r="E53" s="3" t="s">
        <v>167</v>
      </c>
      <c r="F53" s="3" t="s">
        <v>170</v>
      </c>
      <c r="G53" s="3" t="s">
        <v>166</v>
      </c>
      <c r="H53" s="3" t="s">
        <v>171</v>
      </c>
      <c r="I53" s="3" t="s">
        <v>172</v>
      </c>
    </row>
    <row r="54" spans="1:9" x14ac:dyDescent="0.4">
      <c r="A54" s="3" t="s">
        <v>173</v>
      </c>
      <c r="B54" s="3" t="s">
        <v>166</v>
      </c>
      <c r="C54" s="3" t="s">
        <v>167</v>
      </c>
      <c r="D54" s="1"/>
      <c r="E54" s="3" t="s">
        <v>167</v>
      </c>
      <c r="F54" s="3" t="s">
        <v>173</v>
      </c>
      <c r="G54" s="3" t="s">
        <v>166</v>
      </c>
      <c r="H54" s="3" t="s">
        <v>174</v>
      </c>
      <c r="I54" s="3" t="s">
        <v>175</v>
      </c>
    </row>
    <row r="55" spans="1:9" x14ac:dyDescent="0.4">
      <c r="A55" s="3" t="s">
        <v>176</v>
      </c>
      <c r="B55" s="3" t="s">
        <v>166</v>
      </c>
      <c r="C55" s="3" t="s">
        <v>167</v>
      </c>
      <c r="D55" s="1"/>
      <c r="E55" s="3" t="s">
        <v>167</v>
      </c>
      <c r="F55" s="3" t="s">
        <v>176</v>
      </c>
      <c r="G55" s="3" t="s">
        <v>166</v>
      </c>
      <c r="H55" s="3" t="s">
        <v>177</v>
      </c>
      <c r="I55" s="3" t="s">
        <v>178</v>
      </c>
    </row>
    <row r="56" spans="1:9" x14ac:dyDescent="0.4">
      <c r="A56" s="3" t="s">
        <v>179</v>
      </c>
      <c r="B56" s="3" t="s">
        <v>166</v>
      </c>
      <c r="C56" s="3" t="s">
        <v>167</v>
      </c>
      <c r="D56" s="1"/>
      <c r="E56" s="3" t="s">
        <v>167</v>
      </c>
      <c r="F56" s="3" t="s">
        <v>179</v>
      </c>
      <c r="G56" s="3" t="s">
        <v>166</v>
      </c>
      <c r="H56" s="3" t="s">
        <v>180</v>
      </c>
      <c r="I56" s="3" t="s">
        <v>181</v>
      </c>
    </row>
    <row r="57" spans="1:9" x14ac:dyDescent="0.4">
      <c r="A57" s="3" t="s">
        <v>182</v>
      </c>
      <c r="B57" s="3" t="s">
        <v>166</v>
      </c>
      <c r="C57" s="3" t="s">
        <v>167</v>
      </c>
      <c r="D57" s="1"/>
      <c r="E57" s="3" t="s">
        <v>167</v>
      </c>
      <c r="F57" s="3" t="s">
        <v>182</v>
      </c>
      <c r="G57" s="3" t="s">
        <v>166</v>
      </c>
      <c r="H57" s="3" t="s">
        <v>183</v>
      </c>
      <c r="I57" s="3" t="s">
        <v>184</v>
      </c>
    </row>
    <row r="58" spans="1:9" x14ac:dyDescent="0.4">
      <c r="A58" s="3" t="s">
        <v>185</v>
      </c>
      <c r="B58" s="3" t="s">
        <v>166</v>
      </c>
      <c r="C58" s="3" t="s">
        <v>167</v>
      </c>
      <c r="D58" s="1"/>
      <c r="E58" s="3" t="s">
        <v>167</v>
      </c>
      <c r="F58" s="3" t="s">
        <v>185</v>
      </c>
      <c r="G58" s="3" t="s">
        <v>166</v>
      </c>
      <c r="H58" s="3" t="s">
        <v>186</v>
      </c>
      <c r="I58" s="3" t="s">
        <v>187</v>
      </c>
    </row>
    <row r="59" spans="1:9" x14ac:dyDescent="0.4">
      <c r="A59" s="3" t="s">
        <v>188</v>
      </c>
      <c r="B59" s="3" t="s">
        <v>166</v>
      </c>
      <c r="C59" s="3" t="s">
        <v>167</v>
      </c>
      <c r="D59" s="1"/>
      <c r="E59" s="3" t="s">
        <v>167</v>
      </c>
      <c r="F59" s="3" t="s">
        <v>188</v>
      </c>
      <c r="G59" s="3" t="s">
        <v>166</v>
      </c>
      <c r="H59" s="3" t="s">
        <v>189</v>
      </c>
      <c r="I59" s="3" t="s">
        <v>190</v>
      </c>
    </row>
    <row r="60" spans="1:9" x14ac:dyDescent="0.4">
      <c r="A60" s="3" t="s">
        <v>191</v>
      </c>
      <c r="B60" s="3" t="s">
        <v>166</v>
      </c>
      <c r="C60" s="3" t="s">
        <v>192</v>
      </c>
      <c r="D60" s="1"/>
      <c r="E60" s="3" t="s">
        <v>192</v>
      </c>
      <c r="F60" s="3" t="s">
        <v>191</v>
      </c>
      <c r="G60" s="3" t="s">
        <v>166</v>
      </c>
      <c r="H60" s="3" t="s">
        <v>193</v>
      </c>
      <c r="I60" s="3" t="s">
        <v>194</v>
      </c>
    </row>
    <row r="61" spans="1:9" x14ac:dyDescent="0.4">
      <c r="A61" s="3" t="s">
        <v>195</v>
      </c>
      <c r="B61" s="3" t="s">
        <v>166</v>
      </c>
      <c r="C61" s="3" t="s">
        <v>192</v>
      </c>
      <c r="D61" s="1"/>
      <c r="E61" s="3" t="s">
        <v>192</v>
      </c>
      <c r="F61" s="3" t="s">
        <v>195</v>
      </c>
      <c r="G61" s="3" t="s">
        <v>166</v>
      </c>
      <c r="H61" s="3" t="s">
        <v>196</v>
      </c>
      <c r="I61" s="3" t="s">
        <v>197</v>
      </c>
    </row>
    <row r="62" spans="1:9" x14ac:dyDescent="0.4">
      <c r="A62" s="3" t="s">
        <v>198</v>
      </c>
      <c r="B62" s="3" t="s">
        <v>166</v>
      </c>
      <c r="C62" s="3" t="s">
        <v>192</v>
      </c>
      <c r="D62" s="1"/>
      <c r="E62" s="3" t="s">
        <v>192</v>
      </c>
      <c r="F62" s="3" t="s">
        <v>198</v>
      </c>
      <c r="G62" s="3" t="s">
        <v>166</v>
      </c>
      <c r="H62" s="3" t="s">
        <v>199</v>
      </c>
      <c r="I62" s="3" t="s">
        <v>200</v>
      </c>
    </row>
    <row r="63" spans="1:9" x14ac:dyDescent="0.4">
      <c r="A63" s="3" t="s">
        <v>201</v>
      </c>
      <c r="B63" s="3" t="s">
        <v>166</v>
      </c>
      <c r="C63" s="3" t="s">
        <v>192</v>
      </c>
      <c r="D63" s="1"/>
      <c r="E63" s="3" t="s">
        <v>192</v>
      </c>
      <c r="F63" s="3" t="s">
        <v>201</v>
      </c>
      <c r="G63" s="3" t="s">
        <v>166</v>
      </c>
      <c r="H63" s="3" t="s">
        <v>202</v>
      </c>
      <c r="I63" s="3" t="s">
        <v>203</v>
      </c>
    </row>
    <row r="64" spans="1:9" x14ac:dyDescent="0.4">
      <c r="A64" s="3" t="s">
        <v>204</v>
      </c>
      <c r="B64" s="3" t="s">
        <v>166</v>
      </c>
      <c r="C64" s="3" t="s">
        <v>192</v>
      </c>
      <c r="D64" s="1"/>
      <c r="E64" s="3" t="s">
        <v>192</v>
      </c>
      <c r="F64" s="3" t="s">
        <v>204</v>
      </c>
      <c r="G64" s="3" t="s">
        <v>166</v>
      </c>
      <c r="H64" s="3" t="s">
        <v>205</v>
      </c>
      <c r="I64" s="3" t="s">
        <v>206</v>
      </c>
    </row>
    <row r="65" spans="1:9" x14ac:dyDescent="0.4">
      <c r="A65" s="3" t="s">
        <v>207</v>
      </c>
      <c r="B65" s="3" t="s">
        <v>166</v>
      </c>
      <c r="C65" s="3" t="s">
        <v>192</v>
      </c>
      <c r="D65" s="1"/>
      <c r="E65" s="3" t="s">
        <v>192</v>
      </c>
      <c r="F65" s="3" t="s">
        <v>207</v>
      </c>
      <c r="G65" s="3" t="s">
        <v>166</v>
      </c>
      <c r="H65" s="3" t="s">
        <v>208</v>
      </c>
      <c r="I65" s="3" t="s">
        <v>209</v>
      </c>
    </row>
    <row r="66" spans="1:9" x14ac:dyDescent="0.4">
      <c r="A66" s="3" t="s">
        <v>210</v>
      </c>
      <c r="B66" s="3" t="s">
        <v>166</v>
      </c>
      <c r="C66" s="3" t="s">
        <v>192</v>
      </c>
      <c r="D66" s="1"/>
      <c r="E66" s="3" t="s">
        <v>192</v>
      </c>
      <c r="F66" s="3" t="s">
        <v>210</v>
      </c>
      <c r="G66" s="3" t="s">
        <v>166</v>
      </c>
      <c r="H66" s="3" t="s">
        <v>211</v>
      </c>
      <c r="I66" s="3" t="s">
        <v>212</v>
      </c>
    </row>
    <row r="67" spans="1:9" x14ac:dyDescent="0.4">
      <c r="A67" s="3" t="s">
        <v>213</v>
      </c>
      <c r="B67" s="3" t="s">
        <v>166</v>
      </c>
      <c r="C67" s="3" t="s">
        <v>192</v>
      </c>
      <c r="D67" s="1"/>
      <c r="E67" s="3" t="s">
        <v>192</v>
      </c>
      <c r="F67" s="3" t="s">
        <v>213</v>
      </c>
      <c r="G67" s="3" t="s">
        <v>166</v>
      </c>
      <c r="H67" s="3" t="s">
        <v>214</v>
      </c>
      <c r="I67" s="3" t="s">
        <v>215</v>
      </c>
    </row>
    <row r="68" spans="1:9" x14ac:dyDescent="0.4">
      <c r="A68" s="3" t="s">
        <v>216</v>
      </c>
      <c r="B68" s="3" t="s">
        <v>166</v>
      </c>
      <c r="C68" s="3" t="s">
        <v>192</v>
      </c>
      <c r="D68" s="1"/>
      <c r="E68" s="3" t="s">
        <v>192</v>
      </c>
      <c r="F68" s="3" t="s">
        <v>216</v>
      </c>
      <c r="G68" s="3" t="s">
        <v>166</v>
      </c>
      <c r="H68" s="3" t="s">
        <v>217</v>
      </c>
      <c r="I68" s="3" t="s">
        <v>218</v>
      </c>
    </row>
    <row r="69" spans="1:9" x14ac:dyDescent="0.4">
      <c r="A69" s="3" t="s">
        <v>219</v>
      </c>
      <c r="B69" s="3" t="s">
        <v>166</v>
      </c>
      <c r="C69" s="3" t="s">
        <v>192</v>
      </c>
      <c r="D69" s="1"/>
      <c r="E69" s="3" t="s">
        <v>192</v>
      </c>
      <c r="F69" s="3" t="s">
        <v>219</v>
      </c>
      <c r="G69" s="3" t="s">
        <v>166</v>
      </c>
      <c r="H69" s="3" t="s">
        <v>220</v>
      </c>
      <c r="I69" s="3" t="s">
        <v>221</v>
      </c>
    </row>
    <row r="70" spans="1:9" x14ac:dyDescent="0.4">
      <c r="A70" s="3" t="s">
        <v>222</v>
      </c>
      <c r="B70" s="3" t="s">
        <v>166</v>
      </c>
      <c r="C70" s="3" t="s">
        <v>192</v>
      </c>
      <c r="D70" s="1"/>
      <c r="E70" s="3" t="s">
        <v>192</v>
      </c>
      <c r="F70" s="3" t="s">
        <v>222</v>
      </c>
      <c r="G70" s="3" t="s">
        <v>166</v>
      </c>
      <c r="H70" s="3" t="s">
        <v>223</v>
      </c>
      <c r="I70" s="3" t="s">
        <v>224</v>
      </c>
    </row>
    <row r="71" spans="1:9" x14ac:dyDescent="0.4">
      <c r="A71" s="3" t="s">
        <v>225</v>
      </c>
      <c r="B71" s="3" t="s">
        <v>166</v>
      </c>
      <c r="C71" s="3" t="s">
        <v>192</v>
      </c>
      <c r="D71" s="1"/>
      <c r="E71" s="3" t="s">
        <v>192</v>
      </c>
      <c r="F71" s="3" t="s">
        <v>225</v>
      </c>
      <c r="G71" s="3" t="s">
        <v>166</v>
      </c>
      <c r="H71" s="3" t="s">
        <v>226</v>
      </c>
      <c r="I71" s="3" t="s">
        <v>227</v>
      </c>
    </row>
    <row r="72" spans="1:9" x14ac:dyDescent="0.4">
      <c r="A72" s="3" t="s">
        <v>228</v>
      </c>
      <c r="B72" s="3" t="s">
        <v>166</v>
      </c>
      <c r="C72" s="3" t="s">
        <v>192</v>
      </c>
      <c r="D72" s="1"/>
      <c r="E72" s="3" t="s">
        <v>192</v>
      </c>
      <c r="F72" s="3" t="s">
        <v>228</v>
      </c>
      <c r="G72" s="3" t="s">
        <v>166</v>
      </c>
      <c r="H72" s="3" t="s">
        <v>229</v>
      </c>
      <c r="I72" s="3" t="s">
        <v>230</v>
      </c>
    </row>
    <row r="73" spans="1:9" x14ac:dyDescent="0.4">
      <c r="A73" s="3" t="s">
        <v>231</v>
      </c>
      <c r="B73" s="3" t="s">
        <v>166</v>
      </c>
      <c r="C73" s="3" t="s">
        <v>192</v>
      </c>
      <c r="D73" s="1"/>
      <c r="E73" s="3" t="s">
        <v>192</v>
      </c>
      <c r="F73" s="3" t="s">
        <v>231</v>
      </c>
      <c r="G73" s="3" t="s">
        <v>166</v>
      </c>
      <c r="H73" s="3" t="s">
        <v>232</v>
      </c>
      <c r="I73" s="3" t="s">
        <v>233</v>
      </c>
    </row>
    <row r="74" spans="1:9" x14ac:dyDescent="0.4">
      <c r="A74" s="3" t="s">
        <v>234</v>
      </c>
      <c r="B74" s="3" t="s">
        <v>166</v>
      </c>
      <c r="C74" s="3" t="s">
        <v>192</v>
      </c>
      <c r="D74" s="1"/>
      <c r="E74" s="3" t="s">
        <v>192</v>
      </c>
      <c r="F74" s="3" t="s">
        <v>234</v>
      </c>
      <c r="G74" s="3" t="s">
        <v>166</v>
      </c>
      <c r="H74" s="3" t="s">
        <v>235</v>
      </c>
      <c r="I74" s="3" t="s">
        <v>236</v>
      </c>
    </row>
    <row r="75" spans="1:9" x14ac:dyDescent="0.4">
      <c r="A75" s="3" t="s">
        <v>237</v>
      </c>
      <c r="B75" s="3" t="s">
        <v>166</v>
      </c>
      <c r="C75" s="3" t="s">
        <v>192</v>
      </c>
      <c r="D75" s="1"/>
      <c r="E75" s="3" t="s">
        <v>192</v>
      </c>
      <c r="F75" s="3" t="s">
        <v>237</v>
      </c>
      <c r="G75" s="3" t="s">
        <v>166</v>
      </c>
      <c r="H75" s="3" t="s">
        <v>238</v>
      </c>
      <c r="I75" s="3" t="s">
        <v>239</v>
      </c>
    </row>
    <row r="76" spans="1:9" x14ac:dyDescent="0.4">
      <c r="A76" s="3" t="s">
        <v>240</v>
      </c>
      <c r="B76" s="3" t="s">
        <v>166</v>
      </c>
      <c r="C76" s="3" t="s">
        <v>192</v>
      </c>
      <c r="D76" s="1"/>
      <c r="E76" s="3" t="s">
        <v>192</v>
      </c>
      <c r="F76" s="3" t="s">
        <v>240</v>
      </c>
      <c r="G76" s="3" t="s">
        <v>166</v>
      </c>
      <c r="H76" s="3" t="s">
        <v>241</v>
      </c>
      <c r="I76" s="3" t="s">
        <v>242</v>
      </c>
    </row>
    <row r="77" spans="1:9" x14ac:dyDescent="0.4">
      <c r="A77" s="3" t="s">
        <v>243</v>
      </c>
      <c r="B77" s="3" t="s">
        <v>166</v>
      </c>
      <c r="C77" s="3" t="s">
        <v>192</v>
      </c>
      <c r="D77" s="1"/>
      <c r="E77" s="3" t="s">
        <v>192</v>
      </c>
      <c r="F77" s="3" t="s">
        <v>243</v>
      </c>
      <c r="G77" s="3" t="s">
        <v>166</v>
      </c>
      <c r="H77" s="3" t="s">
        <v>244</v>
      </c>
      <c r="I77" s="3" t="s">
        <v>245</v>
      </c>
    </row>
    <row r="78" spans="1:9" x14ac:dyDescent="0.4">
      <c r="A78" s="3" t="s">
        <v>246</v>
      </c>
      <c r="B78" s="3" t="s">
        <v>166</v>
      </c>
      <c r="C78" s="3" t="s">
        <v>192</v>
      </c>
      <c r="D78" s="1"/>
      <c r="E78" s="3" t="s">
        <v>192</v>
      </c>
      <c r="F78" s="3" t="s">
        <v>246</v>
      </c>
      <c r="G78" s="3" t="s">
        <v>166</v>
      </c>
      <c r="H78" s="3" t="s">
        <v>247</v>
      </c>
      <c r="I78" s="3" t="s">
        <v>248</v>
      </c>
    </row>
    <row r="79" spans="1:9" x14ac:dyDescent="0.4">
      <c r="A79" s="3" t="s">
        <v>249</v>
      </c>
      <c r="B79" s="3" t="s">
        <v>166</v>
      </c>
      <c r="C79" s="3" t="s">
        <v>192</v>
      </c>
      <c r="D79" s="1"/>
      <c r="E79" s="3" t="s">
        <v>192</v>
      </c>
      <c r="F79" s="3" t="s">
        <v>249</v>
      </c>
      <c r="G79" s="3" t="s">
        <v>166</v>
      </c>
      <c r="H79" s="3" t="s">
        <v>250</v>
      </c>
      <c r="I79" s="3" t="s">
        <v>251</v>
      </c>
    </row>
    <row r="80" spans="1:9" x14ac:dyDescent="0.4">
      <c r="A80" s="3" t="s">
        <v>252</v>
      </c>
      <c r="B80" s="3" t="s">
        <v>166</v>
      </c>
      <c r="C80" s="3" t="s">
        <v>192</v>
      </c>
      <c r="D80" s="1"/>
      <c r="E80" s="3" t="s">
        <v>192</v>
      </c>
      <c r="F80" s="3" t="s">
        <v>252</v>
      </c>
      <c r="G80" s="3" t="s">
        <v>166</v>
      </c>
      <c r="H80" s="3" t="s">
        <v>253</v>
      </c>
      <c r="I80" s="3" t="s">
        <v>254</v>
      </c>
    </row>
    <row r="81" spans="1:9" x14ac:dyDescent="0.4">
      <c r="A81" s="3" t="s">
        <v>255</v>
      </c>
      <c r="B81" s="3" t="s">
        <v>166</v>
      </c>
      <c r="C81" s="3" t="s">
        <v>192</v>
      </c>
      <c r="D81" s="1"/>
      <c r="E81" s="3" t="s">
        <v>192</v>
      </c>
      <c r="F81" s="3" t="s">
        <v>255</v>
      </c>
      <c r="G81" s="3" t="s">
        <v>166</v>
      </c>
      <c r="H81" s="3" t="s">
        <v>256</v>
      </c>
      <c r="I81" s="3" t="s">
        <v>257</v>
      </c>
    </row>
    <row r="82" spans="1:9" x14ac:dyDescent="0.4">
      <c r="A82" s="3" t="s">
        <v>258</v>
      </c>
      <c r="B82" s="3" t="s">
        <v>166</v>
      </c>
      <c r="C82" s="3" t="s">
        <v>192</v>
      </c>
      <c r="D82" s="1"/>
      <c r="E82" s="3" t="s">
        <v>192</v>
      </c>
      <c r="F82" s="3" t="s">
        <v>258</v>
      </c>
      <c r="G82" s="3" t="s">
        <v>166</v>
      </c>
      <c r="H82" s="3" t="s">
        <v>259</v>
      </c>
      <c r="I82" s="3" t="s">
        <v>260</v>
      </c>
    </row>
    <row r="83" spans="1:9" x14ac:dyDescent="0.4">
      <c r="A83" s="3" t="s">
        <v>261</v>
      </c>
      <c r="B83" s="3" t="s">
        <v>166</v>
      </c>
      <c r="C83" s="3" t="s">
        <v>192</v>
      </c>
      <c r="D83" s="1"/>
      <c r="E83" s="3" t="s">
        <v>192</v>
      </c>
      <c r="F83" s="3" t="s">
        <v>261</v>
      </c>
      <c r="G83" s="3" t="s">
        <v>166</v>
      </c>
      <c r="H83" s="3" t="s">
        <v>262</v>
      </c>
      <c r="I83" s="3" t="s">
        <v>263</v>
      </c>
    </row>
    <row r="84" spans="1:9" x14ac:dyDescent="0.4">
      <c r="A84" s="3" t="s">
        <v>264</v>
      </c>
      <c r="B84" s="3" t="s">
        <v>166</v>
      </c>
      <c r="C84" s="3" t="s">
        <v>192</v>
      </c>
      <c r="D84" s="1"/>
      <c r="E84" s="3" t="s">
        <v>192</v>
      </c>
      <c r="F84" s="3" t="s">
        <v>264</v>
      </c>
      <c r="G84" s="3" t="s">
        <v>166</v>
      </c>
      <c r="H84" s="3" t="s">
        <v>265</v>
      </c>
      <c r="I84" s="3" t="s">
        <v>266</v>
      </c>
    </row>
    <row r="85" spans="1:9" x14ac:dyDescent="0.4">
      <c r="A85" s="3" t="s">
        <v>267</v>
      </c>
      <c r="B85" s="3" t="s">
        <v>166</v>
      </c>
      <c r="C85" s="3" t="s">
        <v>192</v>
      </c>
      <c r="D85" s="1"/>
      <c r="E85" s="3" t="s">
        <v>192</v>
      </c>
      <c r="F85" s="3" t="s">
        <v>267</v>
      </c>
      <c r="G85" s="3" t="s">
        <v>166</v>
      </c>
      <c r="H85" s="3" t="s">
        <v>268</v>
      </c>
      <c r="I85" s="3" t="s">
        <v>269</v>
      </c>
    </row>
    <row r="86" spans="1:9" x14ac:dyDescent="0.4">
      <c r="A86" s="3" t="s">
        <v>270</v>
      </c>
      <c r="B86" s="3" t="s">
        <v>166</v>
      </c>
      <c r="C86" s="3" t="s">
        <v>192</v>
      </c>
      <c r="D86" s="1"/>
      <c r="E86" s="3" t="s">
        <v>192</v>
      </c>
      <c r="F86" s="3" t="s">
        <v>270</v>
      </c>
      <c r="G86" s="3" t="s">
        <v>166</v>
      </c>
      <c r="H86" s="3" t="s">
        <v>271</v>
      </c>
      <c r="I86" s="3" t="s">
        <v>272</v>
      </c>
    </row>
    <row r="87" spans="1:9" x14ac:dyDescent="0.4">
      <c r="A87" s="3" t="s">
        <v>273</v>
      </c>
      <c r="B87" s="3" t="s">
        <v>166</v>
      </c>
      <c r="C87" s="3" t="s">
        <v>192</v>
      </c>
      <c r="D87" s="1"/>
      <c r="E87" s="3" t="s">
        <v>192</v>
      </c>
      <c r="F87" s="3" t="s">
        <v>273</v>
      </c>
      <c r="G87" s="3" t="s">
        <v>166</v>
      </c>
      <c r="H87" s="3" t="s">
        <v>274</v>
      </c>
      <c r="I87" s="3" t="s">
        <v>275</v>
      </c>
    </row>
    <row r="88" spans="1:9" x14ac:dyDescent="0.4">
      <c r="A88" s="3" t="s">
        <v>276</v>
      </c>
      <c r="B88" s="3" t="s">
        <v>166</v>
      </c>
      <c r="C88" s="3" t="s">
        <v>192</v>
      </c>
      <c r="D88" s="1"/>
      <c r="E88" s="3" t="s">
        <v>192</v>
      </c>
      <c r="F88" s="3" t="s">
        <v>276</v>
      </c>
      <c r="G88" s="3" t="s">
        <v>166</v>
      </c>
      <c r="H88" s="3" t="s">
        <v>277</v>
      </c>
      <c r="I88" s="3" t="s">
        <v>278</v>
      </c>
    </row>
    <row r="89" spans="1:9" x14ac:dyDescent="0.4">
      <c r="A89" s="3" t="s">
        <v>279</v>
      </c>
      <c r="B89" s="3" t="s">
        <v>166</v>
      </c>
      <c r="C89" s="3" t="s">
        <v>192</v>
      </c>
      <c r="D89" s="1"/>
      <c r="E89" s="3" t="s">
        <v>192</v>
      </c>
      <c r="F89" s="3" t="s">
        <v>279</v>
      </c>
      <c r="G89" s="3" t="s">
        <v>166</v>
      </c>
      <c r="H89" s="3" t="s">
        <v>280</v>
      </c>
      <c r="I89" s="3" t="s">
        <v>281</v>
      </c>
    </row>
    <row r="90" spans="1:9" x14ac:dyDescent="0.4">
      <c r="A90" s="3" t="s">
        <v>282</v>
      </c>
      <c r="B90" s="3" t="s">
        <v>166</v>
      </c>
      <c r="C90" s="3" t="s">
        <v>192</v>
      </c>
      <c r="D90" s="1"/>
      <c r="E90" s="3" t="s">
        <v>192</v>
      </c>
      <c r="F90" s="3" t="s">
        <v>282</v>
      </c>
      <c r="G90" s="3" t="s">
        <v>166</v>
      </c>
      <c r="H90" s="3" t="s">
        <v>283</v>
      </c>
      <c r="I90" s="3" t="s">
        <v>284</v>
      </c>
    </row>
    <row r="91" spans="1:9" x14ac:dyDescent="0.4">
      <c r="A91" s="3" t="s">
        <v>285</v>
      </c>
      <c r="B91" s="3" t="s">
        <v>166</v>
      </c>
      <c r="C91" s="3" t="s">
        <v>192</v>
      </c>
      <c r="D91" s="1"/>
      <c r="E91" s="3" t="s">
        <v>192</v>
      </c>
      <c r="F91" s="3" t="s">
        <v>285</v>
      </c>
      <c r="G91" s="3" t="s">
        <v>166</v>
      </c>
      <c r="H91" s="3" t="s">
        <v>286</v>
      </c>
      <c r="I91" s="3" t="s">
        <v>287</v>
      </c>
    </row>
    <row r="92" spans="1:9" x14ac:dyDescent="0.4">
      <c r="A92" s="3" t="s">
        <v>288</v>
      </c>
      <c r="B92" s="3" t="s">
        <v>166</v>
      </c>
      <c r="C92" s="3" t="s">
        <v>192</v>
      </c>
      <c r="D92" s="1"/>
      <c r="E92" s="3" t="s">
        <v>192</v>
      </c>
      <c r="F92" s="3" t="s">
        <v>288</v>
      </c>
      <c r="G92" s="3" t="s">
        <v>166</v>
      </c>
      <c r="H92" s="3" t="s">
        <v>289</v>
      </c>
      <c r="I92" s="3" t="s">
        <v>290</v>
      </c>
    </row>
    <row r="93" spans="1:9" x14ac:dyDescent="0.4">
      <c r="A93" s="3" t="s">
        <v>291</v>
      </c>
      <c r="B93" s="3" t="s">
        <v>166</v>
      </c>
      <c r="C93" s="3" t="s">
        <v>192</v>
      </c>
      <c r="D93" s="1"/>
      <c r="E93" s="3" t="s">
        <v>192</v>
      </c>
      <c r="F93" s="3" t="s">
        <v>291</v>
      </c>
      <c r="G93" s="3" t="s">
        <v>166</v>
      </c>
      <c r="H93" s="3" t="s">
        <v>292</v>
      </c>
      <c r="I93" s="3" t="s">
        <v>293</v>
      </c>
    </row>
    <row r="94" spans="1:9" x14ac:dyDescent="0.4">
      <c r="A94" s="3" t="s">
        <v>294</v>
      </c>
      <c r="B94" s="3" t="s">
        <v>166</v>
      </c>
      <c r="C94" s="3" t="s">
        <v>192</v>
      </c>
      <c r="D94" s="1"/>
      <c r="E94" s="3" t="s">
        <v>192</v>
      </c>
      <c r="F94" s="3" t="s">
        <v>294</v>
      </c>
      <c r="G94" s="3" t="s">
        <v>166</v>
      </c>
      <c r="H94" s="3" t="s">
        <v>295</v>
      </c>
      <c r="I94" s="3" t="s">
        <v>296</v>
      </c>
    </row>
    <row r="95" spans="1:9" x14ac:dyDescent="0.4">
      <c r="A95" s="3" t="s">
        <v>297</v>
      </c>
      <c r="B95" s="3" t="s">
        <v>166</v>
      </c>
      <c r="C95" s="3" t="s">
        <v>192</v>
      </c>
      <c r="D95" s="1"/>
      <c r="E95" s="3" t="s">
        <v>192</v>
      </c>
      <c r="F95" s="3" t="s">
        <v>297</v>
      </c>
      <c r="G95" s="3" t="s">
        <v>166</v>
      </c>
      <c r="H95" s="3" t="s">
        <v>298</v>
      </c>
      <c r="I95" s="3" t="s">
        <v>299</v>
      </c>
    </row>
    <row r="96" spans="1:9" x14ac:dyDescent="0.4">
      <c r="A96" s="3" t="s">
        <v>300</v>
      </c>
      <c r="B96" s="3" t="s">
        <v>166</v>
      </c>
      <c r="C96" s="3" t="s">
        <v>192</v>
      </c>
      <c r="D96" s="1"/>
      <c r="E96" s="3" t="s">
        <v>192</v>
      </c>
      <c r="F96" s="3" t="s">
        <v>300</v>
      </c>
      <c r="G96" s="3" t="s">
        <v>166</v>
      </c>
      <c r="H96" s="3" t="s">
        <v>301</v>
      </c>
      <c r="I96" s="3" t="s">
        <v>302</v>
      </c>
    </row>
    <row r="97" spans="1:9" x14ac:dyDescent="0.4">
      <c r="A97" s="3" t="s">
        <v>303</v>
      </c>
      <c r="B97" s="3" t="s">
        <v>166</v>
      </c>
      <c r="C97" s="3" t="s">
        <v>192</v>
      </c>
      <c r="D97" s="1"/>
      <c r="E97" s="3" t="s">
        <v>192</v>
      </c>
      <c r="F97" s="3" t="s">
        <v>303</v>
      </c>
      <c r="G97" s="3" t="s">
        <v>166</v>
      </c>
      <c r="H97" s="3" t="s">
        <v>304</v>
      </c>
      <c r="I97" s="3" t="s">
        <v>305</v>
      </c>
    </row>
    <row r="98" spans="1:9" x14ac:dyDescent="0.4">
      <c r="A98" s="3" t="s">
        <v>306</v>
      </c>
      <c r="B98" s="3" t="s">
        <v>166</v>
      </c>
      <c r="C98" s="3" t="s">
        <v>192</v>
      </c>
      <c r="D98" s="1"/>
      <c r="E98" s="3" t="s">
        <v>192</v>
      </c>
      <c r="F98" s="3" t="s">
        <v>306</v>
      </c>
      <c r="G98" s="3" t="s">
        <v>166</v>
      </c>
      <c r="H98" s="3" t="s">
        <v>307</v>
      </c>
      <c r="I98" s="3" t="s">
        <v>308</v>
      </c>
    </row>
    <row r="99" spans="1:9" x14ac:dyDescent="0.4">
      <c r="A99" s="3" t="s">
        <v>309</v>
      </c>
      <c r="B99" s="3" t="s">
        <v>166</v>
      </c>
      <c r="C99" s="3" t="s">
        <v>192</v>
      </c>
      <c r="D99" s="1"/>
      <c r="E99" s="3" t="s">
        <v>192</v>
      </c>
      <c r="F99" s="3" t="s">
        <v>309</v>
      </c>
      <c r="G99" s="3" t="s">
        <v>166</v>
      </c>
      <c r="H99" s="3" t="s">
        <v>310</v>
      </c>
      <c r="I99" s="3" t="s">
        <v>311</v>
      </c>
    </row>
    <row r="100" spans="1:9" x14ac:dyDescent="0.4">
      <c r="A100" s="3" t="s">
        <v>312</v>
      </c>
      <c r="B100" s="3" t="s">
        <v>166</v>
      </c>
      <c r="C100" s="3" t="s">
        <v>192</v>
      </c>
      <c r="D100" s="1"/>
      <c r="E100" s="3" t="s">
        <v>192</v>
      </c>
      <c r="F100" s="3" t="s">
        <v>312</v>
      </c>
      <c r="G100" s="3" t="s">
        <v>166</v>
      </c>
      <c r="H100" s="3" t="s">
        <v>313</v>
      </c>
      <c r="I100" s="3" t="s">
        <v>314</v>
      </c>
    </row>
    <row r="101" spans="1:9" x14ac:dyDescent="0.4">
      <c r="A101" s="3" t="s">
        <v>315</v>
      </c>
      <c r="B101" s="3" t="s">
        <v>166</v>
      </c>
      <c r="C101" s="3" t="s">
        <v>192</v>
      </c>
      <c r="D101" s="1"/>
      <c r="E101" s="3" t="s">
        <v>192</v>
      </c>
      <c r="F101" s="3" t="s">
        <v>315</v>
      </c>
      <c r="G101" s="3" t="s">
        <v>166</v>
      </c>
      <c r="H101" s="3" t="s">
        <v>316</v>
      </c>
      <c r="I101" s="3" t="s">
        <v>317</v>
      </c>
    </row>
    <row r="102" spans="1:9" x14ac:dyDescent="0.4">
      <c r="A102" s="3" t="s">
        <v>318</v>
      </c>
      <c r="B102" s="3" t="s">
        <v>166</v>
      </c>
      <c r="C102" s="3" t="s">
        <v>192</v>
      </c>
      <c r="D102" s="1"/>
      <c r="E102" s="3" t="s">
        <v>192</v>
      </c>
      <c r="F102" s="3" t="s">
        <v>318</v>
      </c>
      <c r="G102" s="3" t="s">
        <v>166</v>
      </c>
      <c r="H102" s="3" t="s">
        <v>319</v>
      </c>
      <c r="I102" s="3" t="s">
        <v>320</v>
      </c>
    </row>
    <row r="103" spans="1:9" x14ac:dyDescent="0.4">
      <c r="A103" s="3" t="s">
        <v>321</v>
      </c>
      <c r="B103" s="3" t="s">
        <v>166</v>
      </c>
      <c r="C103" s="3" t="s">
        <v>192</v>
      </c>
      <c r="D103" s="1"/>
      <c r="E103" s="3" t="s">
        <v>192</v>
      </c>
      <c r="F103" s="3" t="s">
        <v>321</v>
      </c>
      <c r="G103" s="3" t="s">
        <v>166</v>
      </c>
      <c r="H103" s="3" t="s">
        <v>322</v>
      </c>
      <c r="I103" s="3" t="s">
        <v>323</v>
      </c>
    </row>
    <row r="104" spans="1:9" x14ac:dyDescent="0.4">
      <c r="A104" s="3" t="s">
        <v>324</v>
      </c>
      <c r="B104" s="3" t="s">
        <v>166</v>
      </c>
      <c r="C104" s="3" t="s">
        <v>192</v>
      </c>
      <c r="D104" s="1"/>
      <c r="E104" s="3" t="s">
        <v>192</v>
      </c>
      <c r="F104" s="3" t="s">
        <v>324</v>
      </c>
      <c r="G104" s="3" t="s">
        <v>166</v>
      </c>
      <c r="H104" s="3" t="s">
        <v>325</v>
      </c>
      <c r="I104" s="3" t="s">
        <v>326</v>
      </c>
    </row>
    <row r="105" spans="1:9" x14ac:dyDescent="0.4">
      <c r="A105" s="3" t="s">
        <v>327</v>
      </c>
      <c r="B105" s="3" t="s">
        <v>166</v>
      </c>
      <c r="C105" s="3" t="s">
        <v>192</v>
      </c>
      <c r="D105" s="1"/>
      <c r="E105" s="3" t="s">
        <v>192</v>
      </c>
      <c r="F105" s="3" t="s">
        <v>327</v>
      </c>
      <c r="G105" s="3" t="s">
        <v>166</v>
      </c>
      <c r="H105" s="3" t="s">
        <v>328</v>
      </c>
      <c r="I105" s="3" t="s">
        <v>329</v>
      </c>
    </row>
    <row r="106" spans="1:9" x14ac:dyDescent="0.4">
      <c r="A106" s="3" t="s">
        <v>330</v>
      </c>
      <c r="B106" s="3" t="s">
        <v>166</v>
      </c>
      <c r="C106" s="3" t="s">
        <v>192</v>
      </c>
      <c r="D106" s="1"/>
      <c r="E106" s="3" t="s">
        <v>192</v>
      </c>
      <c r="F106" s="3" t="s">
        <v>330</v>
      </c>
      <c r="G106" s="3" t="s">
        <v>166</v>
      </c>
      <c r="H106" s="3" t="s">
        <v>331</v>
      </c>
      <c r="I106" s="3" t="s">
        <v>332</v>
      </c>
    </row>
    <row r="107" spans="1:9" x14ac:dyDescent="0.4">
      <c r="A107" s="3" t="s">
        <v>333</v>
      </c>
      <c r="B107" s="3" t="s">
        <v>166</v>
      </c>
      <c r="C107" s="3" t="s">
        <v>94</v>
      </c>
      <c r="D107" s="1"/>
      <c r="E107" s="3" t="s">
        <v>94</v>
      </c>
      <c r="F107" s="3" t="s">
        <v>333</v>
      </c>
      <c r="G107" s="3" t="s">
        <v>166</v>
      </c>
      <c r="H107" s="3" t="s">
        <v>334</v>
      </c>
      <c r="I107" s="3" t="s">
        <v>335</v>
      </c>
    </row>
    <row r="108" spans="1:9" x14ac:dyDescent="0.4">
      <c r="A108" s="3" t="s">
        <v>336</v>
      </c>
      <c r="B108" s="3" t="s">
        <v>166</v>
      </c>
      <c r="C108" s="3" t="s">
        <v>94</v>
      </c>
      <c r="D108" s="1"/>
      <c r="E108" s="3" t="s">
        <v>94</v>
      </c>
      <c r="F108" s="3" t="s">
        <v>336</v>
      </c>
      <c r="G108" s="3" t="s">
        <v>166</v>
      </c>
      <c r="H108" s="3" t="s">
        <v>337</v>
      </c>
      <c r="I108" s="3" t="s">
        <v>338</v>
      </c>
    </row>
    <row r="109" spans="1:9" x14ac:dyDescent="0.4">
      <c r="A109" s="3" t="s">
        <v>339</v>
      </c>
      <c r="B109" s="3" t="s">
        <v>166</v>
      </c>
      <c r="C109" s="3" t="s">
        <v>339</v>
      </c>
      <c r="D109" s="1"/>
      <c r="E109" s="3" t="s">
        <v>339</v>
      </c>
      <c r="F109" s="3" t="s">
        <v>339</v>
      </c>
      <c r="G109" s="3" t="s">
        <v>166</v>
      </c>
      <c r="H109" s="3" t="s">
        <v>340</v>
      </c>
      <c r="I109" s="3" t="s">
        <v>341</v>
      </c>
    </row>
    <row r="110" spans="1:9" x14ac:dyDescent="0.4">
      <c r="A110" s="3" t="s">
        <v>342</v>
      </c>
      <c r="B110" s="3" t="s">
        <v>343</v>
      </c>
      <c r="C110" s="3" t="s">
        <v>344</v>
      </c>
      <c r="D110" s="1"/>
      <c r="E110" s="3" t="s">
        <v>344</v>
      </c>
      <c r="F110" s="3" t="s">
        <v>342</v>
      </c>
      <c r="G110" s="3" t="s">
        <v>343</v>
      </c>
      <c r="H110" s="3" t="s">
        <v>345</v>
      </c>
      <c r="I110" s="3" t="s">
        <v>346</v>
      </c>
    </row>
    <row r="111" spans="1:9" x14ac:dyDescent="0.4">
      <c r="A111" s="3" t="s">
        <v>347</v>
      </c>
      <c r="B111" s="3" t="s">
        <v>343</v>
      </c>
      <c r="C111" s="3" t="s">
        <v>344</v>
      </c>
      <c r="D111" s="1"/>
      <c r="E111" s="3" t="s">
        <v>344</v>
      </c>
      <c r="F111" s="3" t="s">
        <v>347</v>
      </c>
      <c r="G111" s="3" t="s">
        <v>343</v>
      </c>
      <c r="H111" s="3" t="s">
        <v>348</v>
      </c>
      <c r="I111" s="3" t="s">
        <v>349</v>
      </c>
    </row>
    <row r="112" spans="1:9" x14ac:dyDescent="0.4">
      <c r="A112" s="3" t="s">
        <v>350</v>
      </c>
      <c r="B112" s="3" t="s">
        <v>343</v>
      </c>
      <c r="C112" s="3" t="s">
        <v>344</v>
      </c>
      <c r="D112" s="1"/>
      <c r="E112" s="3" t="s">
        <v>344</v>
      </c>
      <c r="F112" s="3" t="s">
        <v>350</v>
      </c>
      <c r="G112" s="3" t="s">
        <v>343</v>
      </c>
      <c r="H112" s="3" t="s">
        <v>351</v>
      </c>
      <c r="I112" s="3" t="s">
        <v>352</v>
      </c>
    </row>
    <row r="113" spans="1:9" x14ac:dyDescent="0.4">
      <c r="A113" s="3" t="s">
        <v>353</v>
      </c>
      <c r="B113" s="3" t="s">
        <v>343</v>
      </c>
      <c r="C113" s="3" t="s">
        <v>344</v>
      </c>
      <c r="D113" s="1"/>
      <c r="E113" s="3" t="s">
        <v>344</v>
      </c>
      <c r="F113" s="3" t="s">
        <v>353</v>
      </c>
      <c r="G113" s="3" t="s">
        <v>343</v>
      </c>
      <c r="H113" s="3" t="s">
        <v>354</v>
      </c>
      <c r="I113" s="3" t="s">
        <v>355</v>
      </c>
    </row>
    <row r="114" spans="1:9" x14ac:dyDescent="0.4">
      <c r="A114" s="3" t="s">
        <v>356</v>
      </c>
      <c r="B114" s="3" t="s">
        <v>343</v>
      </c>
      <c r="C114" s="3" t="s">
        <v>344</v>
      </c>
      <c r="D114" s="1"/>
      <c r="E114" s="3" t="s">
        <v>344</v>
      </c>
      <c r="F114" s="3" t="s">
        <v>356</v>
      </c>
      <c r="G114" s="3" t="s">
        <v>343</v>
      </c>
      <c r="H114" s="3" t="s">
        <v>357</v>
      </c>
      <c r="I114" s="3" t="s">
        <v>358</v>
      </c>
    </row>
    <row r="115" spans="1:9" x14ac:dyDescent="0.4">
      <c r="A115" s="3" t="s">
        <v>359</v>
      </c>
      <c r="B115" s="3" t="s">
        <v>343</v>
      </c>
      <c r="C115" s="3" t="s">
        <v>344</v>
      </c>
      <c r="D115" s="1"/>
      <c r="E115" s="3" t="s">
        <v>344</v>
      </c>
      <c r="F115" s="3" t="s">
        <v>359</v>
      </c>
      <c r="G115" s="3" t="s">
        <v>343</v>
      </c>
      <c r="H115" s="3" t="s">
        <v>360</v>
      </c>
      <c r="I115" s="3" t="s">
        <v>361</v>
      </c>
    </row>
    <row r="116" spans="1:9" x14ac:dyDescent="0.4">
      <c r="A116" s="3" t="s">
        <v>362</v>
      </c>
      <c r="B116" s="3" t="s">
        <v>343</v>
      </c>
      <c r="C116" s="3" t="s">
        <v>344</v>
      </c>
      <c r="D116" s="1"/>
      <c r="E116" s="3" t="s">
        <v>344</v>
      </c>
      <c r="F116" s="3" t="s">
        <v>362</v>
      </c>
      <c r="G116" s="3" t="s">
        <v>343</v>
      </c>
      <c r="H116" s="3" t="s">
        <v>363</v>
      </c>
      <c r="I116" s="3" t="s">
        <v>364</v>
      </c>
    </row>
    <row r="117" spans="1:9" x14ac:dyDescent="0.4">
      <c r="A117" s="3" t="s">
        <v>365</v>
      </c>
      <c r="B117" s="3" t="s">
        <v>366</v>
      </c>
      <c r="C117" s="3" t="s">
        <v>367</v>
      </c>
      <c r="D117" s="1"/>
      <c r="E117" s="3" t="s">
        <v>367</v>
      </c>
      <c r="F117" s="3" t="s">
        <v>365</v>
      </c>
      <c r="G117" s="3" t="s">
        <v>366</v>
      </c>
      <c r="H117" s="3" t="s">
        <v>368</v>
      </c>
      <c r="I117" s="3" t="s">
        <v>369</v>
      </c>
    </row>
    <row r="118" spans="1:9" x14ac:dyDescent="0.4">
      <c r="A118" s="3" t="s">
        <v>370</v>
      </c>
      <c r="B118" s="3" t="s">
        <v>366</v>
      </c>
      <c r="C118" s="3" t="s">
        <v>367</v>
      </c>
      <c r="D118" s="1"/>
      <c r="E118" s="3" t="s">
        <v>367</v>
      </c>
      <c r="F118" s="3" t="s">
        <v>370</v>
      </c>
      <c r="G118" s="3" t="s">
        <v>366</v>
      </c>
      <c r="H118" s="3" t="s">
        <v>371</v>
      </c>
      <c r="I118" s="3" t="s">
        <v>372</v>
      </c>
    </row>
    <row r="119" spans="1:9" x14ac:dyDescent="0.4">
      <c r="A119" s="3" t="s">
        <v>373</v>
      </c>
      <c r="B119" s="3" t="s">
        <v>366</v>
      </c>
      <c r="C119" s="3" t="s">
        <v>367</v>
      </c>
      <c r="D119" s="1"/>
      <c r="E119" s="3" t="s">
        <v>367</v>
      </c>
      <c r="F119" s="3" t="s">
        <v>373</v>
      </c>
      <c r="G119" s="3" t="s">
        <v>366</v>
      </c>
      <c r="H119" s="3" t="s">
        <v>374</v>
      </c>
      <c r="I119" s="3" t="s">
        <v>375</v>
      </c>
    </row>
    <row r="120" spans="1:9" x14ac:dyDescent="0.4">
      <c r="A120" s="3" t="s">
        <v>376</v>
      </c>
      <c r="B120" s="3" t="s">
        <v>366</v>
      </c>
      <c r="C120" s="3" t="s">
        <v>367</v>
      </c>
      <c r="D120" s="1"/>
      <c r="E120" s="3" t="s">
        <v>367</v>
      </c>
      <c r="F120" s="3" t="s">
        <v>376</v>
      </c>
      <c r="G120" s="3" t="s">
        <v>366</v>
      </c>
      <c r="H120" s="3" t="s">
        <v>377</v>
      </c>
      <c r="I120" s="3" t="s">
        <v>378</v>
      </c>
    </row>
    <row r="121" spans="1:9" x14ac:dyDescent="0.4">
      <c r="A121" s="3" t="s">
        <v>379</v>
      </c>
      <c r="B121" s="3" t="s">
        <v>366</v>
      </c>
      <c r="C121" s="3" t="s">
        <v>367</v>
      </c>
      <c r="D121" s="1"/>
      <c r="E121" s="3" t="s">
        <v>367</v>
      </c>
      <c r="F121" s="3" t="s">
        <v>379</v>
      </c>
      <c r="G121" s="3" t="s">
        <v>366</v>
      </c>
      <c r="H121" s="3" t="s">
        <v>380</v>
      </c>
      <c r="I121" s="3" t="s">
        <v>381</v>
      </c>
    </row>
    <row r="122" spans="1:9" x14ac:dyDescent="0.4">
      <c r="A122" s="3" t="s">
        <v>382</v>
      </c>
      <c r="B122" s="3" t="s">
        <v>366</v>
      </c>
      <c r="C122" s="3" t="s">
        <v>367</v>
      </c>
      <c r="D122" s="1"/>
      <c r="E122" s="3" t="s">
        <v>367</v>
      </c>
      <c r="F122" s="3" t="s">
        <v>382</v>
      </c>
      <c r="G122" s="3" t="s">
        <v>366</v>
      </c>
      <c r="H122" s="3" t="s">
        <v>383</v>
      </c>
      <c r="I122" s="3" t="s">
        <v>384</v>
      </c>
    </row>
    <row r="123" spans="1:9" x14ac:dyDescent="0.4">
      <c r="A123" s="3" t="s">
        <v>385</v>
      </c>
      <c r="B123" s="3" t="s">
        <v>366</v>
      </c>
      <c r="C123" s="3" t="s">
        <v>367</v>
      </c>
      <c r="D123" s="1"/>
      <c r="E123" s="3" t="s">
        <v>367</v>
      </c>
      <c r="F123" s="3" t="s">
        <v>385</v>
      </c>
      <c r="G123" s="3" t="s">
        <v>366</v>
      </c>
      <c r="H123" s="3" t="s">
        <v>386</v>
      </c>
      <c r="I123" s="3" t="s">
        <v>387</v>
      </c>
    </row>
    <row r="124" spans="1:9" x14ac:dyDescent="0.4">
      <c r="A124" s="3" t="s">
        <v>388</v>
      </c>
      <c r="B124" s="3" t="s">
        <v>366</v>
      </c>
      <c r="C124" s="3" t="s">
        <v>389</v>
      </c>
      <c r="D124" s="1"/>
      <c r="E124" s="3" t="s">
        <v>389</v>
      </c>
      <c r="F124" s="3" t="s">
        <v>388</v>
      </c>
      <c r="G124" s="3" t="s">
        <v>366</v>
      </c>
      <c r="H124" s="3" t="s">
        <v>390</v>
      </c>
      <c r="I124" s="3" t="s">
        <v>391</v>
      </c>
    </row>
    <row r="125" spans="1:9" x14ac:dyDescent="0.4">
      <c r="A125" s="3" t="s">
        <v>392</v>
      </c>
      <c r="B125" s="3" t="s">
        <v>366</v>
      </c>
      <c r="C125" s="3" t="s">
        <v>389</v>
      </c>
      <c r="D125" s="1"/>
      <c r="E125" s="3" t="s">
        <v>389</v>
      </c>
      <c r="F125" s="3" t="s">
        <v>392</v>
      </c>
      <c r="G125" s="3" t="s">
        <v>366</v>
      </c>
      <c r="H125" s="3" t="s">
        <v>393</v>
      </c>
      <c r="I125" s="3" t="s">
        <v>394</v>
      </c>
    </row>
    <row r="126" spans="1:9" x14ac:dyDescent="0.4">
      <c r="A126" s="3" t="s">
        <v>395</v>
      </c>
      <c r="B126" s="3" t="s">
        <v>366</v>
      </c>
      <c r="C126" s="3" t="s">
        <v>389</v>
      </c>
      <c r="D126" s="1"/>
      <c r="E126" s="3" t="s">
        <v>389</v>
      </c>
      <c r="F126" s="3" t="s">
        <v>395</v>
      </c>
      <c r="G126" s="3" t="s">
        <v>366</v>
      </c>
      <c r="H126" s="3" t="s">
        <v>396</v>
      </c>
      <c r="I126" s="3" t="s">
        <v>397</v>
      </c>
    </row>
    <row r="127" spans="1:9" x14ac:dyDescent="0.4">
      <c r="A127" s="3" t="s">
        <v>398</v>
      </c>
      <c r="B127" s="3" t="s">
        <v>366</v>
      </c>
      <c r="C127" s="3" t="s">
        <v>389</v>
      </c>
      <c r="D127" s="1"/>
      <c r="E127" s="3" t="s">
        <v>389</v>
      </c>
      <c r="F127" s="3" t="s">
        <v>398</v>
      </c>
      <c r="G127" s="3" t="s">
        <v>366</v>
      </c>
      <c r="H127" s="3" t="s">
        <v>399</v>
      </c>
      <c r="I127" s="3" t="s">
        <v>400</v>
      </c>
    </row>
    <row r="128" spans="1:9" x14ac:dyDescent="0.4">
      <c r="A128" s="3" t="s">
        <v>401</v>
      </c>
      <c r="B128" s="3" t="s">
        <v>366</v>
      </c>
      <c r="C128" s="3" t="s">
        <v>389</v>
      </c>
      <c r="D128" s="1"/>
      <c r="E128" s="3" t="s">
        <v>389</v>
      </c>
      <c r="F128" s="3" t="s">
        <v>401</v>
      </c>
      <c r="G128" s="3" t="s">
        <v>366</v>
      </c>
      <c r="H128" s="3" t="s">
        <v>402</v>
      </c>
      <c r="I128" s="3" t="s">
        <v>403</v>
      </c>
    </row>
    <row r="129" spans="1:9" x14ac:dyDescent="0.4">
      <c r="A129" s="3" t="s">
        <v>404</v>
      </c>
      <c r="B129" s="3" t="s">
        <v>366</v>
      </c>
      <c r="C129" s="3" t="s">
        <v>389</v>
      </c>
      <c r="D129" s="1"/>
      <c r="E129" s="3" t="s">
        <v>389</v>
      </c>
      <c r="F129" s="3" t="s">
        <v>404</v>
      </c>
      <c r="G129" s="3" t="s">
        <v>366</v>
      </c>
      <c r="H129" s="3" t="s">
        <v>405</v>
      </c>
      <c r="I129" s="3" t="s">
        <v>406</v>
      </c>
    </row>
    <row r="130" spans="1:9" x14ac:dyDescent="0.4">
      <c r="A130" s="3" t="s">
        <v>407</v>
      </c>
      <c r="B130" s="3" t="s">
        <v>366</v>
      </c>
      <c r="C130" s="3" t="s">
        <v>408</v>
      </c>
      <c r="D130" s="1"/>
      <c r="E130" s="3" t="s">
        <v>408</v>
      </c>
      <c r="F130" s="3" t="s">
        <v>407</v>
      </c>
      <c r="G130" s="3" t="s">
        <v>366</v>
      </c>
      <c r="H130" s="3" t="s">
        <v>409</v>
      </c>
      <c r="I130" s="3" t="s">
        <v>410</v>
      </c>
    </row>
    <row r="131" spans="1:9" x14ac:dyDescent="0.4">
      <c r="A131" s="3" t="s">
        <v>411</v>
      </c>
      <c r="B131" s="3" t="s">
        <v>366</v>
      </c>
      <c r="C131" s="3" t="s">
        <v>408</v>
      </c>
      <c r="D131" s="1"/>
      <c r="E131" s="3" t="s">
        <v>408</v>
      </c>
      <c r="F131" s="3" t="s">
        <v>411</v>
      </c>
      <c r="G131" s="3" t="s">
        <v>366</v>
      </c>
      <c r="H131" s="3" t="s">
        <v>412</v>
      </c>
      <c r="I131" s="3" t="s">
        <v>413</v>
      </c>
    </row>
    <row r="132" spans="1:9" x14ac:dyDescent="0.4">
      <c r="A132" s="3" t="s">
        <v>414</v>
      </c>
      <c r="B132" s="3" t="s">
        <v>366</v>
      </c>
      <c r="C132" s="3" t="s">
        <v>408</v>
      </c>
      <c r="D132" s="1"/>
      <c r="E132" s="3" t="s">
        <v>408</v>
      </c>
      <c r="F132" s="3" t="s">
        <v>414</v>
      </c>
      <c r="G132" s="3" t="s">
        <v>366</v>
      </c>
      <c r="H132" s="3" t="s">
        <v>415</v>
      </c>
      <c r="I132" s="3" t="s">
        <v>416</v>
      </c>
    </row>
    <row r="133" spans="1:9" x14ac:dyDescent="0.4">
      <c r="A133" s="3" t="s">
        <v>417</v>
      </c>
      <c r="B133" s="3" t="s">
        <v>366</v>
      </c>
      <c r="C133" s="3" t="s">
        <v>408</v>
      </c>
      <c r="D133" s="1"/>
      <c r="E133" s="3" t="s">
        <v>408</v>
      </c>
      <c r="F133" s="3" t="s">
        <v>417</v>
      </c>
      <c r="G133" s="3" t="s">
        <v>366</v>
      </c>
      <c r="H133" s="3" t="s">
        <v>418</v>
      </c>
      <c r="I133" s="3" t="s">
        <v>419</v>
      </c>
    </row>
    <row r="134" spans="1:9" x14ac:dyDescent="0.4">
      <c r="A134" s="3" t="s">
        <v>420</v>
      </c>
      <c r="B134" s="3" t="s">
        <v>366</v>
      </c>
      <c r="C134" s="3" t="s">
        <v>408</v>
      </c>
      <c r="D134" s="1"/>
      <c r="E134" s="3" t="s">
        <v>408</v>
      </c>
      <c r="F134" s="3" t="s">
        <v>420</v>
      </c>
      <c r="G134" s="3" t="s">
        <v>366</v>
      </c>
      <c r="H134" s="3" t="s">
        <v>421</v>
      </c>
      <c r="I134" s="3" t="s">
        <v>422</v>
      </c>
    </row>
    <row r="135" spans="1:9" x14ac:dyDescent="0.4">
      <c r="A135" s="3" t="s">
        <v>423</v>
      </c>
      <c r="B135" s="3" t="s">
        <v>366</v>
      </c>
      <c r="C135" s="3" t="s">
        <v>408</v>
      </c>
      <c r="D135" s="1"/>
      <c r="E135" s="3" t="s">
        <v>408</v>
      </c>
      <c r="F135" s="3" t="s">
        <v>423</v>
      </c>
      <c r="G135" s="3" t="s">
        <v>366</v>
      </c>
      <c r="H135" s="3" t="s">
        <v>424</v>
      </c>
      <c r="I135" s="3" t="s">
        <v>425</v>
      </c>
    </row>
    <row r="136" spans="1:9" x14ac:dyDescent="0.4">
      <c r="A136" s="3" t="s">
        <v>426</v>
      </c>
      <c r="B136" s="3" t="s">
        <v>366</v>
      </c>
      <c r="C136" s="3" t="s">
        <v>408</v>
      </c>
      <c r="D136" s="1"/>
      <c r="E136" s="3" t="s">
        <v>408</v>
      </c>
      <c r="F136" s="3" t="s">
        <v>426</v>
      </c>
      <c r="G136" s="3" t="s">
        <v>366</v>
      </c>
      <c r="H136" s="3" t="s">
        <v>427</v>
      </c>
      <c r="I136" s="3" t="s">
        <v>428</v>
      </c>
    </row>
    <row r="137" spans="1:9" x14ac:dyDescent="0.4">
      <c r="A137" s="3" t="s">
        <v>429</v>
      </c>
      <c r="B137" s="3" t="s">
        <v>366</v>
      </c>
      <c r="C137" s="3" t="s">
        <v>408</v>
      </c>
      <c r="D137" s="1"/>
      <c r="E137" s="3" t="s">
        <v>408</v>
      </c>
      <c r="F137" s="3" t="s">
        <v>429</v>
      </c>
      <c r="G137" s="3" t="s">
        <v>366</v>
      </c>
      <c r="H137" s="3" t="s">
        <v>430</v>
      </c>
      <c r="I137" s="3" t="s">
        <v>431</v>
      </c>
    </row>
    <row r="138" spans="1:9" x14ac:dyDescent="0.4">
      <c r="A138" s="3" t="s">
        <v>432</v>
      </c>
      <c r="B138" s="3" t="s">
        <v>366</v>
      </c>
      <c r="C138" s="3" t="s">
        <v>408</v>
      </c>
      <c r="D138" s="1"/>
      <c r="E138" s="3" t="s">
        <v>408</v>
      </c>
      <c r="F138" s="3" t="s">
        <v>432</v>
      </c>
      <c r="G138" s="3" t="s">
        <v>366</v>
      </c>
      <c r="H138" s="3" t="s">
        <v>433</v>
      </c>
      <c r="I138" s="3" t="s">
        <v>434</v>
      </c>
    </row>
    <row r="139" spans="1:9" x14ac:dyDescent="0.4">
      <c r="A139" s="3" t="s">
        <v>435</v>
      </c>
      <c r="B139" s="3" t="s">
        <v>366</v>
      </c>
      <c r="C139" s="3" t="s">
        <v>408</v>
      </c>
      <c r="D139" s="1"/>
      <c r="E139" s="3" t="s">
        <v>408</v>
      </c>
      <c r="F139" s="3" t="s">
        <v>435</v>
      </c>
      <c r="G139" s="3" t="s">
        <v>366</v>
      </c>
      <c r="H139" s="3" t="s">
        <v>436</v>
      </c>
      <c r="I139" s="3" t="s">
        <v>437</v>
      </c>
    </row>
    <row r="140" spans="1:9" x14ac:dyDescent="0.4">
      <c r="A140" s="3" t="s">
        <v>438</v>
      </c>
      <c r="B140" s="3" t="s">
        <v>439</v>
      </c>
      <c r="C140" s="3" t="s">
        <v>440</v>
      </c>
      <c r="D140" s="1"/>
      <c r="E140" s="3" t="s">
        <v>440</v>
      </c>
      <c r="F140" s="3" t="s">
        <v>438</v>
      </c>
      <c r="G140" s="3" t="s">
        <v>439</v>
      </c>
      <c r="H140" s="3" t="s">
        <v>441</v>
      </c>
      <c r="I140" s="3" t="s">
        <v>442</v>
      </c>
    </row>
    <row r="141" spans="1:9" x14ac:dyDescent="0.4">
      <c r="A141" s="3" t="s">
        <v>443</v>
      </c>
      <c r="B141" s="3" t="s">
        <v>439</v>
      </c>
      <c r="C141" s="3" t="s">
        <v>440</v>
      </c>
      <c r="D141" s="1"/>
      <c r="E141" s="3" t="s">
        <v>440</v>
      </c>
      <c r="F141" s="3" t="s">
        <v>443</v>
      </c>
      <c r="G141" s="3" t="s">
        <v>439</v>
      </c>
      <c r="H141" s="3" t="s">
        <v>444</v>
      </c>
      <c r="I141" s="3" t="s">
        <v>445</v>
      </c>
    </row>
    <row r="142" spans="1:9" x14ac:dyDescent="0.4">
      <c r="A142" s="3" t="s">
        <v>446</v>
      </c>
      <c r="B142" s="3" t="s">
        <v>439</v>
      </c>
      <c r="C142" s="3" t="s">
        <v>440</v>
      </c>
      <c r="D142" s="1"/>
      <c r="E142" s="3" t="s">
        <v>440</v>
      </c>
      <c r="F142" s="3" t="s">
        <v>446</v>
      </c>
      <c r="G142" s="3" t="s">
        <v>439</v>
      </c>
      <c r="H142" s="3" t="s">
        <v>447</v>
      </c>
      <c r="I142" s="3" t="s">
        <v>448</v>
      </c>
    </row>
    <row r="143" spans="1:9" x14ac:dyDescent="0.4">
      <c r="A143" s="3" t="s">
        <v>449</v>
      </c>
      <c r="B143" s="3" t="s">
        <v>439</v>
      </c>
      <c r="C143" s="3" t="s">
        <v>440</v>
      </c>
      <c r="D143" s="1"/>
      <c r="E143" s="3" t="s">
        <v>440</v>
      </c>
      <c r="F143" s="3" t="s">
        <v>449</v>
      </c>
      <c r="G143" s="3" t="s">
        <v>439</v>
      </c>
      <c r="H143" s="3" t="s">
        <v>450</v>
      </c>
      <c r="I143" s="3" t="s">
        <v>451</v>
      </c>
    </row>
    <row r="144" spans="1:9" x14ac:dyDescent="0.4">
      <c r="A144" s="3" t="s">
        <v>452</v>
      </c>
      <c r="B144" s="3" t="s">
        <v>439</v>
      </c>
      <c r="C144" s="3" t="s">
        <v>440</v>
      </c>
      <c r="D144" s="1"/>
      <c r="E144" s="3" t="s">
        <v>440</v>
      </c>
      <c r="F144" s="3" t="s">
        <v>452</v>
      </c>
      <c r="G144" s="3" t="s">
        <v>439</v>
      </c>
      <c r="H144" s="3" t="s">
        <v>453</v>
      </c>
      <c r="I144" s="3" t="s">
        <v>454</v>
      </c>
    </row>
    <row r="145" spans="1:9" x14ac:dyDescent="0.4">
      <c r="A145" s="3" t="s">
        <v>455</v>
      </c>
      <c r="B145" s="3" t="s">
        <v>439</v>
      </c>
      <c r="C145" s="3" t="s">
        <v>440</v>
      </c>
      <c r="D145" s="1"/>
      <c r="E145" s="3" t="s">
        <v>440</v>
      </c>
      <c r="F145" s="3" t="s">
        <v>455</v>
      </c>
      <c r="G145" s="3" t="s">
        <v>439</v>
      </c>
      <c r="H145" s="3" t="s">
        <v>456</v>
      </c>
      <c r="I145" s="3" t="s">
        <v>457</v>
      </c>
    </row>
    <row r="146" spans="1:9" x14ac:dyDescent="0.4">
      <c r="A146" s="3" t="s">
        <v>458</v>
      </c>
      <c r="B146" s="3" t="s">
        <v>439</v>
      </c>
      <c r="C146" s="3" t="s">
        <v>440</v>
      </c>
      <c r="D146" s="1"/>
      <c r="E146" s="3" t="s">
        <v>440</v>
      </c>
      <c r="F146" s="3" t="s">
        <v>458</v>
      </c>
      <c r="G146" s="3" t="s">
        <v>439</v>
      </c>
      <c r="H146" s="3" t="s">
        <v>459</v>
      </c>
      <c r="I146" s="3" t="s">
        <v>460</v>
      </c>
    </row>
    <row r="147" spans="1:9" x14ac:dyDescent="0.4">
      <c r="A147" s="3" t="s">
        <v>461</v>
      </c>
      <c r="B147" s="3" t="s">
        <v>439</v>
      </c>
      <c r="C147" s="3" t="s">
        <v>462</v>
      </c>
      <c r="D147" s="1"/>
      <c r="E147" s="3" t="s">
        <v>462</v>
      </c>
      <c r="F147" s="3" t="s">
        <v>461</v>
      </c>
      <c r="G147" s="3" t="s">
        <v>439</v>
      </c>
      <c r="H147" s="3" t="s">
        <v>463</v>
      </c>
      <c r="I147" s="3" t="s">
        <v>464</v>
      </c>
    </row>
    <row r="148" spans="1:9" x14ac:dyDescent="0.4">
      <c r="A148" s="3" t="s">
        <v>465</v>
      </c>
      <c r="B148" s="3" t="s">
        <v>439</v>
      </c>
      <c r="C148" s="3" t="s">
        <v>462</v>
      </c>
      <c r="D148" s="1"/>
      <c r="E148" s="3" t="s">
        <v>462</v>
      </c>
      <c r="F148" s="3" t="s">
        <v>465</v>
      </c>
      <c r="G148" s="3" t="s">
        <v>439</v>
      </c>
      <c r="H148" s="3" t="s">
        <v>466</v>
      </c>
      <c r="I148" s="3" t="s">
        <v>467</v>
      </c>
    </row>
    <row r="149" spans="1:9" x14ac:dyDescent="0.4">
      <c r="A149" s="3" t="s">
        <v>468</v>
      </c>
      <c r="B149" s="3" t="s">
        <v>439</v>
      </c>
      <c r="C149" s="3" t="s">
        <v>469</v>
      </c>
      <c r="D149" s="1"/>
      <c r="E149" s="3" t="s">
        <v>469</v>
      </c>
      <c r="F149" s="3" t="s">
        <v>468</v>
      </c>
      <c r="G149" s="3" t="s">
        <v>439</v>
      </c>
      <c r="H149" s="3" t="s">
        <v>470</v>
      </c>
      <c r="I149" s="3" t="s">
        <v>471</v>
      </c>
    </row>
    <row r="150" spans="1:9" x14ac:dyDescent="0.4">
      <c r="A150" s="3" t="s">
        <v>472</v>
      </c>
      <c r="B150" s="3" t="s">
        <v>439</v>
      </c>
      <c r="C150" s="3" t="s">
        <v>469</v>
      </c>
      <c r="D150" s="1"/>
      <c r="E150" s="3" t="s">
        <v>469</v>
      </c>
      <c r="F150" s="3" t="s">
        <v>472</v>
      </c>
      <c r="G150" s="3" t="s">
        <v>439</v>
      </c>
      <c r="H150" s="3" t="s">
        <v>473</v>
      </c>
      <c r="I150" s="3" t="s">
        <v>474</v>
      </c>
    </row>
    <row r="151" spans="1:9" x14ac:dyDescent="0.4">
      <c r="A151" s="3" t="s">
        <v>475</v>
      </c>
      <c r="B151" s="3" t="s">
        <v>439</v>
      </c>
      <c r="C151" s="3" t="s">
        <v>469</v>
      </c>
      <c r="D151" s="1"/>
      <c r="E151" s="3" t="s">
        <v>469</v>
      </c>
      <c r="F151" s="3" t="s">
        <v>475</v>
      </c>
      <c r="G151" s="3" t="s">
        <v>439</v>
      </c>
      <c r="H151" s="3" t="s">
        <v>476</v>
      </c>
      <c r="I151" s="3" t="s">
        <v>477</v>
      </c>
    </row>
    <row r="152" spans="1:9" x14ac:dyDescent="0.4">
      <c r="A152" s="6" t="s">
        <v>478</v>
      </c>
      <c r="B152" s="6" t="s">
        <v>439</v>
      </c>
      <c r="C152" s="6" t="s">
        <v>469</v>
      </c>
      <c r="D152" s="1"/>
      <c r="E152" s="6" t="s">
        <v>469</v>
      </c>
      <c r="F152" s="6" t="s">
        <v>478</v>
      </c>
      <c r="G152" s="6" t="s">
        <v>439</v>
      </c>
      <c r="H152" s="6" t="s">
        <v>479</v>
      </c>
      <c r="I152" s="6" t="s">
        <v>480</v>
      </c>
    </row>
    <row r="153" spans="1:9" x14ac:dyDescent="0.4">
      <c r="A153" s="3" t="s">
        <v>481</v>
      </c>
      <c r="B153" s="3" t="s">
        <v>482</v>
      </c>
      <c r="C153" s="3" t="s">
        <v>483</v>
      </c>
      <c r="D153" s="1"/>
      <c r="E153" s="3" t="s">
        <v>483</v>
      </c>
      <c r="F153" s="3" t="s">
        <v>481</v>
      </c>
      <c r="G153" s="3" t="s">
        <v>482</v>
      </c>
      <c r="H153" s="3" t="s">
        <v>484</v>
      </c>
      <c r="I153" s="3" t="s">
        <v>485</v>
      </c>
    </row>
    <row r="154" spans="1:9" x14ac:dyDescent="0.4">
      <c r="A154" s="3" t="s">
        <v>486</v>
      </c>
      <c r="B154" s="3" t="s">
        <v>482</v>
      </c>
      <c r="C154" s="3" t="s">
        <v>483</v>
      </c>
      <c r="D154" s="1"/>
      <c r="E154" s="3" t="s">
        <v>483</v>
      </c>
      <c r="F154" s="3" t="s">
        <v>486</v>
      </c>
      <c r="G154" s="3" t="s">
        <v>482</v>
      </c>
      <c r="H154" s="3" t="s">
        <v>487</v>
      </c>
      <c r="I154" s="3" t="s">
        <v>488</v>
      </c>
    </row>
    <row r="155" spans="1:9" x14ac:dyDescent="0.4">
      <c r="A155" s="3" t="s">
        <v>489</v>
      </c>
      <c r="B155" s="3" t="s">
        <v>482</v>
      </c>
      <c r="C155" s="3" t="s">
        <v>483</v>
      </c>
      <c r="D155" s="1"/>
      <c r="E155" s="3" t="s">
        <v>483</v>
      </c>
      <c r="F155" s="3" t="s">
        <v>489</v>
      </c>
      <c r="G155" s="3" t="s">
        <v>482</v>
      </c>
      <c r="H155" s="3" t="s">
        <v>490</v>
      </c>
      <c r="I155" s="3" t="s">
        <v>491</v>
      </c>
    </row>
    <row r="156" spans="1:9" x14ac:dyDescent="0.4">
      <c r="A156" s="3" t="s">
        <v>492</v>
      </c>
      <c r="B156" s="3" t="s">
        <v>482</v>
      </c>
      <c r="C156" s="3" t="s">
        <v>493</v>
      </c>
      <c r="D156" s="1"/>
      <c r="E156" s="3" t="s">
        <v>493</v>
      </c>
      <c r="F156" s="3" t="s">
        <v>492</v>
      </c>
      <c r="G156" s="3" t="s">
        <v>482</v>
      </c>
      <c r="H156" s="3" t="s">
        <v>494</v>
      </c>
      <c r="I156" s="3" t="s">
        <v>495</v>
      </c>
    </row>
    <row r="157" spans="1:9" x14ac:dyDescent="0.4">
      <c r="A157" s="3" t="s">
        <v>496</v>
      </c>
      <c r="B157" s="3" t="s">
        <v>482</v>
      </c>
      <c r="C157" s="3" t="s">
        <v>493</v>
      </c>
      <c r="D157" s="1"/>
      <c r="E157" s="3" t="s">
        <v>493</v>
      </c>
      <c r="F157" s="3" t="s">
        <v>496</v>
      </c>
      <c r="G157" s="3" t="s">
        <v>482</v>
      </c>
      <c r="H157" s="3" t="s">
        <v>497</v>
      </c>
      <c r="I157" s="3" t="s">
        <v>498</v>
      </c>
    </row>
    <row r="158" spans="1:9" x14ac:dyDescent="0.4">
      <c r="A158" s="3" t="s">
        <v>499</v>
      </c>
      <c r="B158" s="3" t="s">
        <v>482</v>
      </c>
      <c r="C158" s="3" t="s">
        <v>493</v>
      </c>
      <c r="D158" s="1"/>
      <c r="E158" s="3" t="s">
        <v>493</v>
      </c>
      <c r="F158" s="3" t="s">
        <v>499</v>
      </c>
      <c r="G158" s="3" t="s">
        <v>482</v>
      </c>
      <c r="H158" s="3" t="s">
        <v>500</v>
      </c>
      <c r="I158" s="3" t="s">
        <v>501</v>
      </c>
    </row>
    <row r="159" spans="1:9" x14ac:dyDescent="0.4">
      <c r="A159" s="3" t="s">
        <v>502</v>
      </c>
      <c r="B159" s="3" t="s">
        <v>482</v>
      </c>
      <c r="C159" s="3" t="s">
        <v>493</v>
      </c>
      <c r="D159" s="1"/>
      <c r="E159" s="3" t="s">
        <v>493</v>
      </c>
      <c r="F159" s="3" t="s">
        <v>502</v>
      </c>
      <c r="G159" s="3" t="s">
        <v>482</v>
      </c>
      <c r="H159" s="3" t="s">
        <v>503</v>
      </c>
      <c r="I159" s="3" t="s">
        <v>504</v>
      </c>
    </row>
    <row r="160" spans="1:9" x14ac:dyDescent="0.4">
      <c r="A160" s="3" t="s">
        <v>505</v>
      </c>
      <c r="B160" s="3" t="s">
        <v>482</v>
      </c>
      <c r="C160" s="3" t="s">
        <v>493</v>
      </c>
      <c r="D160" s="1"/>
      <c r="E160" s="3" t="s">
        <v>493</v>
      </c>
      <c r="F160" s="3" t="s">
        <v>505</v>
      </c>
      <c r="G160" s="3" t="s">
        <v>482</v>
      </c>
      <c r="H160" s="3" t="s">
        <v>506</v>
      </c>
      <c r="I160" s="3" t="s">
        <v>507</v>
      </c>
    </row>
    <row r="161" spans="1:9" x14ac:dyDescent="0.4">
      <c r="A161" s="3" t="s">
        <v>508</v>
      </c>
      <c r="B161" s="3" t="s">
        <v>482</v>
      </c>
      <c r="C161" s="3" t="s">
        <v>509</v>
      </c>
      <c r="D161" s="1"/>
      <c r="E161" s="3" t="s">
        <v>509</v>
      </c>
      <c r="F161" s="3" t="s">
        <v>508</v>
      </c>
      <c r="G161" s="3" t="s">
        <v>482</v>
      </c>
      <c r="H161" s="3" t="s">
        <v>510</v>
      </c>
      <c r="I161" s="3" t="s">
        <v>511</v>
      </c>
    </row>
    <row r="162" spans="1:9" x14ac:dyDescent="0.4">
      <c r="A162" s="3" t="s">
        <v>512</v>
      </c>
      <c r="B162" s="3" t="s">
        <v>482</v>
      </c>
      <c r="C162" s="3" t="s">
        <v>509</v>
      </c>
      <c r="D162" s="1"/>
      <c r="E162" s="3" t="s">
        <v>509</v>
      </c>
      <c r="F162" s="3" t="s">
        <v>512</v>
      </c>
      <c r="G162" s="3" t="s">
        <v>482</v>
      </c>
      <c r="H162" s="3" t="s">
        <v>513</v>
      </c>
      <c r="I162" s="3" t="s">
        <v>514</v>
      </c>
    </row>
    <row r="163" spans="1:9" x14ac:dyDescent="0.4">
      <c r="A163" s="3" t="s">
        <v>515</v>
      </c>
      <c r="B163" s="3" t="s">
        <v>482</v>
      </c>
      <c r="C163" s="3" t="s">
        <v>509</v>
      </c>
      <c r="D163" s="1"/>
      <c r="E163" s="3" t="s">
        <v>509</v>
      </c>
      <c r="F163" s="3" t="s">
        <v>515</v>
      </c>
      <c r="G163" s="3" t="s">
        <v>482</v>
      </c>
      <c r="H163" s="3" t="s">
        <v>516</v>
      </c>
      <c r="I163" s="3" t="s">
        <v>517</v>
      </c>
    </row>
    <row r="164" spans="1:9" x14ac:dyDescent="0.4">
      <c r="A164" s="3" t="s">
        <v>518</v>
      </c>
      <c r="B164" s="3" t="s">
        <v>482</v>
      </c>
      <c r="C164" s="3" t="s">
        <v>509</v>
      </c>
      <c r="D164" s="1"/>
      <c r="E164" s="3" t="s">
        <v>509</v>
      </c>
      <c r="F164" s="3" t="s">
        <v>518</v>
      </c>
      <c r="G164" s="3" t="s">
        <v>482</v>
      </c>
      <c r="H164" s="3" t="s">
        <v>519</v>
      </c>
      <c r="I164" s="3" t="s">
        <v>520</v>
      </c>
    </row>
    <row r="165" spans="1:9" x14ac:dyDescent="0.4">
      <c r="A165" s="3" t="s">
        <v>521</v>
      </c>
      <c r="B165" s="3" t="s">
        <v>482</v>
      </c>
      <c r="C165" s="3" t="s">
        <v>522</v>
      </c>
      <c r="D165" s="1"/>
      <c r="E165" s="3" t="s">
        <v>522</v>
      </c>
      <c r="F165" s="3" t="s">
        <v>521</v>
      </c>
      <c r="G165" s="3" t="s">
        <v>482</v>
      </c>
      <c r="H165" s="3" t="s">
        <v>523</v>
      </c>
      <c r="I165" s="3" t="s">
        <v>524</v>
      </c>
    </row>
    <row r="166" spans="1:9" x14ac:dyDescent="0.4">
      <c r="A166" s="3" t="s">
        <v>525</v>
      </c>
      <c r="B166" s="3" t="s">
        <v>482</v>
      </c>
      <c r="C166" s="3" t="s">
        <v>522</v>
      </c>
      <c r="D166" s="1"/>
      <c r="E166" s="3" t="s">
        <v>522</v>
      </c>
      <c r="F166" s="3" t="s">
        <v>525</v>
      </c>
      <c r="G166" s="3" t="s">
        <v>482</v>
      </c>
      <c r="H166" s="3" t="s">
        <v>526</v>
      </c>
      <c r="I166" s="3" t="s">
        <v>527</v>
      </c>
    </row>
    <row r="167" spans="1:9" x14ac:dyDescent="0.4">
      <c r="A167" s="3" t="s">
        <v>528</v>
      </c>
      <c r="B167" s="3" t="s">
        <v>482</v>
      </c>
      <c r="C167" s="3" t="s">
        <v>522</v>
      </c>
      <c r="D167" s="1"/>
      <c r="E167" s="3" t="s">
        <v>522</v>
      </c>
      <c r="F167" s="3" t="s">
        <v>528</v>
      </c>
      <c r="G167" s="3" t="s">
        <v>482</v>
      </c>
      <c r="H167" s="3" t="s">
        <v>529</v>
      </c>
      <c r="I167" s="3" t="s">
        <v>530</v>
      </c>
    </row>
    <row r="168" spans="1:9" x14ac:dyDescent="0.4">
      <c r="A168" s="3" t="s">
        <v>531</v>
      </c>
      <c r="B168" s="3" t="s">
        <v>482</v>
      </c>
      <c r="C168" s="3" t="s">
        <v>522</v>
      </c>
      <c r="D168" s="1"/>
      <c r="E168" s="3" t="s">
        <v>522</v>
      </c>
      <c r="F168" s="3" t="s">
        <v>531</v>
      </c>
      <c r="G168" s="3" t="s">
        <v>482</v>
      </c>
      <c r="H168" s="3" t="s">
        <v>532</v>
      </c>
      <c r="I168" s="3" t="s">
        <v>533</v>
      </c>
    </row>
    <row r="169" spans="1:9" x14ac:dyDescent="0.4">
      <c r="A169" s="3" t="s">
        <v>534</v>
      </c>
      <c r="B169" s="3" t="s">
        <v>482</v>
      </c>
      <c r="C169" s="3" t="s">
        <v>522</v>
      </c>
      <c r="D169" s="1"/>
      <c r="E169" s="3" t="s">
        <v>522</v>
      </c>
      <c r="F169" s="3" t="s">
        <v>534</v>
      </c>
      <c r="G169" s="3" t="s">
        <v>482</v>
      </c>
      <c r="H169" s="3" t="s">
        <v>535</v>
      </c>
      <c r="I169" s="3" t="s">
        <v>536</v>
      </c>
    </row>
    <row r="170" spans="1:9" x14ac:dyDescent="0.4">
      <c r="A170" s="3" t="s">
        <v>537</v>
      </c>
      <c r="B170" s="3" t="s">
        <v>538</v>
      </c>
      <c r="C170" s="3" t="s">
        <v>539</v>
      </c>
      <c r="D170" s="1"/>
      <c r="E170" s="3" t="s">
        <v>539</v>
      </c>
      <c r="F170" s="3" t="s">
        <v>537</v>
      </c>
      <c r="G170" s="3" t="s">
        <v>538</v>
      </c>
      <c r="H170" s="3" t="s">
        <v>540</v>
      </c>
      <c r="I170" s="3" t="s">
        <v>541</v>
      </c>
    </row>
    <row r="171" spans="1:9" x14ac:dyDescent="0.4">
      <c r="A171" s="3" t="s">
        <v>542</v>
      </c>
      <c r="B171" s="3" t="s">
        <v>538</v>
      </c>
      <c r="C171" s="3" t="s">
        <v>539</v>
      </c>
      <c r="D171" s="1"/>
      <c r="E171" s="3" t="s">
        <v>539</v>
      </c>
      <c r="F171" s="3" t="s">
        <v>542</v>
      </c>
      <c r="G171" s="3" t="s">
        <v>538</v>
      </c>
      <c r="H171" s="3" t="s">
        <v>543</v>
      </c>
      <c r="I171" s="3" t="s">
        <v>544</v>
      </c>
    </row>
    <row r="172" spans="1:9" x14ac:dyDescent="0.4">
      <c r="A172" s="3" t="s">
        <v>545</v>
      </c>
      <c r="B172" s="3" t="s">
        <v>538</v>
      </c>
      <c r="C172" s="3" t="s">
        <v>539</v>
      </c>
      <c r="D172" s="1"/>
      <c r="E172" s="3" t="s">
        <v>539</v>
      </c>
      <c r="F172" s="3" t="s">
        <v>545</v>
      </c>
      <c r="G172" s="3" t="s">
        <v>538</v>
      </c>
      <c r="H172" s="3" t="s">
        <v>546</v>
      </c>
      <c r="I172" s="3" t="s">
        <v>547</v>
      </c>
    </row>
    <row r="173" spans="1:9" x14ac:dyDescent="0.4">
      <c r="A173" s="3" t="s">
        <v>548</v>
      </c>
      <c r="B173" s="3" t="s">
        <v>538</v>
      </c>
      <c r="C173" s="3" t="s">
        <v>539</v>
      </c>
      <c r="D173" s="1"/>
      <c r="E173" s="3" t="s">
        <v>539</v>
      </c>
      <c r="F173" s="3" t="s">
        <v>548</v>
      </c>
      <c r="G173" s="3" t="s">
        <v>538</v>
      </c>
      <c r="H173" s="3" t="s">
        <v>549</v>
      </c>
      <c r="I173" s="3" t="s">
        <v>550</v>
      </c>
    </row>
    <row r="174" spans="1:9" x14ac:dyDescent="0.4">
      <c r="A174" s="3" t="s">
        <v>551</v>
      </c>
      <c r="B174" s="3" t="s">
        <v>538</v>
      </c>
      <c r="C174" s="3" t="s">
        <v>539</v>
      </c>
      <c r="D174" s="1"/>
      <c r="E174" s="3" t="s">
        <v>539</v>
      </c>
      <c r="F174" s="3" t="s">
        <v>551</v>
      </c>
      <c r="G174" s="3" t="s">
        <v>538</v>
      </c>
      <c r="H174" s="3" t="s">
        <v>552</v>
      </c>
      <c r="I174" s="3" t="s">
        <v>553</v>
      </c>
    </row>
    <row r="175" spans="1:9" x14ac:dyDescent="0.4">
      <c r="A175" s="3" t="s">
        <v>554</v>
      </c>
      <c r="B175" s="3" t="s">
        <v>538</v>
      </c>
      <c r="C175" s="3" t="s">
        <v>539</v>
      </c>
      <c r="D175" s="1"/>
      <c r="E175" s="3" t="s">
        <v>539</v>
      </c>
      <c r="F175" s="3" t="s">
        <v>554</v>
      </c>
      <c r="G175" s="3" t="s">
        <v>538</v>
      </c>
      <c r="H175" s="3" t="s">
        <v>555</v>
      </c>
      <c r="I175" s="3" t="s">
        <v>556</v>
      </c>
    </row>
    <row r="176" spans="1:9" x14ac:dyDescent="0.4">
      <c r="A176" s="3" t="s">
        <v>557</v>
      </c>
      <c r="B176" s="3" t="s">
        <v>538</v>
      </c>
      <c r="C176" s="3" t="s">
        <v>539</v>
      </c>
      <c r="D176" s="1"/>
      <c r="E176" s="3" t="s">
        <v>539</v>
      </c>
      <c r="F176" s="3" t="s">
        <v>557</v>
      </c>
      <c r="G176" s="3" t="s">
        <v>538</v>
      </c>
      <c r="H176" s="3" t="s">
        <v>558</v>
      </c>
      <c r="I176" s="3" t="s">
        <v>559</v>
      </c>
    </row>
    <row r="177" spans="1:9" x14ac:dyDescent="0.4">
      <c r="A177" s="3" t="s">
        <v>560</v>
      </c>
      <c r="B177" s="3" t="s">
        <v>538</v>
      </c>
      <c r="C177" s="3" t="s">
        <v>539</v>
      </c>
      <c r="D177" s="1"/>
      <c r="E177" s="3" t="s">
        <v>539</v>
      </c>
      <c r="F177" s="3" t="s">
        <v>560</v>
      </c>
      <c r="G177" s="3" t="s">
        <v>538</v>
      </c>
      <c r="H177" s="3" t="s">
        <v>561</v>
      </c>
      <c r="I177" s="3" t="s">
        <v>562</v>
      </c>
    </row>
    <row r="178" spans="1:9" x14ac:dyDescent="0.4">
      <c r="A178" s="3" t="s">
        <v>563</v>
      </c>
      <c r="B178" s="3" t="s">
        <v>538</v>
      </c>
      <c r="C178" s="3" t="s">
        <v>539</v>
      </c>
      <c r="D178" s="1"/>
      <c r="E178" s="3" t="s">
        <v>539</v>
      </c>
      <c r="F178" s="3" t="s">
        <v>563</v>
      </c>
      <c r="G178" s="3" t="s">
        <v>538</v>
      </c>
      <c r="H178" s="3" t="s">
        <v>564</v>
      </c>
      <c r="I178" s="3" t="s">
        <v>565</v>
      </c>
    </row>
    <row r="179" spans="1:9" x14ac:dyDescent="0.4">
      <c r="A179" s="3" t="s">
        <v>566</v>
      </c>
      <c r="B179" s="3" t="s">
        <v>538</v>
      </c>
      <c r="C179" s="3" t="s">
        <v>539</v>
      </c>
      <c r="D179" s="1"/>
      <c r="E179" s="3" t="s">
        <v>539</v>
      </c>
      <c r="F179" s="3" t="s">
        <v>566</v>
      </c>
      <c r="G179" s="3" t="s">
        <v>538</v>
      </c>
      <c r="H179" s="3" t="s">
        <v>567</v>
      </c>
      <c r="I179" s="3" t="s">
        <v>568</v>
      </c>
    </row>
    <row r="180" spans="1:9" x14ac:dyDescent="0.4">
      <c r="A180" s="3" t="s">
        <v>569</v>
      </c>
      <c r="B180" s="3" t="s">
        <v>538</v>
      </c>
      <c r="C180" s="3" t="s">
        <v>570</v>
      </c>
      <c r="D180" s="1"/>
      <c r="E180" s="3" t="s">
        <v>570</v>
      </c>
      <c r="F180" s="3" t="s">
        <v>569</v>
      </c>
      <c r="G180" s="3" t="s">
        <v>538</v>
      </c>
      <c r="H180" s="3" t="s">
        <v>571</v>
      </c>
      <c r="I180" s="3" t="s">
        <v>572</v>
      </c>
    </row>
    <row r="181" spans="1:9" x14ac:dyDescent="0.4">
      <c r="A181" s="3" t="s">
        <v>573</v>
      </c>
      <c r="B181" s="3" t="s">
        <v>538</v>
      </c>
      <c r="C181" s="3" t="s">
        <v>570</v>
      </c>
      <c r="D181" s="1"/>
      <c r="E181" s="3" t="s">
        <v>570</v>
      </c>
      <c r="F181" s="3" t="s">
        <v>573</v>
      </c>
      <c r="G181" s="3" t="s">
        <v>538</v>
      </c>
      <c r="H181" s="3" t="s">
        <v>574</v>
      </c>
      <c r="I181" s="3" t="s">
        <v>575</v>
      </c>
    </row>
    <row r="182" spans="1:9" x14ac:dyDescent="0.4">
      <c r="A182" s="3" t="s">
        <v>576</v>
      </c>
      <c r="B182" s="3" t="s">
        <v>538</v>
      </c>
      <c r="C182" s="3" t="s">
        <v>570</v>
      </c>
      <c r="D182" s="1"/>
      <c r="E182" s="3" t="s">
        <v>570</v>
      </c>
      <c r="F182" s="3" t="s">
        <v>576</v>
      </c>
      <c r="G182" s="3" t="s">
        <v>538</v>
      </c>
      <c r="H182" s="3" t="s">
        <v>577</v>
      </c>
      <c r="I182" s="3" t="s">
        <v>578</v>
      </c>
    </row>
    <row r="183" spans="1:9" x14ac:dyDescent="0.4">
      <c r="A183" s="3" t="s">
        <v>579</v>
      </c>
      <c r="B183" s="3" t="s">
        <v>538</v>
      </c>
      <c r="C183" s="3" t="s">
        <v>570</v>
      </c>
      <c r="D183" s="1"/>
      <c r="E183" s="3" t="s">
        <v>570</v>
      </c>
      <c r="F183" s="3" t="s">
        <v>579</v>
      </c>
      <c r="G183" s="3" t="s">
        <v>538</v>
      </c>
      <c r="H183" s="3" t="s">
        <v>580</v>
      </c>
      <c r="I183" s="3" t="s">
        <v>581</v>
      </c>
    </row>
    <row r="184" spans="1:9" x14ac:dyDescent="0.4">
      <c r="A184" s="3" t="s">
        <v>582</v>
      </c>
      <c r="B184" s="3" t="s">
        <v>538</v>
      </c>
      <c r="C184" s="3" t="s">
        <v>570</v>
      </c>
      <c r="D184" s="1"/>
      <c r="E184" s="3" t="s">
        <v>570</v>
      </c>
      <c r="F184" s="3" t="s">
        <v>582</v>
      </c>
      <c r="G184" s="3" t="s">
        <v>538</v>
      </c>
      <c r="H184" s="3" t="s">
        <v>583</v>
      </c>
      <c r="I184" s="3" t="s">
        <v>584</v>
      </c>
    </row>
    <row r="185" spans="1:9" x14ac:dyDescent="0.4">
      <c r="A185" s="3" t="s">
        <v>585</v>
      </c>
      <c r="B185" s="3" t="s">
        <v>538</v>
      </c>
      <c r="C185" s="3" t="s">
        <v>570</v>
      </c>
      <c r="D185" s="1"/>
      <c r="E185" s="3" t="s">
        <v>570</v>
      </c>
      <c r="F185" s="3" t="s">
        <v>585</v>
      </c>
      <c r="G185" s="3" t="s">
        <v>538</v>
      </c>
      <c r="H185" s="3" t="s">
        <v>586</v>
      </c>
      <c r="I185" s="3" t="s">
        <v>587</v>
      </c>
    </row>
    <row r="186" spans="1:9" x14ac:dyDescent="0.4">
      <c r="A186" s="3" t="s">
        <v>588</v>
      </c>
      <c r="B186" s="3" t="s">
        <v>538</v>
      </c>
      <c r="C186" s="3" t="s">
        <v>389</v>
      </c>
      <c r="D186" s="1"/>
      <c r="E186" s="3" t="s">
        <v>389</v>
      </c>
      <c r="F186" s="3" t="s">
        <v>588</v>
      </c>
      <c r="G186" s="3" t="s">
        <v>538</v>
      </c>
      <c r="H186" s="3" t="s">
        <v>589</v>
      </c>
      <c r="I186" s="3" t="s">
        <v>590</v>
      </c>
    </row>
    <row r="187" spans="1:9" x14ac:dyDescent="0.4">
      <c r="A187" s="3" t="s">
        <v>591</v>
      </c>
      <c r="B187" s="3" t="s">
        <v>538</v>
      </c>
      <c r="C187" s="3" t="s">
        <v>469</v>
      </c>
      <c r="D187" s="1"/>
      <c r="E187" s="3" t="s">
        <v>469</v>
      </c>
      <c r="F187" s="3" t="s">
        <v>591</v>
      </c>
      <c r="G187" s="3" t="s">
        <v>538</v>
      </c>
      <c r="H187" s="3" t="s">
        <v>592</v>
      </c>
      <c r="I187" s="3" t="s">
        <v>593</v>
      </c>
    </row>
    <row r="188" spans="1:9" x14ac:dyDescent="0.4">
      <c r="A188" s="3" t="s">
        <v>594</v>
      </c>
      <c r="B188" s="3" t="s">
        <v>538</v>
      </c>
      <c r="C188" s="3" t="s">
        <v>469</v>
      </c>
      <c r="D188" s="1"/>
      <c r="E188" s="3" t="s">
        <v>469</v>
      </c>
      <c r="F188" s="3" t="s">
        <v>594</v>
      </c>
      <c r="G188" s="3" t="s">
        <v>538</v>
      </c>
      <c r="H188" s="3" t="s">
        <v>595</v>
      </c>
      <c r="I188" s="3" t="s">
        <v>596</v>
      </c>
    </row>
    <row r="189" spans="1:9" x14ac:dyDescent="0.4">
      <c r="A189" s="6" t="s">
        <v>478</v>
      </c>
      <c r="B189" s="6" t="s">
        <v>538</v>
      </c>
      <c r="C189" s="6" t="s">
        <v>469</v>
      </c>
      <c r="D189" s="1"/>
      <c r="E189" s="6" t="s">
        <v>469</v>
      </c>
      <c r="F189" s="6" t="s">
        <v>478</v>
      </c>
      <c r="G189" s="6" t="s">
        <v>538</v>
      </c>
      <c r="H189" s="6" t="s">
        <v>597</v>
      </c>
      <c r="I189" s="6" t="s">
        <v>598</v>
      </c>
    </row>
    <row r="190" spans="1:9" x14ac:dyDescent="0.4">
      <c r="A190" s="3" t="s">
        <v>599</v>
      </c>
      <c r="B190" s="3" t="s">
        <v>538</v>
      </c>
      <c r="C190" s="3" t="s">
        <v>599</v>
      </c>
      <c r="D190" s="1"/>
      <c r="E190" s="3" t="s">
        <v>599</v>
      </c>
      <c r="F190" s="3" t="s">
        <v>599</v>
      </c>
      <c r="G190" s="3" t="s">
        <v>538</v>
      </c>
      <c r="H190" s="3" t="s">
        <v>600</v>
      </c>
      <c r="I190" s="3" t="s">
        <v>601</v>
      </c>
    </row>
    <row r="191" spans="1:9" x14ac:dyDescent="0.4">
      <c r="A191" s="3" t="s">
        <v>602</v>
      </c>
      <c r="B191" s="3" t="s">
        <v>603</v>
      </c>
      <c r="C191" s="3" t="s">
        <v>604</v>
      </c>
      <c r="D191" s="1"/>
      <c r="E191" s="3" t="s">
        <v>604</v>
      </c>
      <c r="F191" s="3" t="s">
        <v>602</v>
      </c>
      <c r="G191" s="3" t="s">
        <v>603</v>
      </c>
      <c r="H191" s="3" t="s">
        <v>605</v>
      </c>
      <c r="I191" s="3" t="s">
        <v>606</v>
      </c>
    </row>
    <row r="192" spans="1:9" x14ac:dyDescent="0.4">
      <c r="A192" s="3" t="s">
        <v>607</v>
      </c>
      <c r="B192" s="3" t="s">
        <v>603</v>
      </c>
      <c r="C192" s="3" t="s">
        <v>604</v>
      </c>
      <c r="D192" s="1"/>
      <c r="E192" s="3" t="s">
        <v>604</v>
      </c>
      <c r="F192" s="3" t="s">
        <v>607</v>
      </c>
      <c r="G192" s="3" t="s">
        <v>603</v>
      </c>
      <c r="H192" s="3" t="s">
        <v>608</v>
      </c>
      <c r="I192" s="3" t="s">
        <v>609</v>
      </c>
    </row>
    <row r="193" spans="1:9" x14ac:dyDescent="0.4">
      <c r="A193" s="3" t="s">
        <v>610</v>
      </c>
      <c r="B193" s="3" t="s">
        <v>603</v>
      </c>
      <c r="C193" s="3" t="s">
        <v>604</v>
      </c>
      <c r="D193" s="1"/>
      <c r="E193" s="3" t="s">
        <v>604</v>
      </c>
      <c r="F193" s="3" t="s">
        <v>610</v>
      </c>
      <c r="G193" s="3" t="s">
        <v>603</v>
      </c>
      <c r="H193" s="3" t="s">
        <v>611</v>
      </c>
      <c r="I193" s="3" t="s">
        <v>612</v>
      </c>
    </row>
    <row r="194" spans="1:9" x14ac:dyDescent="0.4">
      <c r="A194" s="3" t="s">
        <v>613</v>
      </c>
      <c r="B194" s="3" t="s">
        <v>603</v>
      </c>
      <c r="C194" s="3" t="s">
        <v>604</v>
      </c>
      <c r="D194" s="1"/>
      <c r="E194" s="3" t="s">
        <v>604</v>
      </c>
      <c r="F194" s="3" t="s">
        <v>613</v>
      </c>
      <c r="G194" s="3" t="s">
        <v>603</v>
      </c>
      <c r="H194" s="3" t="s">
        <v>614</v>
      </c>
      <c r="I194" s="3" t="s">
        <v>615</v>
      </c>
    </row>
    <row r="195" spans="1:9" x14ac:dyDescent="0.4">
      <c r="A195" s="3" t="s">
        <v>616</v>
      </c>
      <c r="B195" s="3" t="s">
        <v>603</v>
      </c>
      <c r="C195" s="3" t="s">
        <v>604</v>
      </c>
      <c r="D195" s="1"/>
      <c r="E195" s="3" t="s">
        <v>604</v>
      </c>
      <c r="F195" s="3" t="s">
        <v>616</v>
      </c>
      <c r="G195" s="3" t="s">
        <v>603</v>
      </c>
      <c r="H195" s="3" t="s">
        <v>617</v>
      </c>
      <c r="I195" s="3" t="s">
        <v>618</v>
      </c>
    </row>
    <row r="196" spans="1:9" x14ac:dyDescent="0.4">
      <c r="A196" s="3" t="s">
        <v>619</v>
      </c>
      <c r="B196" s="3" t="s">
        <v>603</v>
      </c>
      <c r="C196" s="3" t="s">
        <v>604</v>
      </c>
      <c r="D196" s="1"/>
      <c r="E196" s="3" t="s">
        <v>604</v>
      </c>
      <c r="F196" s="3" t="s">
        <v>619</v>
      </c>
      <c r="G196" s="3" t="s">
        <v>603</v>
      </c>
      <c r="H196" s="3" t="s">
        <v>620</v>
      </c>
      <c r="I196" s="3" t="s">
        <v>621</v>
      </c>
    </row>
    <row r="197" spans="1:9" x14ac:dyDescent="0.4">
      <c r="A197" s="3" t="s">
        <v>622</v>
      </c>
      <c r="B197" s="3" t="s">
        <v>603</v>
      </c>
      <c r="C197" s="3" t="s">
        <v>462</v>
      </c>
      <c r="D197" s="1"/>
      <c r="E197" s="3" t="s">
        <v>462</v>
      </c>
      <c r="F197" s="3" t="s">
        <v>622</v>
      </c>
      <c r="G197" s="3" t="s">
        <v>603</v>
      </c>
      <c r="H197" s="3" t="s">
        <v>623</v>
      </c>
      <c r="I197" s="3" t="s">
        <v>624</v>
      </c>
    </row>
    <row r="198" spans="1:9" x14ac:dyDescent="0.4">
      <c r="A198" s="3" t="s">
        <v>625</v>
      </c>
      <c r="B198" s="3" t="s">
        <v>603</v>
      </c>
      <c r="C198" s="3" t="s">
        <v>462</v>
      </c>
      <c r="D198" s="1"/>
      <c r="E198" s="3" t="s">
        <v>462</v>
      </c>
      <c r="F198" s="3" t="s">
        <v>625</v>
      </c>
      <c r="G198" s="3" t="s">
        <v>603</v>
      </c>
      <c r="H198" s="3" t="s">
        <v>626</v>
      </c>
      <c r="I198" s="3" t="s">
        <v>627</v>
      </c>
    </row>
    <row r="199" spans="1:9" x14ac:dyDescent="0.4">
      <c r="A199" s="3" t="s">
        <v>628</v>
      </c>
      <c r="B199" s="3" t="s">
        <v>603</v>
      </c>
      <c r="C199" s="3" t="s">
        <v>462</v>
      </c>
      <c r="D199" s="1"/>
      <c r="E199" s="3" t="s">
        <v>462</v>
      </c>
      <c r="F199" s="3" t="s">
        <v>628</v>
      </c>
      <c r="G199" s="3" t="s">
        <v>603</v>
      </c>
      <c r="H199" s="3" t="s">
        <v>629</v>
      </c>
      <c r="I199" s="3" t="s">
        <v>630</v>
      </c>
    </row>
    <row r="200" spans="1:9" x14ac:dyDescent="0.4">
      <c r="A200" s="3" t="s">
        <v>631</v>
      </c>
      <c r="B200" s="3" t="s">
        <v>603</v>
      </c>
      <c r="C200" s="3" t="s">
        <v>632</v>
      </c>
      <c r="D200" s="1"/>
      <c r="E200" s="3" t="s">
        <v>632</v>
      </c>
      <c r="F200" s="3" t="s">
        <v>631</v>
      </c>
      <c r="G200" s="3" t="s">
        <v>603</v>
      </c>
      <c r="H200" s="3" t="s">
        <v>633</v>
      </c>
      <c r="I200" s="3" t="s">
        <v>634</v>
      </c>
    </row>
    <row r="201" spans="1:9" x14ac:dyDescent="0.4">
      <c r="A201" s="3" t="s">
        <v>635</v>
      </c>
      <c r="B201" s="3" t="s">
        <v>603</v>
      </c>
      <c r="C201" s="3" t="s">
        <v>632</v>
      </c>
      <c r="D201" s="1"/>
      <c r="E201" s="3" t="s">
        <v>632</v>
      </c>
      <c r="F201" s="3" t="s">
        <v>635</v>
      </c>
      <c r="G201" s="3" t="s">
        <v>603</v>
      </c>
      <c r="H201" s="3" t="s">
        <v>636</v>
      </c>
      <c r="I201" s="3" t="s">
        <v>637</v>
      </c>
    </row>
    <row r="202" spans="1:9" x14ac:dyDescent="0.4">
      <c r="A202" s="3" t="s">
        <v>638</v>
      </c>
      <c r="B202" s="3" t="s">
        <v>603</v>
      </c>
      <c r="C202" s="3" t="s">
        <v>632</v>
      </c>
      <c r="D202" s="1"/>
      <c r="E202" s="3" t="s">
        <v>632</v>
      </c>
      <c r="F202" s="3" t="s">
        <v>638</v>
      </c>
      <c r="G202" s="3" t="s">
        <v>603</v>
      </c>
      <c r="H202" s="3" t="s">
        <v>639</v>
      </c>
      <c r="I202" s="3" t="s">
        <v>640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4"/>
  <cols>
    <col min="1" max="10" width="8.59765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4">
      <c r="A5" s="10" t="s">
        <v>643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4">
      <c r="A7" s="11" t="s">
        <v>641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4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4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4">
      <c r="A20" s="8" t="s">
        <v>642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4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4">
      <c r="A3" s="10" t="s">
        <v>643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4">
      <c r="A5" s="9" t="s">
        <v>641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4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4">
      <c r="A14" s="8" t="s">
        <v>642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F2" sqref="F2"/>
    </sheetView>
  </sheetViews>
  <sheetFormatPr defaultColWidth="9" defaultRowHeight="24.9" customHeight="1" x14ac:dyDescent="0.4"/>
  <cols>
    <col min="1" max="1" width="15.59765625" style="1" customWidth="1"/>
    <col min="2" max="2" width="13.59765625" style="1" customWidth="1"/>
    <col min="3" max="3" width="7.59765625" style="1" customWidth="1"/>
    <col min="4" max="4" width="13.59765625" style="1" customWidth="1"/>
    <col min="5" max="5" width="7.59765625" style="1" customWidth="1"/>
    <col min="6" max="6" width="13.59765625" style="1" customWidth="1"/>
    <col min="7" max="7" width="3.59765625" style="1" customWidth="1"/>
    <col min="8" max="8" width="15.59765625" style="1" customWidth="1"/>
    <col min="9" max="9" width="13.59765625" style="1" customWidth="1"/>
    <col min="10" max="10" width="7.59765625" style="1" customWidth="1"/>
    <col min="11" max="11" width="13.59765625" style="1" customWidth="1"/>
    <col min="12" max="12" width="7.59765625" style="1" customWidth="1"/>
    <col min="13" max="13" width="13.59765625" style="1" customWidth="1"/>
    <col min="14" max="16384" width="9" style="1"/>
  </cols>
  <sheetData>
    <row r="1" spans="1:13" ht="24.9" customHeight="1" x14ac:dyDescent="0.4">
      <c r="A1" s="88" t="s">
        <v>728</v>
      </c>
      <c r="B1" s="88"/>
      <c r="C1" s="88"/>
      <c r="D1" s="88"/>
      <c r="E1" s="88"/>
      <c r="F1" s="88"/>
      <c r="H1" s="90" t="s">
        <v>745</v>
      </c>
      <c r="I1" s="89"/>
      <c r="J1" s="90" t="s">
        <v>747</v>
      </c>
      <c r="K1" s="80">
        <f>IFERROR(INDEX('1추일출'!AB6:AB103,MATCH("*예비비*",'1추일출'!F6:F103,0)),0)</f>
        <v>0</v>
      </c>
      <c r="L1" s="90" t="s">
        <v>748</v>
      </c>
      <c r="M1" s="80">
        <f>I1+K1</f>
        <v>0</v>
      </c>
    </row>
    <row r="2" spans="1:13" ht="24.9" customHeight="1" x14ac:dyDescent="0.4">
      <c r="M2" s="16" t="s">
        <v>743</v>
      </c>
    </row>
    <row r="3" spans="1:13" ht="24.9" customHeight="1" x14ac:dyDescent="0.4">
      <c r="A3" s="171" t="s">
        <v>729</v>
      </c>
      <c r="B3" s="81" t="s">
        <v>742</v>
      </c>
      <c r="C3" s="82"/>
      <c r="D3" s="82"/>
      <c r="E3" s="82"/>
      <c r="F3" s="82"/>
      <c r="H3" s="171" t="s">
        <v>729</v>
      </c>
      <c r="I3" s="81" t="s">
        <v>744</v>
      </c>
      <c r="J3" s="82"/>
      <c r="K3" s="82"/>
      <c r="L3" s="82"/>
      <c r="M3" s="82"/>
    </row>
    <row r="4" spans="1:13" ht="24.9" customHeight="1" x14ac:dyDescent="0.4">
      <c r="A4" s="171"/>
      <c r="B4" s="83" t="s">
        <v>730</v>
      </c>
      <c r="C4" s="83" t="s">
        <v>731</v>
      </c>
      <c r="D4" s="83" t="s">
        <v>732</v>
      </c>
      <c r="E4" s="83" t="s">
        <v>731</v>
      </c>
      <c r="F4" s="83" t="s">
        <v>733</v>
      </c>
      <c r="H4" s="171"/>
      <c r="I4" s="83" t="s">
        <v>730</v>
      </c>
      <c r="J4" s="83" t="s">
        <v>731</v>
      </c>
      <c r="K4" s="83" t="s">
        <v>732</v>
      </c>
      <c r="L4" s="83" t="s">
        <v>731</v>
      </c>
      <c r="M4" s="83" t="s">
        <v>733</v>
      </c>
    </row>
    <row r="5" spans="1:13" ht="24.9" customHeight="1" x14ac:dyDescent="0.4">
      <c r="A5" s="84" t="s">
        <v>734</v>
      </c>
      <c r="B5" s="85">
        <f>SUM(B6:B13)/2</f>
        <v>0</v>
      </c>
      <c r="C5" s="84" t="str">
        <f>IF(B5=SUM('1추일입'!J6:K6),"OK","@@")</f>
        <v>@@</v>
      </c>
      <c r="D5" s="85">
        <f>SUM(D6:D13)/2</f>
        <v>611184</v>
      </c>
      <c r="E5" s="84" t="str">
        <f>IF(D5=SUM('1추일출'!J6:K6),"OK","@@")</f>
        <v>@@</v>
      </c>
      <c r="F5" s="85"/>
      <c r="H5" s="84" t="s">
        <v>734</v>
      </c>
      <c r="I5" s="85">
        <f>SUM(I6:I13)/2</f>
        <v>0</v>
      </c>
      <c r="J5" s="84" t="str">
        <f>IF(I5=SUM('1추일입'!M6:N6),"OK","@@")</f>
        <v>OK</v>
      </c>
      <c r="K5" s="85">
        <f>SUM(K6:K13)/2</f>
        <v>0</v>
      </c>
      <c r="L5" s="84" t="str">
        <f>IF(K5=SUM('1추일출'!M6:N6),"OK","@@")</f>
        <v>OK</v>
      </c>
      <c r="M5" s="85"/>
    </row>
    <row r="6" spans="1:13" ht="24.9" customHeight="1" x14ac:dyDescent="0.4">
      <c r="A6" s="86" t="s">
        <v>735</v>
      </c>
      <c r="B6" s="87">
        <f>SUM(B7:B8)</f>
        <v>0</v>
      </c>
      <c r="C6" s="86" t="str">
        <f>IF(B6='1추일입'!W6,"OK","@@")</f>
        <v>OK</v>
      </c>
      <c r="D6" s="87">
        <f>SUM(D7:D8)</f>
        <v>47896</v>
      </c>
      <c r="E6" s="86" t="str">
        <f>IF(D6='1추일출'!W6,"OK","@@")</f>
        <v>OK</v>
      </c>
      <c r="F6" s="87"/>
      <c r="H6" s="86" t="s">
        <v>735</v>
      </c>
      <c r="I6" s="87">
        <f>SUM(I7:I8)</f>
        <v>0</v>
      </c>
      <c r="J6" s="86" t="str">
        <f>IF(I6='1추일입'!AB6,"OK","@@")</f>
        <v>OK</v>
      </c>
      <c r="K6" s="87">
        <f>SUM(K7:K8)</f>
        <v>0</v>
      </c>
      <c r="L6" s="86" t="str">
        <f>IF(K6='1추일출'!AB6,"OK","@@")</f>
        <v>OK</v>
      </c>
      <c r="M6" s="87"/>
    </row>
    <row r="7" spans="1:13" ht="24.9" customHeight="1" x14ac:dyDescent="0.4">
      <c r="A7" s="78" t="s">
        <v>736</v>
      </c>
      <c r="B7" s="79">
        <f>SUMIFS('1추일입'!W6:W9,'1추일입'!U6:U9,"도비")</f>
        <v>0</v>
      </c>
      <c r="C7" s="78"/>
      <c r="D7" s="79">
        <f>SUMIFS('1추일출'!$W$6:$W$103,'1추일출'!$U$6:$U$103,"도비")</f>
        <v>-515392</v>
      </c>
      <c r="E7" s="78"/>
      <c r="F7" s="79"/>
      <c r="H7" s="78" t="s">
        <v>736</v>
      </c>
      <c r="I7" s="79">
        <f>SUMIFS('1추일입'!AB6:AB9,'1추일입'!Z6:Z9,"국비")</f>
        <v>0</v>
      </c>
      <c r="J7" s="78"/>
      <c r="K7" s="79">
        <f>SUMIFS('1추일출'!$AB$6:$AB$103,'1추일출'!$Z$6:$Z$103,"도비")</f>
        <v>0</v>
      </c>
      <c r="L7" s="78"/>
      <c r="M7" s="79"/>
    </row>
    <row r="8" spans="1:13" ht="24.9" customHeight="1" x14ac:dyDescent="0.4">
      <c r="A8" s="78" t="s">
        <v>737</v>
      </c>
      <c r="B8" s="79">
        <f>SUMIFS('1추일입'!W6:W9,'1추일입'!U6:U9,"국비")+SUMIFS('1추일입'!W6:W9,'1추일입'!U6:U9,"지특")+SUMIFS('1추일입'!W6:W9,'1추일입'!U6:U9,"기금")+SUMIFS('1추일입'!W6:W9,'1추일입'!U6:U9,"특교")</f>
        <v>0</v>
      </c>
      <c r="C8" s="78"/>
      <c r="D8" s="79">
        <f>SUMIFS('1추일출'!$W$6:$W$103,'1추일출'!$U$6:$U$103,"국비")+SUMIFS('1추일출'!$W$6:$W$103,'1추일출'!$U$6:$U$103,"지특")+SUMIFS('1추일출'!$W$6:$W$103,'1추일출'!$U$6:$U$103,"기금")+SUMIFS('1추일출'!$W$6:$W$103,'1추일출'!$U$6:$U$103,"특교")</f>
        <v>563288</v>
      </c>
      <c r="E8" s="78"/>
      <c r="F8" s="79"/>
      <c r="H8" s="78" t="s">
        <v>737</v>
      </c>
      <c r="I8" s="79">
        <f>SUMIFS('1추일입'!AB6:AB9,'1추일입'!Z6:Z9,"국비")+SUMIFS('1추일입'!AB6:AB9,'1추일입'!Z6:Z9,"지특")+SUMIFS('1추일입'!AB6:AB9,'1추일입'!Z6:Z9,"기금")+SUMIFS('1추일입'!AB6:AB9,'1추일입'!Z6:Z9,"특교")</f>
        <v>0</v>
      </c>
      <c r="J8" s="78"/>
      <c r="K8" s="79">
        <f>SUMIFS('1추일출'!$AB$6:$AB$103,'1추일출'!$Z$6:$Z$103,"국비")+SUMIFS('1추일출'!$AB$6:$AB$103,'1추일출'!$Z$6:$Z$103,"지특")+SUMIFS('1추일출'!$AB$6:$AB$103,'1추일출'!$Z$6:$Z$103,"기금")+SUMIFS('1추일출'!$AB$6:$AB$103,'1추일출'!$Z$6:$Z$103,"특교")</f>
        <v>0</v>
      </c>
      <c r="L8" s="78"/>
      <c r="M8" s="79"/>
    </row>
    <row r="9" spans="1:13" ht="24.9" customHeight="1" x14ac:dyDescent="0.4">
      <c r="A9" s="86" t="s">
        <v>738</v>
      </c>
      <c r="B9" s="87">
        <f>SUM(B10:B13)</f>
        <v>0</v>
      </c>
      <c r="C9" s="86" t="str">
        <f>IF(B9='1추일입'!V6,"OK","@@")</f>
        <v>@@</v>
      </c>
      <c r="D9" s="87">
        <f>SUM(D10:D13)</f>
        <v>563288</v>
      </c>
      <c r="E9" s="86" t="str">
        <f>IF(D9='1추일출'!V6,"OK","@@")</f>
        <v>@@</v>
      </c>
      <c r="F9" s="87">
        <f>SUM(F10:F13)</f>
        <v>563288</v>
      </c>
      <c r="H9" s="86" t="s">
        <v>738</v>
      </c>
      <c r="I9" s="87">
        <f>SUM(I10:I13)</f>
        <v>0</v>
      </c>
      <c r="J9" s="86" t="str">
        <f>IF(I9='1추일입'!V6,"OK","@@")</f>
        <v>@@</v>
      </c>
      <c r="K9" s="87">
        <f>SUM(K10:K13)</f>
        <v>0</v>
      </c>
      <c r="L9" s="86" t="str">
        <f>IF(K9='1추일출'!AA6,"OK","@@")</f>
        <v>OK</v>
      </c>
      <c r="M9" s="87">
        <f>SUM(M10:M13)</f>
        <v>0</v>
      </c>
    </row>
    <row r="10" spans="1:13" ht="24.9" customHeight="1" x14ac:dyDescent="0.4">
      <c r="A10" s="78" t="s">
        <v>739</v>
      </c>
      <c r="B10" s="79">
        <f>SUMIFS('1추일입'!$W$6:$W$9,'1추일입'!$U$6:$U$9,'1추검증'!A10)</f>
        <v>0</v>
      </c>
      <c r="C10" s="78"/>
      <c r="D10" s="79">
        <f>SUMIFS('1추일출'!$W$6:$W$103,'1추일출'!$U$6:$U$103,'1추검증'!A10)</f>
        <v>563288</v>
      </c>
      <c r="E10" s="78"/>
      <c r="F10" s="79">
        <f>D10-B10</f>
        <v>563288</v>
      </c>
      <c r="H10" s="78" t="s">
        <v>739</v>
      </c>
      <c r="I10" s="79">
        <f>SUMIFS('1추일입'!$AB$6:$AB$9,'1추일입'!$Z$6:$Z$9,'1추검증'!H10)</f>
        <v>0</v>
      </c>
      <c r="J10" s="78"/>
      <c r="K10" s="79">
        <f>SUMIFS('1추일출'!$AB$6:$AB$103,'1추일출'!$Z$6:$Z$103,'1추검증'!H10)</f>
        <v>0</v>
      </c>
      <c r="L10" s="78"/>
      <c r="M10" s="79">
        <f>K10-I10</f>
        <v>0</v>
      </c>
    </row>
    <row r="11" spans="1:13" ht="24.9" customHeight="1" x14ac:dyDescent="0.4">
      <c r="A11" s="78" t="s">
        <v>746</v>
      </c>
      <c r="B11" s="79">
        <f>SUMIFS('1추일입'!$W$6:$W$9,'1추일입'!$U$6:$U$9,'1추검증'!A11)</f>
        <v>0</v>
      </c>
      <c r="C11" s="78"/>
      <c r="D11" s="79">
        <f>SUMIFS('1추일출'!$W$6:$W$103,'1추일출'!$U$6:$U$103,'1추검증'!A11)</f>
        <v>0</v>
      </c>
      <c r="E11" s="78"/>
      <c r="F11" s="79">
        <f t="shared" ref="F11:F13" si="0">D11-B11</f>
        <v>0</v>
      </c>
      <c r="H11" s="78" t="s">
        <v>746</v>
      </c>
      <c r="I11" s="79">
        <f>SUMIFS('1추일입'!$AB$6:$AB$9,'1추일입'!$Z$6:$Z$9,'1추검증'!H11)</f>
        <v>0</v>
      </c>
      <c r="J11" s="78"/>
      <c r="K11" s="79">
        <f>SUMIFS('1추일출'!$AB$6:$AB$103,'1추일출'!$Z$6:$Z$103,'1추검증'!H11)</f>
        <v>0</v>
      </c>
      <c r="L11" s="78"/>
      <c r="M11" s="79">
        <f t="shared" ref="M11:M13" si="1">K11-I11</f>
        <v>0</v>
      </c>
    </row>
    <row r="12" spans="1:13" ht="24.9" customHeight="1" x14ac:dyDescent="0.4">
      <c r="A12" s="78" t="s">
        <v>740</v>
      </c>
      <c r="B12" s="79">
        <f>SUMIFS('1추일입'!$W$6:$W$9,'1추일입'!$U$6:$U$9,'1추검증'!A12)</f>
        <v>0</v>
      </c>
      <c r="C12" s="78"/>
      <c r="D12" s="79">
        <f>SUMIFS('1추일출'!$W$6:$W$103,'1추일출'!$U$6:$U$103,'1추검증'!A12)</f>
        <v>0</v>
      </c>
      <c r="E12" s="78"/>
      <c r="F12" s="79">
        <f t="shared" si="0"/>
        <v>0</v>
      </c>
      <c r="H12" s="78" t="s">
        <v>740</v>
      </c>
      <c r="I12" s="79">
        <f>SUMIFS('1추일입'!$AB$6:$AB$9,'1추일입'!$Z$6:$Z$9,'1추검증'!H12)</f>
        <v>0</v>
      </c>
      <c r="J12" s="78"/>
      <c r="K12" s="79">
        <f>SUMIFS('1추일출'!$AB$6:$AB$103,'1추일출'!$Z$6:$Z$103,'1추검증'!H12)</f>
        <v>0</v>
      </c>
      <c r="L12" s="78"/>
      <c r="M12" s="79">
        <f t="shared" si="1"/>
        <v>0</v>
      </c>
    </row>
    <row r="13" spans="1:13" ht="24.9" customHeight="1" x14ac:dyDescent="0.4">
      <c r="A13" s="78" t="s">
        <v>741</v>
      </c>
      <c r="B13" s="79">
        <f>SUMIFS('1추일입'!$W$6:$W$9,'1추일입'!$U$6:$U$9,'1추검증'!A13)</f>
        <v>0</v>
      </c>
      <c r="C13" s="78"/>
      <c r="D13" s="79">
        <f>SUMIFS('1추일출'!$W$6:$W$103,'1추일출'!$U$6:$U$103,'1추검증'!A13)</f>
        <v>0</v>
      </c>
      <c r="E13" s="78"/>
      <c r="F13" s="79">
        <f t="shared" si="0"/>
        <v>0</v>
      </c>
      <c r="H13" s="78" t="s">
        <v>741</v>
      </c>
      <c r="I13" s="79">
        <f>SUMIFS('1추일입'!$AB$6:$AB$9,'1추일입'!$Z$6:$Z$9,'1추검증'!H13)</f>
        <v>0</v>
      </c>
      <c r="J13" s="78"/>
      <c r="K13" s="79">
        <f>SUMIFS('1추일출'!$AB$6:$AB$103,'1추일출'!$Z$6:$Z$103,'1추검증'!H13)</f>
        <v>0</v>
      </c>
      <c r="L13" s="78"/>
      <c r="M13" s="79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U77"/>
  <sheetViews>
    <sheetView zoomScale="85" zoomScaleNormal="85" workbookViewId="0">
      <pane xSplit="1" ySplit="5" topLeftCell="B6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4"/>
  <cols>
    <col min="1" max="1" width="20.59765625" customWidth="1"/>
    <col min="2" max="7" width="17.09765625" customWidth="1"/>
    <col min="8" max="8" width="3.59765625" customWidth="1"/>
    <col min="9" max="14" width="12.59765625" hidden="1" customWidth="1"/>
    <col min="15" max="15" width="3.59765625" hidden="1" customWidth="1"/>
    <col min="16" max="21" width="12.59765625" hidden="1" customWidth="1"/>
  </cols>
  <sheetData>
    <row r="1" spans="1:21" ht="35.1" customHeight="1" x14ac:dyDescent="0.4">
      <c r="A1" s="111" t="s">
        <v>749</v>
      </c>
      <c r="B1" s="7"/>
      <c r="C1" s="7"/>
      <c r="D1" s="7"/>
      <c r="E1" s="7"/>
      <c r="F1" s="7"/>
      <c r="G1" s="7"/>
    </row>
    <row r="2" spans="1:21" ht="20.100000000000001" customHeight="1" x14ac:dyDescent="0.4">
      <c r="A2" s="65" t="s">
        <v>750</v>
      </c>
    </row>
    <row r="3" spans="1:21" ht="20.100000000000001" customHeight="1" thickBot="1" x14ac:dyDescent="0.45">
      <c r="C3" s="70"/>
      <c r="D3" s="70">
        <f>SUM(C6:D6)</f>
        <v>0</v>
      </c>
      <c r="E3" s="72"/>
      <c r="F3" s="70">
        <f>SUM(E6:F6)</f>
        <v>0</v>
      </c>
      <c r="G3" s="16" t="s">
        <v>699</v>
      </c>
      <c r="I3" s="94" t="s">
        <v>754</v>
      </c>
      <c r="P3" s="92" t="s">
        <v>755</v>
      </c>
    </row>
    <row r="4" spans="1:21" ht="20.100000000000001" customHeight="1" x14ac:dyDescent="0.4">
      <c r="A4" s="176" t="s">
        <v>700</v>
      </c>
      <c r="B4" s="178" t="s">
        <v>701</v>
      </c>
      <c r="C4" s="178" t="s">
        <v>702</v>
      </c>
      <c r="D4" s="178"/>
      <c r="E4" s="178" t="s">
        <v>703</v>
      </c>
      <c r="F4" s="178"/>
      <c r="G4" s="180" t="s">
        <v>704</v>
      </c>
      <c r="I4" s="175" t="s">
        <v>701</v>
      </c>
      <c r="J4" s="175" t="s">
        <v>702</v>
      </c>
      <c r="K4" s="175"/>
      <c r="L4" s="175" t="s">
        <v>703</v>
      </c>
      <c r="M4" s="175"/>
      <c r="N4" s="175" t="s">
        <v>704</v>
      </c>
      <c r="P4" s="172" t="s">
        <v>701</v>
      </c>
      <c r="Q4" s="172" t="s">
        <v>702</v>
      </c>
      <c r="R4" s="172"/>
      <c r="S4" s="172" t="s">
        <v>703</v>
      </c>
      <c r="T4" s="172"/>
      <c r="U4" s="172" t="s">
        <v>704</v>
      </c>
    </row>
    <row r="5" spans="1:21" ht="20.100000000000001" customHeight="1" x14ac:dyDescent="0.4">
      <c r="A5" s="177"/>
      <c r="B5" s="179"/>
      <c r="C5" s="76" t="s">
        <v>714</v>
      </c>
      <c r="D5" s="76" t="s">
        <v>715</v>
      </c>
      <c r="E5" s="76" t="s">
        <v>714</v>
      </c>
      <c r="F5" s="76" t="s">
        <v>715</v>
      </c>
      <c r="G5" s="181"/>
      <c r="I5" s="175"/>
      <c r="J5" s="86" t="s">
        <v>714</v>
      </c>
      <c r="K5" s="86" t="s">
        <v>715</v>
      </c>
      <c r="L5" s="86" t="s">
        <v>714</v>
      </c>
      <c r="M5" s="86" t="s">
        <v>715</v>
      </c>
      <c r="N5" s="175"/>
      <c r="P5" s="172"/>
      <c r="Q5" s="95" t="s">
        <v>714</v>
      </c>
      <c r="R5" s="95" t="s">
        <v>715</v>
      </c>
      <c r="S5" s="95" t="s">
        <v>714</v>
      </c>
      <c r="T5" s="95" t="s">
        <v>715</v>
      </c>
      <c r="U5" s="172"/>
    </row>
    <row r="6" spans="1:21" ht="20.100000000000001" customHeight="1" x14ac:dyDescent="0.4">
      <c r="A6" s="104" t="s">
        <v>751</v>
      </c>
      <c r="B6" s="105">
        <f>SUM(B7:B36)</f>
        <v>738556856</v>
      </c>
      <c r="C6" s="105">
        <f t="shared" ref="C6:G6" si="0">SUM(C7:C36)</f>
        <v>0</v>
      </c>
      <c r="D6" s="105">
        <f t="shared" si="0"/>
        <v>0</v>
      </c>
      <c r="E6" s="105">
        <f t="shared" si="0"/>
        <v>0</v>
      </c>
      <c r="F6" s="105">
        <f t="shared" si="0"/>
        <v>0</v>
      </c>
      <c r="G6" s="106">
        <f t="shared" si="0"/>
        <v>738556856</v>
      </c>
      <c r="H6" s="93"/>
      <c r="I6" s="107">
        <f>SUM(I7:I36)</f>
        <v>738556856</v>
      </c>
      <c r="J6" s="107">
        <f t="shared" ref="J6" si="1">SUM(J7:J36)</f>
        <v>0</v>
      </c>
      <c r="K6" s="107">
        <f t="shared" ref="K6" si="2">SUM(K7:K36)</f>
        <v>0</v>
      </c>
      <c r="L6" s="107">
        <f t="shared" ref="L6" si="3">SUM(L7:L36)</f>
        <v>0</v>
      </c>
      <c r="M6" s="107">
        <f t="shared" ref="M6" si="4">SUM(M7:M36)</f>
        <v>0</v>
      </c>
      <c r="N6" s="107">
        <f t="shared" ref="N6" si="5">SUM(N7:N36)</f>
        <v>738556856</v>
      </c>
      <c r="O6" s="103"/>
      <c r="P6" s="107">
        <f>SUM(P7:P36)</f>
        <v>0</v>
      </c>
      <c r="Q6" s="107">
        <f t="shared" ref="Q6" si="6">SUM(Q7:Q36)</f>
        <v>0</v>
      </c>
      <c r="R6" s="107">
        <f t="shared" ref="R6" si="7">SUM(R7:R36)</f>
        <v>0</v>
      </c>
      <c r="S6" s="107">
        <f t="shared" ref="S6" si="8">SUM(S7:S36)</f>
        <v>0</v>
      </c>
      <c r="T6" s="107">
        <f t="shared" ref="T6" si="9">SUM(T7:T36)</f>
        <v>0</v>
      </c>
      <c r="U6" s="107">
        <f t="shared" ref="U6" si="10">SUM(U7:U36)</f>
        <v>0</v>
      </c>
    </row>
    <row r="7" spans="1:21" ht="20.100000000000001" customHeight="1" x14ac:dyDescent="0.4">
      <c r="A7" s="96" t="s">
        <v>50</v>
      </c>
      <c r="B7" s="98">
        <f>I7+P7</f>
        <v>0</v>
      </c>
      <c r="C7" s="98">
        <f t="shared" ref="C7:F7" si="11">J7+Q7</f>
        <v>0</v>
      </c>
      <c r="D7" s="98">
        <f t="shared" si="11"/>
        <v>0</v>
      </c>
      <c r="E7" s="98">
        <f t="shared" si="11"/>
        <v>0</v>
      </c>
      <c r="F7" s="98">
        <f t="shared" si="11"/>
        <v>0</v>
      </c>
      <c r="G7" s="99">
        <f>B7+E7+F7</f>
        <v>0</v>
      </c>
      <c r="I7" s="67">
        <f>D48</f>
        <v>0</v>
      </c>
      <c r="J7" s="67">
        <f>SUMIFS('1추일입'!M$6:M$9,'1추일입'!$B$6:$B$9,'1추총괄표(실국)'!$A7)</f>
        <v>0</v>
      </c>
      <c r="K7" s="67">
        <f>SUMIFS('1추일입'!N$6:N$9,'1추일입'!$B$6:$B$9,'1추총괄표(실국)'!$A7)</f>
        <v>0</v>
      </c>
      <c r="L7" s="67">
        <f>SUMIFS('1추일출'!M$6:M$103,'1추일출'!$B$6:$B$103,'1추총괄표(실국)'!$A7)</f>
        <v>0</v>
      </c>
      <c r="M7" s="67">
        <f>SUMIFS('1추일출'!N$6:N$103,'1추일출'!$B$6:$B$103,'1추총괄표(실국)'!$A7)</f>
        <v>0</v>
      </c>
      <c r="N7" s="67">
        <f>I7+L7+M7</f>
        <v>0</v>
      </c>
      <c r="O7" s="102"/>
      <c r="P7" s="67">
        <f>E48</f>
        <v>0</v>
      </c>
      <c r="Q7" s="67">
        <f>SUMIFS('1추특입'!M$6:M$50,'1추특입'!$B$6:$B$50,'1추총괄표(실국)'!$A7)</f>
        <v>0</v>
      </c>
      <c r="R7" s="67">
        <f>SUMIFS('1추특입'!N$6:N$50,'1추특입'!$B$6:$B$50,'1추총괄표(실국)'!$A7)</f>
        <v>0</v>
      </c>
      <c r="S7" s="67">
        <f>SUMIFS('1추특출'!M$6:M$40,'1추특출'!$B$6:$B$40,'1추총괄표(실국)'!$A7)</f>
        <v>0</v>
      </c>
      <c r="T7" s="67">
        <f>SUMIFS('1추특출'!N$6:N$40,'1추특출'!$B$6:$B$40,'1추총괄표(실국)'!$A7)</f>
        <v>0</v>
      </c>
      <c r="U7" s="67">
        <f>P7+S7+T7</f>
        <v>0</v>
      </c>
    </row>
    <row r="8" spans="1:21" ht="20.100000000000001" customHeight="1" x14ac:dyDescent="0.4">
      <c r="A8" s="96" t="s">
        <v>63</v>
      </c>
      <c r="B8" s="98">
        <f t="shared" ref="B8:B36" si="12">I8+P8</f>
        <v>185572667</v>
      </c>
      <c r="C8" s="98">
        <f t="shared" ref="C8:C36" si="13">J8+Q8</f>
        <v>0</v>
      </c>
      <c r="D8" s="98">
        <f t="shared" ref="D8:D36" si="14">K8+R8</f>
        <v>0</v>
      </c>
      <c r="E8" s="98">
        <f t="shared" ref="E8:E36" si="15">L8+S8</f>
        <v>0</v>
      </c>
      <c r="F8" s="98">
        <f t="shared" ref="F8:F36" si="16">M8+T8</f>
        <v>0</v>
      </c>
      <c r="G8" s="99">
        <f t="shared" ref="G8:G36" si="17">B8+E8+F8</f>
        <v>185572667</v>
      </c>
      <c r="I8" s="67">
        <f t="shared" ref="I8:I36" si="18">D49</f>
        <v>185572667</v>
      </c>
      <c r="J8" s="67">
        <f>SUMIFS('1추일입'!M$6:M$9,'1추일입'!$B$6:$B$9,'1추총괄표(실국)'!$A8)</f>
        <v>0</v>
      </c>
      <c r="K8" s="67">
        <f>SUMIFS('1추일입'!N$6:N$9,'1추일입'!$B$6:$B$9,'1추총괄표(실국)'!$A8)</f>
        <v>0</v>
      </c>
      <c r="L8" s="67">
        <f>SUMIFS('1추일출'!M$6:M$103,'1추일출'!$B$6:$B$103,'1추총괄표(실국)'!$A8)</f>
        <v>0</v>
      </c>
      <c r="M8" s="67">
        <f>SUMIFS('1추일출'!N$6:N$103,'1추일출'!$B$6:$B$103,'1추총괄표(실국)'!$A8)</f>
        <v>0</v>
      </c>
      <c r="N8" s="67">
        <f t="shared" ref="N8:N36" si="19">I8+L8+M8</f>
        <v>185572667</v>
      </c>
      <c r="O8" s="102"/>
      <c r="P8" s="67">
        <f t="shared" ref="P8:P36" si="20">E49</f>
        <v>0</v>
      </c>
      <c r="Q8" s="67">
        <f>SUMIFS('1추특입'!M$6:M$50,'1추특입'!$B$6:$B$50,'1추총괄표(실국)'!$A8)</f>
        <v>0</v>
      </c>
      <c r="R8" s="67">
        <f>SUMIFS('1추특입'!N$6:N$50,'1추특입'!$B$6:$B$50,'1추총괄표(실국)'!$A8)</f>
        <v>0</v>
      </c>
      <c r="S8" s="67">
        <f>SUMIFS('1추특출'!M$6:M$40,'1추특출'!$B$6:$B$40,'1추총괄표(실국)'!$A8)</f>
        <v>0</v>
      </c>
      <c r="T8" s="67">
        <f>SUMIFS('1추특출'!N$6:N$40,'1추특출'!$B$6:$B$40,'1추총괄표(실국)'!$A8)</f>
        <v>0</v>
      </c>
      <c r="U8" s="67">
        <f t="shared" ref="U8:U36" si="21">P8+S8+T8</f>
        <v>0</v>
      </c>
    </row>
    <row r="9" spans="1:21" ht="20.100000000000001" customHeight="1" x14ac:dyDescent="0.4">
      <c r="A9" s="96" t="s">
        <v>539</v>
      </c>
      <c r="B9" s="98">
        <f t="shared" si="12"/>
        <v>8532790</v>
      </c>
      <c r="C9" s="98">
        <f t="shared" si="13"/>
        <v>0</v>
      </c>
      <c r="D9" s="98">
        <f t="shared" si="14"/>
        <v>0</v>
      </c>
      <c r="E9" s="98">
        <f t="shared" si="15"/>
        <v>0</v>
      </c>
      <c r="F9" s="98">
        <f t="shared" si="16"/>
        <v>0</v>
      </c>
      <c r="G9" s="99">
        <f t="shared" si="17"/>
        <v>8532790</v>
      </c>
      <c r="I9" s="67">
        <f t="shared" si="18"/>
        <v>8532790</v>
      </c>
      <c r="J9" s="67">
        <f>SUMIFS('1추일입'!M$6:M$9,'1추일입'!$B$6:$B$9,'1추총괄표(실국)'!$A9)</f>
        <v>0</v>
      </c>
      <c r="K9" s="67">
        <f>SUMIFS('1추일입'!N$6:N$9,'1추일입'!$B$6:$B$9,'1추총괄표(실국)'!$A9)</f>
        <v>0</v>
      </c>
      <c r="L9" s="67">
        <f>SUMIFS('1추일출'!M$6:M$103,'1추일출'!$B$6:$B$103,'1추총괄표(실국)'!$A9)</f>
        <v>0</v>
      </c>
      <c r="M9" s="67">
        <f>SUMIFS('1추일출'!N$6:N$103,'1추일출'!$B$6:$B$103,'1추총괄표(실국)'!$A9)</f>
        <v>0</v>
      </c>
      <c r="N9" s="67">
        <f t="shared" si="19"/>
        <v>8532790</v>
      </c>
      <c r="O9" s="102"/>
      <c r="P9" s="67">
        <f t="shared" si="20"/>
        <v>0</v>
      </c>
      <c r="Q9" s="67">
        <f>SUMIFS('1추특입'!M$6:M$50,'1추특입'!$B$6:$B$50,'1추총괄표(실국)'!$A9)</f>
        <v>0</v>
      </c>
      <c r="R9" s="67">
        <f>SUMIFS('1추특입'!N$6:N$50,'1추특입'!$B$6:$B$50,'1추총괄표(실국)'!$A9)</f>
        <v>0</v>
      </c>
      <c r="S9" s="67">
        <f>SUMIFS('1추특출'!M$6:M$40,'1추특출'!$B$6:$B$40,'1추총괄표(실국)'!$A9)</f>
        <v>0</v>
      </c>
      <c r="T9" s="67">
        <f>SUMIFS('1추특출'!N$6:N$40,'1추특출'!$B$6:$B$40,'1추총괄표(실국)'!$A9)</f>
        <v>0</v>
      </c>
      <c r="U9" s="67">
        <f t="shared" si="21"/>
        <v>0</v>
      </c>
    </row>
    <row r="10" spans="1:21" ht="20.100000000000001" customHeight="1" x14ac:dyDescent="0.4">
      <c r="A10" s="96" t="s">
        <v>167</v>
      </c>
      <c r="B10" s="98">
        <f t="shared" si="12"/>
        <v>9603506</v>
      </c>
      <c r="C10" s="98">
        <f t="shared" si="13"/>
        <v>0</v>
      </c>
      <c r="D10" s="98">
        <f t="shared" si="14"/>
        <v>0</v>
      </c>
      <c r="E10" s="98">
        <f t="shared" si="15"/>
        <v>0</v>
      </c>
      <c r="F10" s="98">
        <f t="shared" si="16"/>
        <v>0</v>
      </c>
      <c r="G10" s="99">
        <f t="shared" si="17"/>
        <v>9603506</v>
      </c>
      <c r="I10" s="67">
        <f t="shared" si="18"/>
        <v>9603506</v>
      </c>
      <c r="J10" s="67">
        <f>SUMIFS('1추일입'!M$6:M$9,'1추일입'!$B$6:$B$9,'1추총괄표(실국)'!$A10)</f>
        <v>0</v>
      </c>
      <c r="K10" s="67">
        <f>SUMIFS('1추일입'!N$6:N$9,'1추일입'!$B$6:$B$9,'1추총괄표(실국)'!$A10)</f>
        <v>0</v>
      </c>
      <c r="L10" s="67">
        <f>SUMIFS('1추일출'!M$6:M$103,'1추일출'!$B$6:$B$103,'1추총괄표(실국)'!$A10)</f>
        <v>0</v>
      </c>
      <c r="M10" s="67">
        <f>SUMIFS('1추일출'!N$6:N$103,'1추일출'!$B$6:$B$103,'1추총괄표(실국)'!$A10)</f>
        <v>0</v>
      </c>
      <c r="N10" s="67">
        <f t="shared" si="19"/>
        <v>9603506</v>
      </c>
      <c r="O10" s="102"/>
      <c r="P10" s="67">
        <f t="shared" si="20"/>
        <v>0</v>
      </c>
      <c r="Q10" s="67">
        <f>SUMIFS('1추특입'!M$6:M$50,'1추특입'!$B$6:$B$50,'1추총괄표(실국)'!$A10)</f>
        <v>0</v>
      </c>
      <c r="R10" s="67">
        <f>SUMIFS('1추특입'!N$6:N$50,'1추특입'!$B$6:$B$50,'1추총괄표(실국)'!$A10)</f>
        <v>0</v>
      </c>
      <c r="S10" s="67">
        <f>SUMIFS('1추특출'!M$6:M$40,'1추특출'!$B$6:$B$40,'1추총괄표(실국)'!$A10)</f>
        <v>0</v>
      </c>
      <c r="T10" s="67">
        <f>SUMIFS('1추특출'!N$6:N$40,'1추특출'!$B$6:$B$40,'1추총괄표(실국)'!$A10)</f>
        <v>0</v>
      </c>
      <c r="U10" s="67">
        <f t="shared" si="21"/>
        <v>0</v>
      </c>
    </row>
    <row r="11" spans="1:21" ht="20.100000000000001" customHeight="1" x14ac:dyDescent="0.4">
      <c r="A11" s="96" t="s">
        <v>632</v>
      </c>
      <c r="B11" s="98">
        <f t="shared" si="12"/>
        <v>123758756</v>
      </c>
      <c r="C11" s="98">
        <f t="shared" si="13"/>
        <v>0</v>
      </c>
      <c r="D11" s="98">
        <f t="shared" si="14"/>
        <v>0</v>
      </c>
      <c r="E11" s="98">
        <f t="shared" si="15"/>
        <v>0</v>
      </c>
      <c r="F11" s="98">
        <f t="shared" si="16"/>
        <v>0</v>
      </c>
      <c r="G11" s="99">
        <f t="shared" si="17"/>
        <v>123758756</v>
      </c>
      <c r="I11" s="67">
        <f t="shared" si="18"/>
        <v>123758756</v>
      </c>
      <c r="J11" s="67">
        <f>SUMIFS('1추일입'!M$6:M$9,'1추일입'!$B$6:$B$9,'1추총괄표(실국)'!$A11)</f>
        <v>0</v>
      </c>
      <c r="K11" s="67">
        <f>SUMIFS('1추일입'!N$6:N$9,'1추일입'!$B$6:$B$9,'1추총괄표(실국)'!$A11)</f>
        <v>0</v>
      </c>
      <c r="L11" s="67">
        <f>SUMIFS('1추일출'!M$6:M$103,'1추일출'!$B$6:$B$103,'1추총괄표(실국)'!$A11)</f>
        <v>0</v>
      </c>
      <c r="M11" s="67">
        <f>SUMIFS('1추일출'!N$6:N$103,'1추일출'!$B$6:$B$103,'1추총괄표(실국)'!$A11)</f>
        <v>0</v>
      </c>
      <c r="N11" s="67">
        <f t="shared" si="19"/>
        <v>123758756</v>
      </c>
      <c r="O11" s="102"/>
      <c r="P11" s="67">
        <f t="shared" si="20"/>
        <v>0</v>
      </c>
      <c r="Q11" s="67">
        <f>SUMIFS('1추특입'!M$6:M$50,'1추특입'!$B$6:$B$50,'1추총괄표(실국)'!$A11)</f>
        <v>0</v>
      </c>
      <c r="R11" s="67">
        <f>SUMIFS('1추특입'!N$6:N$50,'1추특입'!$B$6:$B$50,'1추총괄표(실국)'!$A11)</f>
        <v>0</v>
      </c>
      <c r="S11" s="67">
        <f>SUMIFS('1추특출'!M$6:M$40,'1추특출'!$B$6:$B$40,'1추총괄표(실국)'!$A11)</f>
        <v>0</v>
      </c>
      <c r="T11" s="67">
        <f>SUMIFS('1추특출'!N$6:N$40,'1추특출'!$B$6:$B$40,'1추총괄표(실국)'!$A11)</f>
        <v>0</v>
      </c>
      <c r="U11" s="67">
        <f t="shared" si="21"/>
        <v>0</v>
      </c>
    </row>
    <row r="12" spans="1:21" ht="20.100000000000001" customHeight="1" x14ac:dyDescent="0.4">
      <c r="A12" s="96" t="s">
        <v>344</v>
      </c>
      <c r="B12" s="98">
        <f t="shared" si="12"/>
        <v>21603000</v>
      </c>
      <c r="C12" s="98">
        <f t="shared" si="13"/>
        <v>0</v>
      </c>
      <c r="D12" s="98">
        <f t="shared" si="14"/>
        <v>0</v>
      </c>
      <c r="E12" s="98">
        <f t="shared" si="15"/>
        <v>0</v>
      </c>
      <c r="F12" s="98">
        <f t="shared" si="16"/>
        <v>0</v>
      </c>
      <c r="G12" s="99">
        <f t="shared" si="17"/>
        <v>21603000</v>
      </c>
      <c r="I12" s="67">
        <f t="shared" si="18"/>
        <v>21603000</v>
      </c>
      <c r="J12" s="67">
        <f>SUMIFS('1추일입'!M$6:M$9,'1추일입'!$B$6:$B$9,'1추총괄표(실국)'!$A12)</f>
        <v>0</v>
      </c>
      <c r="K12" s="67">
        <f>SUMIFS('1추일입'!N$6:N$9,'1추일입'!$B$6:$B$9,'1추총괄표(실국)'!$A12)</f>
        <v>0</v>
      </c>
      <c r="L12" s="67">
        <f>SUMIFS('1추일출'!M$6:M$103,'1추일출'!$B$6:$B$103,'1추총괄표(실국)'!$A12)</f>
        <v>0</v>
      </c>
      <c r="M12" s="67">
        <f>SUMIFS('1추일출'!N$6:N$103,'1추일출'!$B$6:$B$103,'1추총괄표(실국)'!$A12)</f>
        <v>0</v>
      </c>
      <c r="N12" s="67">
        <f t="shared" si="19"/>
        <v>21603000</v>
      </c>
      <c r="O12" s="102"/>
      <c r="P12" s="67">
        <f t="shared" si="20"/>
        <v>0</v>
      </c>
      <c r="Q12" s="67">
        <f>SUMIFS('1추특입'!M$6:M$50,'1추특입'!$B$6:$B$50,'1추총괄표(실국)'!$A12)</f>
        <v>0</v>
      </c>
      <c r="R12" s="67">
        <f>SUMIFS('1추특입'!N$6:N$50,'1추특입'!$B$6:$B$50,'1추총괄표(실국)'!$A12)</f>
        <v>0</v>
      </c>
      <c r="S12" s="67">
        <f>SUMIFS('1추특출'!M$6:M$40,'1추특출'!$B$6:$B$40,'1추총괄표(실국)'!$A12)</f>
        <v>0</v>
      </c>
      <c r="T12" s="67">
        <f>SUMIFS('1추특출'!N$6:N$40,'1추특출'!$B$6:$B$40,'1추총괄표(실국)'!$A12)</f>
        <v>0</v>
      </c>
      <c r="U12" s="67">
        <f t="shared" si="21"/>
        <v>0</v>
      </c>
    </row>
    <row r="13" spans="1:21" ht="20.100000000000001" customHeight="1" x14ac:dyDescent="0.4">
      <c r="A13" s="96" t="s">
        <v>367</v>
      </c>
      <c r="B13" s="98">
        <f t="shared" si="12"/>
        <v>11470364</v>
      </c>
      <c r="C13" s="98">
        <f t="shared" si="13"/>
        <v>0</v>
      </c>
      <c r="D13" s="98">
        <f t="shared" si="14"/>
        <v>0</v>
      </c>
      <c r="E13" s="98">
        <f t="shared" si="15"/>
        <v>0</v>
      </c>
      <c r="F13" s="98">
        <f t="shared" si="16"/>
        <v>0</v>
      </c>
      <c r="G13" s="99">
        <f t="shared" si="17"/>
        <v>11470364</v>
      </c>
      <c r="I13" s="67">
        <f t="shared" si="18"/>
        <v>11470364</v>
      </c>
      <c r="J13" s="67">
        <f>SUMIFS('1추일입'!M$6:M$9,'1추일입'!$B$6:$B$9,'1추총괄표(실국)'!$A13)</f>
        <v>0</v>
      </c>
      <c r="K13" s="67">
        <f>SUMIFS('1추일입'!N$6:N$9,'1추일입'!$B$6:$B$9,'1추총괄표(실국)'!$A13)</f>
        <v>0</v>
      </c>
      <c r="L13" s="67">
        <f>SUMIFS('1추일출'!M$6:M$103,'1추일출'!$B$6:$B$103,'1추총괄표(실국)'!$A13)</f>
        <v>0</v>
      </c>
      <c r="M13" s="67">
        <f>SUMIFS('1추일출'!N$6:N$103,'1추일출'!$B$6:$B$103,'1추총괄표(실국)'!$A13)</f>
        <v>0</v>
      </c>
      <c r="N13" s="67">
        <f t="shared" si="19"/>
        <v>11470364</v>
      </c>
      <c r="O13" s="102"/>
      <c r="P13" s="67">
        <f t="shared" si="20"/>
        <v>0</v>
      </c>
      <c r="Q13" s="67">
        <f>SUMIFS('1추특입'!M$6:M$50,'1추특입'!$B$6:$B$50,'1추총괄표(실국)'!$A13)</f>
        <v>0</v>
      </c>
      <c r="R13" s="67">
        <f>SUMIFS('1추특입'!N$6:N$50,'1추특입'!$B$6:$B$50,'1추총괄표(실국)'!$A13)</f>
        <v>0</v>
      </c>
      <c r="S13" s="67">
        <f>SUMIFS('1추특출'!M$6:M$40,'1추특출'!$B$6:$B$40,'1추총괄표(실국)'!$A13)</f>
        <v>0</v>
      </c>
      <c r="T13" s="67">
        <f>SUMIFS('1추특출'!N$6:N$40,'1추특출'!$B$6:$B$40,'1추총괄표(실국)'!$A13)</f>
        <v>0</v>
      </c>
      <c r="U13" s="67">
        <f t="shared" si="21"/>
        <v>0</v>
      </c>
    </row>
    <row r="14" spans="1:21" ht="20.100000000000001" customHeight="1" x14ac:dyDescent="0.4">
      <c r="A14" s="96" t="s">
        <v>483</v>
      </c>
      <c r="B14" s="98">
        <f t="shared" si="12"/>
        <v>0</v>
      </c>
      <c r="C14" s="98">
        <f t="shared" si="13"/>
        <v>0</v>
      </c>
      <c r="D14" s="98">
        <f t="shared" si="14"/>
        <v>0</v>
      </c>
      <c r="E14" s="98">
        <f t="shared" si="15"/>
        <v>0</v>
      </c>
      <c r="F14" s="98">
        <f t="shared" si="16"/>
        <v>0</v>
      </c>
      <c r="G14" s="99">
        <f t="shared" si="17"/>
        <v>0</v>
      </c>
      <c r="I14" s="67">
        <f t="shared" si="18"/>
        <v>0</v>
      </c>
      <c r="J14" s="67">
        <f>SUMIFS('1추일입'!M$6:M$9,'1추일입'!$B$6:$B$9,'1추총괄표(실국)'!$A14)</f>
        <v>0</v>
      </c>
      <c r="K14" s="67">
        <f>SUMIFS('1추일입'!N$6:N$9,'1추일입'!$B$6:$B$9,'1추총괄표(실국)'!$A14)</f>
        <v>0</v>
      </c>
      <c r="L14" s="67">
        <f>SUMIFS('1추일출'!M$6:M$103,'1추일출'!$B$6:$B$103,'1추총괄표(실국)'!$A14)</f>
        <v>0</v>
      </c>
      <c r="M14" s="67">
        <f>SUMIFS('1추일출'!N$6:N$103,'1추일출'!$B$6:$B$103,'1추총괄표(실국)'!$A14)</f>
        <v>0</v>
      </c>
      <c r="N14" s="67">
        <f t="shared" si="19"/>
        <v>0</v>
      </c>
      <c r="O14" s="102"/>
      <c r="P14" s="67">
        <f t="shared" si="20"/>
        <v>0</v>
      </c>
      <c r="Q14" s="67">
        <f>SUMIFS('1추특입'!M$6:M$50,'1추특입'!$B$6:$B$50,'1추총괄표(실국)'!$A14)</f>
        <v>0</v>
      </c>
      <c r="R14" s="67">
        <f>SUMIFS('1추특입'!N$6:N$50,'1추특입'!$B$6:$B$50,'1추총괄표(실국)'!$A14)</f>
        <v>0</v>
      </c>
      <c r="S14" s="67">
        <f>SUMIFS('1추특출'!M$6:M$40,'1추특출'!$B$6:$B$40,'1추총괄표(실국)'!$A14)</f>
        <v>0</v>
      </c>
      <c r="T14" s="67">
        <f>SUMIFS('1추특출'!N$6:N$40,'1추특출'!$B$6:$B$40,'1추총괄표(실국)'!$A14)</f>
        <v>0</v>
      </c>
      <c r="U14" s="67">
        <f t="shared" si="21"/>
        <v>0</v>
      </c>
    </row>
    <row r="15" spans="1:21" ht="20.100000000000001" customHeight="1" x14ac:dyDescent="0.4">
      <c r="A15" s="96" t="s">
        <v>39</v>
      </c>
      <c r="B15" s="98">
        <f t="shared" si="12"/>
        <v>0</v>
      </c>
      <c r="C15" s="98">
        <f t="shared" si="13"/>
        <v>0</v>
      </c>
      <c r="D15" s="98">
        <f t="shared" si="14"/>
        <v>0</v>
      </c>
      <c r="E15" s="98">
        <f t="shared" si="15"/>
        <v>0</v>
      </c>
      <c r="F15" s="98">
        <f t="shared" si="16"/>
        <v>0</v>
      </c>
      <c r="G15" s="99">
        <f t="shared" si="17"/>
        <v>0</v>
      </c>
      <c r="I15" s="67">
        <f t="shared" si="18"/>
        <v>0</v>
      </c>
      <c r="J15" s="67">
        <f>SUMIFS('1추일입'!M$6:M$9,'1추일입'!$B$6:$B$9,'1추총괄표(실국)'!$A15)</f>
        <v>0</v>
      </c>
      <c r="K15" s="67">
        <f>SUMIFS('1추일입'!N$6:N$9,'1추일입'!$B$6:$B$9,'1추총괄표(실국)'!$A15)</f>
        <v>0</v>
      </c>
      <c r="L15" s="67">
        <f>SUMIFS('1추일출'!M$6:M$103,'1추일출'!$B$6:$B$103,'1추총괄표(실국)'!$A15)</f>
        <v>0</v>
      </c>
      <c r="M15" s="67">
        <f>SUMIFS('1추일출'!N$6:N$103,'1추일출'!$B$6:$B$103,'1추총괄표(실국)'!$A15)</f>
        <v>0</v>
      </c>
      <c r="N15" s="67">
        <f t="shared" si="19"/>
        <v>0</v>
      </c>
      <c r="O15" s="102"/>
      <c r="P15" s="67">
        <f t="shared" si="20"/>
        <v>0</v>
      </c>
      <c r="Q15" s="67">
        <f>SUMIFS('1추특입'!M$6:M$50,'1추특입'!$B$6:$B$50,'1추총괄표(실국)'!$A15)</f>
        <v>0</v>
      </c>
      <c r="R15" s="67">
        <f>SUMIFS('1추특입'!N$6:N$50,'1추특입'!$B$6:$B$50,'1추총괄표(실국)'!$A15)</f>
        <v>0</v>
      </c>
      <c r="S15" s="67">
        <f>SUMIFS('1추특출'!M$6:M$40,'1추특출'!$B$6:$B$40,'1추총괄표(실국)'!$A15)</f>
        <v>0</v>
      </c>
      <c r="T15" s="67">
        <f>SUMIFS('1추특출'!N$6:N$40,'1추특출'!$B$6:$B$40,'1추총괄표(실국)'!$A15)</f>
        <v>0</v>
      </c>
      <c r="U15" s="67">
        <f t="shared" si="21"/>
        <v>0</v>
      </c>
    </row>
    <row r="16" spans="1:21" ht="20.100000000000001" customHeight="1" x14ac:dyDescent="0.4">
      <c r="A16" s="96" t="s">
        <v>42</v>
      </c>
      <c r="B16" s="98">
        <f t="shared" si="12"/>
        <v>0</v>
      </c>
      <c r="C16" s="98">
        <f t="shared" si="13"/>
        <v>0</v>
      </c>
      <c r="D16" s="98">
        <f t="shared" si="14"/>
        <v>0</v>
      </c>
      <c r="E16" s="98">
        <f t="shared" si="15"/>
        <v>0</v>
      </c>
      <c r="F16" s="98">
        <f t="shared" si="16"/>
        <v>0</v>
      </c>
      <c r="G16" s="99">
        <f t="shared" si="17"/>
        <v>0</v>
      </c>
      <c r="I16" s="67">
        <f t="shared" si="18"/>
        <v>0</v>
      </c>
      <c r="J16" s="67">
        <f>SUMIFS('1추일입'!M$6:M$9,'1추일입'!$B$6:$B$9,'1추총괄표(실국)'!$A16)</f>
        <v>0</v>
      </c>
      <c r="K16" s="67">
        <f>SUMIFS('1추일입'!N$6:N$9,'1추일입'!$B$6:$B$9,'1추총괄표(실국)'!$A16)</f>
        <v>0</v>
      </c>
      <c r="L16" s="67">
        <f>SUMIFS('1추일출'!M$6:M$103,'1추일출'!$B$6:$B$103,'1추총괄표(실국)'!$A16)</f>
        <v>0</v>
      </c>
      <c r="M16" s="67">
        <f>SUMIFS('1추일출'!N$6:N$103,'1추일출'!$B$6:$B$103,'1추총괄표(실국)'!$A16)</f>
        <v>0</v>
      </c>
      <c r="N16" s="67">
        <f t="shared" si="19"/>
        <v>0</v>
      </c>
      <c r="O16" s="102"/>
      <c r="P16" s="67">
        <f t="shared" si="20"/>
        <v>0</v>
      </c>
      <c r="Q16" s="67">
        <f>SUMIFS('1추특입'!M$6:M$50,'1추특입'!$B$6:$B$50,'1추총괄표(실국)'!$A16)</f>
        <v>0</v>
      </c>
      <c r="R16" s="67">
        <f>SUMIFS('1추특입'!N$6:N$50,'1추특입'!$B$6:$B$50,'1추총괄표(실국)'!$A16)</f>
        <v>0</v>
      </c>
      <c r="S16" s="67">
        <f>SUMIFS('1추특출'!M$6:M$40,'1추특출'!$B$6:$B$40,'1추총괄표(실국)'!$A16)</f>
        <v>0</v>
      </c>
      <c r="T16" s="67">
        <f>SUMIFS('1추특출'!N$6:N$40,'1추특출'!$B$6:$B$40,'1추총괄표(실국)'!$A16)</f>
        <v>0</v>
      </c>
      <c r="U16" s="67">
        <f t="shared" si="21"/>
        <v>0</v>
      </c>
    </row>
    <row r="17" spans="1:21" ht="20.100000000000001" customHeight="1" x14ac:dyDescent="0.4">
      <c r="A17" s="96" t="s">
        <v>440</v>
      </c>
      <c r="B17" s="98">
        <f t="shared" si="12"/>
        <v>23662291</v>
      </c>
      <c r="C17" s="98">
        <f t="shared" si="13"/>
        <v>0</v>
      </c>
      <c r="D17" s="98">
        <f t="shared" si="14"/>
        <v>0</v>
      </c>
      <c r="E17" s="98">
        <f t="shared" si="15"/>
        <v>0</v>
      </c>
      <c r="F17" s="98">
        <f t="shared" si="16"/>
        <v>0</v>
      </c>
      <c r="G17" s="99">
        <f t="shared" si="17"/>
        <v>23662291</v>
      </c>
      <c r="I17" s="67">
        <f t="shared" si="18"/>
        <v>23662291</v>
      </c>
      <c r="J17" s="67">
        <f>SUMIFS('1추일입'!M$6:M$9,'1추일입'!$B$6:$B$9,'1추총괄표(실국)'!$A17)</f>
        <v>0</v>
      </c>
      <c r="K17" s="67">
        <f>SUMIFS('1추일입'!N$6:N$9,'1추일입'!$B$6:$B$9,'1추총괄표(실국)'!$A17)</f>
        <v>0</v>
      </c>
      <c r="L17" s="67">
        <f>SUMIFS('1추일출'!M$6:M$103,'1추일출'!$B$6:$B$103,'1추총괄표(실국)'!$A17)</f>
        <v>0</v>
      </c>
      <c r="M17" s="67">
        <f>SUMIFS('1추일출'!N$6:N$103,'1추일출'!$B$6:$B$103,'1추총괄표(실국)'!$A17)</f>
        <v>0</v>
      </c>
      <c r="N17" s="67">
        <f t="shared" si="19"/>
        <v>23662291</v>
      </c>
      <c r="O17" s="102"/>
      <c r="P17" s="67">
        <f t="shared" si="20"/>
        <v>0</v>
      </c>
      <c r="Q17" s="67">
        <f>SUMIFS('1추특입'!M$6:M$50,'1추특입'!$B$6:$B$50,'1추총괄표(실국)'!$A17)</f>
        <v>0</v>
      </c>
      <c r="R17" s="67">
        <f>SUMIFS('1추특입'!N$6:N$50,'1추특입'!$B$6:$B$50,'1추총괄표(실국)'!$A17)</f>
        <v>0</v>
      </c>
      <c r="S17" s="67">
        <f>SUMIFS('1추특출'!M$6:M$40,'1추특출'!$B$6:$B$40,'1추총괄표(실국)'!$A17)</f>
        <v>0</v>
      </c>
      <c r="T17" s="67">
        <f>SUMIFS('1추특출'!N$6:N$40,'1추특출'!$B$6:$B$40,'1추총괄표(실국)'!$A17)</f>
        <v>0</v>
      </c>
      <c r="U17" s="67">
        <f t="shared" si="21"/>
        <v>0</v>
      </c>
    </row>
    <row r="18" spans="1:21" ht="20.100000000000001" customHeight="1" x14ac:dyDescent="0.4">
      <c r="A18" s="96" t="s">
        <v>570</v>
      </c>
      <c r="B18" s="98">
        <f t="shared" si="12"/>
        <v>87000</v>
      </c>
      <c r="C18" s="98">
        <f t="shared" si="13"/>
        <v>0</v>
      </c>
      <c r="D18" s="98">
        <f t="shared" si="14"/>
        <v>0</v>
      </c>
      <c r="E18" s="98">
        <f t="shared" si="15"/>
        <v>0</v>
      </c>
      <c r="F18" s="98">
        <f t="shared" si="16"/>
        <v>0</v>
      </c>
      <c r="G18" s="99">
        <f t="shared" si="17"/>
        <v>87000</v>
      </c>
      <c r="I18" s="67">
        <f t="shared" si="18"/>
        <v>87000</v>
      </c>
      <c r="J18" s="67">
        <f>SUMIFS('1추일입'!M$6:M$9,'1추일입'!$B$6:$B$9,'1추총괄표(실국)'!$A18)</f>
        <v>0</v>
      </c>
      <c r="K18" s="67">
        <f>SUMIFS('1추일입'!N$6:N$9,'1추일입'!$B$6:$B$9,'1추총괄표(실국)'!$A18)</f>
        <v>0</v>
      </c>
      <c r="L18" s="67">
        <f>SUMIFS('1추일출'!M$6:M$103,'1추일출'!$B$6:$B$103,'1추총괄표(실국)'!$A18)</f>
        <v>0</v>
      </c>
      <c r="M18" s="67">
        <f>SUMIFS('1추일출'!N$6:N$103,'1추일출'!$B$6:$B$103,'1추총괄표(실국)'!$A18)</f>
        <v>0</v>
      </c>
      <c r="N18" s="67">
        <f t="shared" si="19"/>
        <v>87000</v>
      </c>
      <c r="O18" s="102"/>
      <c r="P18" s="67">
        <f t="shared" si="20"/>
        <v>0</v>
      </c>
      <c r="Q18" s="67">
        <f>SUMIFS('1추특입'!M$6:M$50,'1추특입'!$B$6:$B$50,'1추총괄표(실국)'!$A18)</f>
        <v>0</v>
      </c>
      <c r="R18" s="67">
        <f>SUMIFS('1추특입'!N$6:N$50,'1추특입'!$B$6:$B$50,'1추총괄표(실국)'!$A18)</f>
        <v>0</v>
      </c>
      <c r="S18" s="67">
        <f>SUMIFS('1추특출'!M$6:M$40,'1추특출'!$B$6:$B$40,'1추총괄표(실국)'!$A18)</f>
        <v>0</v>
      </c>
      <c r="T18" s="67">
        <f>SUMIFS('1추특출'!N$6:N$40,'1추특출'!$B$6:$B$40,'1추총괄표(실국)'!$A18)</f>
        <v>0</v>
      </c>
      <c r="U18" s="67">
        <f t="shared" si="21"/>
        <v>0</v>
      </c>
    </row>
    <row r="19" spans="1:21" ht="20.100000000000001" customHeight="1" x14ac:dyDescent="0.4">
      <c r="A19" s="96" t="s">
        <v>604</v>
      </c>
      <c r="B19" s="98">
        <f t="shared" si="12"/>
        <v>207803153</v>
      </c>
      <c r="C19" s="98">
        <f t="shared" si="13"/>
        <v>0</v>
      </c>
      <c r="D19" s="98">
        <f t="shared" si="14"/>
        <v>0</v>
      </c>
      <c r="E19" s="98">
        <f t="shared" si="15"/>
        <v>0</v>
      </c>
      <c r="F19" s="98">
        <f t="shared" si="16"/>
        <v>0</v>
      </c>
      <c r="G19" s="99">
        <f t="shared" si="17"/>
        <v>207803153</v>
      </c>
      <c r="I19" s="67">
        <f t="shared" si="18"/>
        <v>207803153</v>
      </c>
      <c r="J19" s="67">
        <f>SUMIFS('1추일입'!M$6:M$9,'1추일입'!$B$6:$B$9,'1추총괄표(실국)'!$A19)</f>
        <v>0</v>
      </c>
      <c r="K19" s="67">
        <f>SUMIFS('1추일입'!N$6:N$9,'1추일입'!$B$6:$B$9,'1추총괄표(실국)'!$A19)</f>
        <v>0</v>
      </c>
      <c r="L19" s="67">
        <f>SUMIFS('1추일출'!M$6:M$103,'1추일출'!$B$6:$B$103,'1추총괄표(실국)'!$A19)</f>
        <v>0</v>
      </c>
      <c r="M19" s="67">
        <f>SUMIFS('1추일출'!N$6:N$103,'1추일출'!$B$6:$B$103,'1추총괄표(실국)'!$A19)</f>
        <v>0</v>
      </c>
      <c r="N19" s="67">
        <f t="shared" si="19"/>
        <v>207803153</v>
      </c>
      <c r="O19" s="102"/>
      <c r="P19" s="67">
        <f t="shared" si="20"/>
        <v>0</v>
      </c>
      <c r="Q19" s="67">
        <f>SUMIFS('1추특입'!M$6:M$50,'1추특입'!$B$6:$B$50,'1추총괄표(실국)'!$A19)</f>
        <v>0</v>
      </c>
      <c r="R19" s="67">
        <f>SUMIFS('1추특입'!N$6:N$50,'1추특입'!$B$6:$B$50,'1추총괄표(실국)'!$A19)</f>
        <v>0</v>
      </c>
      <c r="S19" s="67">
        <f>SUMIFS('1추특출'!M$6:M$40,'1추특출'!$B$6:$B$40,'1추총괄표(실국)'!$A19)</f>
        <v>0</v>
      </c>
      <c r="T19" s="67">
        <f>SUMIFS('1추특출'!N$6:N$40,'1추특출'!$B$6:$B$40,'1추총괄표(실국)'!$A19)</f>
        <v>0</v>
      </c>
      <c r="U19" s="67">
        <f t="shared" si="21"/>
        <v>0</v>
      </c>
    </row>
    <row r="20" spans="1:21" ht="20.100000000000001" customHeight="1" x14ac:dyDescent="0.4">
      <c r="A20" s="96" t="s">
        <v>109</v>
      </c>
      <c r="B20" s="98">
        <f t="shared" si="12"/>
        <v>314300</v>
      </c>
      <c r="C20" s="98">
        <f t="shared" si="13"/>
        <v>0</v>
      </c>
      <c r="D20" s="98">
        <f t="shared" si="14"/>
        <v>0</v>
      </c>
      <c r="E20" s="98">
        <f t="shared" si="15"/>
        <v>0</v>
      </c>
      <c r="F20" s="98">
        <f t="shared" si="16"/>
        <v>0</v>
      </c>
      <c r="G20" s="99">
        <f t="shared" si="17"/>
        <v>314300</v>
      </c>
      <c r="I20" s="67">
        <f t="shared" si="18"/>
        <v>314300</v>
      </c>
      <c r="J20" s="67">
        <f>SUMIFS('1추일입'!M$6:M$9,'1추일입'!$B$6:$B$9,'1추총괄표(실국)'!$A20)</f>
        <v>0</v>
      </c>
      <c r="K20" s="67">
        <f>SUMIFS('1추일입'!N$6:N$9,'1추일입'!$B$6:$B$9,'1추총괄표(실국)'!$A20)</f>
        <v>0</v>
      </c>
      <c r="L20" s="67">
        <f>SUMIFS('1추일출'!M$6:M$103,'1추일출'!$B$6:$B$103,'1추총괄표(실국)'!$A20)</f>
        <v>0</v>
      </c>
      <c r="M20" s="67">
        <f>SUMIFS('1추일출'!N$6:N$103,'1추일출'!$B$6:$B$103,'1추총괄표(실국)'!$A20)</f>
        <v>0</v>
      </c>
      <c r="N20" s="67">
        <f t="shared" si="19"/>
        <v>314300</v>
      </c>
      <c r="O20" s="102"/>
      <c r="P20" s="67">
        <f t="shared" si="20"/>
        <v>0</v>
      </c>
      <c r="Q20" s="67">
        <f>SUMIFS('1추특입'!M$6:M$50,'1추특입'!$B$6:$B$50,'1추총괄표(실국)'!$A20)</f>
        <v>0</v>
      </c>
      <c r="R20" s="67">
        <f>SUMIFS('1추특입'!N$6:N$50,'1추특입'!$B$6:$B$50,'1추총괄표(실국)'!$A20)</f>
        <v>0</v>
      </c>
      <c r="S20" s="67">
        <f>SUMIFS('1추특출'!M$6:M$40,'1추특출'!$B$6:$B$40,'1추총괄표(실국)'!$A20)</f>
        <v>0</v>
      </c>
      <c r="T20" s="67">
        <f>SUMIFS('1추특출'!N$6:N$40,'1추특출'!$B$6:$B$40,'1추총괄표(실국)'!$A20)</f>
        <v>0</v>
      </c>
      <c r="U20" s="67">
        <f t="shared" si="21"/>
        <v>0</v>
      </c>
    </row>
    <row r="21" spans="1:21" ht="20.100000000000001" customHeight="1" x14ac:dyDescent="0.4">
      <c r="A21" s="96" t="s">
        <v>33</v>
      </c>
      <c r="B21" s="98">
        <f t="shared" si="12"/>
        <v>0</v>
      </c>
      <c r="C21" s="98">
        <f t="shared" si="13"/>
        <v>0</v>
      </c>
      <c r="D21" s="98">
        <f t="shared" si="14"/>
        <v>0</v>
      </c>
      <c r="E21" s="98">
        <f t="shared" si="15"/>
        <v>0</v>
      </c>
      <c r="F21" s="98">
        <f t="shared" si="16"/>
        <v>0</v>
      </c>
      <c r="G21" s="99">
        <f t="shared" si="17"/>
        <v>0</v>
      </c>
      <c r="I21" s="67">
        <f t="shared" si="18"/>
        <v>0</v>
      </c>
      <c r="J21" s="67">
        <f>SUMIFS('1추일입'!M$6:M$9,'1추일입'!$B$6:$B$9,'1추총괄표(실국)'!$A21)</f>
        <v>0</v>
      </c>
      <c r="K21" s="67">
        <f>SUMIFS('1추일입'!N$6:N$9,'1추일입'!$B$6:$B$9,'1추총괄표(실국)'!$A21)</f>
        <v>0</v>
      </c>
      <c r="L21" s="67">
        <f>SUMIFS('1추일출'!M$6:M$103,'1추일출'!$B$6:$B$103,'1추총괄표(실국)'!$A21)</f>
        <v>0</v>
      </c>
      <c r="M21" s="67">
        <f>SUMIFS('1추일출'!N$6:N$103,'1추일출'!$B$6:$B$103,'1추총괄표(실국)'!$A21)</f>
        <v>0</v>
      </c>
      <c r="N21" s="67">
        <f t="shared" si="19"/>
        <v>0</v>
      </c>
      <c r="O21" s="102"/>
      <c r="P21" s="67">
        <f t="shared" si="20"/>
        <v>0</v>
      </c>
      <c r="Q21" s="67">
        <f>SUMIFS('1추특입'!M$6:M$50,'1추특입'!$B$6:$B$50,'1추총괄표(실국)'!$A21)</f>
        <v>0</v>
      </c>
      <c r="R21" s="67">
        <f>SUMIFS('1추특입'!N$6:N$50,'1추특입'!$B$6:$B$50,'1추총괄표(실국)'!$A21)</f>
        <v>0</v>
      </c>
      <c r="S21" s="67">
        <f>SUMIFS('1추특출'!M$6:M$40,'1추특출'!$B$6:$B$40,'1추총괄표(실국)'!$A21)</f>
        <v>0</v>
      </c>
      <c r="T21" s="67">
        <f>SUMIFS('1추특출'!N$6:N$40,'1추특출'!$B$6:$B$40,'1추총괄표(실국)'!$A21)</f>
        <v>0</v>
      </c>
      <c r="U21" s="67">
        <f t="shared" si="21"/>
        <v>0</v>
      </c>
    </row>
    <row r="22" spans="1:21" ht="20.100000000000001" customHeight="1" x14ac:dyDescent="0.4">
      <c r="A22" s="96" t="s">
        <v>26</v>
      </c>
      <c r="B22" s="98">
        <f t="shared" si="12"/>
        <v>0</v>
      </c>
      <c r="C22" s="98">
        <f t="shared" si="13"/>
        <v>0</v>
      </c>
      <c r="D22" s="98">
        <f t="shared" si="14"/>
        <v>0</v>
      </c>
      <c r="E22" s="98">
        <f t="shared" si="15"/>
        <v>0</v>
      </c>
      <c r="F22" s="98">
        <f t="shared" si="16"/>
        <v>0</v>
      </c>
      <c r="G22" s="99">
        <f t="shared" si="17"/>
        <v>0</v>
      </c>
      <c r="I22" s="67">
        <f t="shared" si="18"/>
        <v>0</v>
      </c>
      <c r="J22" s="67">
        <f>SUMIFS('1추일입'!M$6:M$9,'1추일입'!$B$6:$B$9,'1추총괄표(실국)'!$A22)</f>
        <v>0</v>
      </c>
      <c r="K22" s="67">
        <f>SUMIFS('1추일입'!N$6:N$9,'1추일입'!$B$6:$B$9,'1추총괄표(실국)'!$A22)</f>
        <v>0</v>
      </c>
      <c r="L22" s="67">
        <f>SUMIFS('1추일출'!M$6:M$103,'1추일출'!$B$6:$B$103,'1추총괄표(실국)'!$A22)</f>
        <v>0</v>
      </c>
      <c r="M22" s="67">
        <f>SUMIFS('1추일출'!N$6:N$103,'1추일출'!$B$6:$B$103,'1추총괄표(실국)'!$A22)</f>
        <v>0</v>
      </c>
      <c r="N22" s="67">
        <f t="shared" si="19"/>
        <v>0</v>
      </c>
      <c r="O22" s="102"/>
      <c r="P22" s="67">
        <f t="shared" si="20"/>
        <v>0</v>
      </c>
      <c r="Q22" s="67">
        <f>SUMIFS('1추특입'!M$6:M$50,'1추특입'!$B$6:$B$50,'1추총괄표(실국)'!$A22)</f>
        <v>0</v>
      </c>
      <c r="R22" s="67">
        <f>SUMIFS('1추특입'!N$6:N$50,'1추특입'!$B$6:$B$50,'1추총괄표(실국)'!$A22)</f>
        <v>0</v>
      </c>
      <c r="S22" s="67">
        <f>SUMIFS('1추특출'!M$6:M$40,'1추특출'!$B$6:$B$40,'1추총괄표(실국)'!$A22)</f>
        <v>0</v>
      </c>
      <c r="T22" s="67">
        <f>SUMIFS('1추특출'!N$6:N$40,'1추특출'!$B$6:$B$40,'1추총괄표(실국)'!$A22)</f>
        <v>0</v>
      </c>
      <c r="U22" s="67">
        <f t="shared" si="21"/>
        <v>0</v>
      </c>
    </row>
    <row r="23" spans="1:21" ht="20.100000000000001" customHeight="1" x14ac:dyDescent="0.4">
      <c r="A23" s="96" t="s">
        <v>192</v>
      </c>
      <c r="B23" s="98">
        <f t="shared" si="12"/>
        <v>5011554</v>
      </c>
      <c r="C23" s="98">
        <f t="shared" si="13"/>
        <v>0</v>
      </c>
      <c r="D23" s="98">
        <f t="shared" si="14"/>
        <v>0</v>
      </c>
      <c r="E23" s="98">
        <f t="shared" si="15"/>
        <v>0</v>
      </c>
      <c r="F23" s="98">
        <f t="shared" si="16"/>
        <v>0</v>
      </c>
      <c r="G23" s="99">
        <f t="shared" si="17"/>
        <v>5011554</v>
      </c>
      <c r="I23" s="67">
        <f t="shared" si="18"/>
        <v>5011554</v>
      </c>
      <c r="J23" s="67">
        <f>SUMIFS('1추일입'!M$6:M$9,'1추일입'!$B$6:$B$9,'1추총괄표(실국)'!$A23)</f>
        <v>0</v>
      </c>
      <c r="K23" s="67">
        <f>SUMIFS('1추일입'!N$6:N$9,'1추일입'!$B$6:$B$9,'1추총괄표(실국)'!$A23)</f>
        <v>0</v>
      </c>
      <c r="L23" s="67">
        <f>SUMIFS('1추일출'!M$6:M$103,'1추일출'!$B$6:$B$103,'1추총괄표(실국)'!$A23)</f>
        <v>0</v>
      </c>
      <c r="M23" s="67">
        <f>SUMIFS('1추일출'!N$6:N$103,'1추일출'!$B$6:$B$103,'1추총괄표(실국)'!$A23)</f>
        <v>0</v>
      </c>
      <c r="N23" s="67">
        <f t="shared" si="19"/>
        <v>5011554</v>
      </c>
      <c r="O23" s="102"/>
      <c r="P23" s="67">
        <f t="shared" si="20"/>
        <v>0</v>
      </c>
      <c r="Q23" s="67">
        <f>SUMIFS('1추특입'!M$6:M$50,'1추특입'!$B$6:$B$50,'1추총괄표(실국)'!$A23)</f>
        <v>0</v>
      </c>
      <c r="R23" s="67">
        <f>SUMIFS('1추특입'!N$6:N$50,'1추특입'!$B$6:$B$50,'1추총괄표(실국)'!$A23)</f>
        <v>0</v>
      </c>
      <c r="S23" s="67">
        <f>SUMIFS('1추특출'!M$6:M$40,'1추특출'!$B$6:$B$40,'1추총괄표(실국)'!$A23)</f>
        <v>0</v>
      </c>
      <c r="T23" s="67">
        <f>SUMIFS('1추특출'!N$6:N$40,'1추특출'!$B$6:$B$40,'1추총괄표(실국)'!$A23)</f>
        <v>0</v>
      </c>
      <c r="U23" s="67">
        <f t="shared" si="21"/>
        <v>0</v>
      </c>
    </row>
    <row r="24" spans="1:21" ht="20.100000000000001" customHeight="1" x14ac:dyDescent="0.4">
      <c r="A24" s="96" t="s">
        <v>10</v>
      </c>
      <c r="B24" s="98">
        <f t="shared" si="12"/>
        <v>0</v>
      </c>
      <c r="C24" s="98">
        <f t="shared" si="13"/>
        <v>0</v>
      </c>
      <c r="D24" s="98">
        <f t="shared" si="14"/>
        <v>0</v>
      </c>
      <c r="E24" s="98">
        <f t="shared" si="15"/>
        <v>0</v>
      </c>
      <c r="F24" s="98">
        <f t="shared" si="16"/>
        <v>0</v>
      </c>
      <c r="G24" s="99">
        <f t="shared" si="17"/>
        <v>0</v>
      </c>
      <c r="I24" s="67">
        <f t="shared" si="18"/>
        <v>0</v>
      </c>
      <c r="J24" s="67">
        <f>SUMIFS('1추일입'!M$6:M$9,'1추일입'!$B$6:$B$9,'1추총괄표(실국)'!$A24)</f>
        <v>0</v>
      </c>
      <c r="K24" s="67">
        <f>SUMIFS('1추일입'!N$6:N$9,'1추일입'!$B$6:$B$9,'1추총괄표(실국)'!$A24)</f>
        <v>0</v>
      </c>
      <c r="L24" s="67">
        <f>SUMIFS('1추일출'!M$6:M$103,'1추일출'!$B$6:$B$103,'1추총괄표(실국)'!$A24)</f>
        <v>0</v>
      </c>
      <c r="M24" s="67">
        <f>SUMIFS('1추일출'!N$6:N$103,'1추일출'!$B$6:$B$103,'1추총괄표(실국)'!$A24)</f>
        <v>0</v>
      </c>
      <c r="N24" s="67">
        <f t="shared" si="19"/>
        <v>0</v>
      </c>
      <c r="O24" s="102"/>
      <c r="P24" s="67">
        <f t="shared" si="20"/>
        <v>0</v>
      </c>
      <c r="Q24" s="67">
        <f>SUMIFS('1추특입'!M$6:M$50,'1추특입'!$B$6:$B$50,'1추총괄표(실국)'!$A24)</f>
        <v>0</v>
      </c>
      <c r="R24" s="67">
        <f>SUMIFS('1추특입'!N$6:N$50,'1추특입'!$B$6:$B$50,'1추총괄표(실국)'!$A24)</f>
        <v>0</v>
      </c>
      <c r="S24" s="67">
        <f>SUMIFS('1추특출'!M$6:M$40,'1추특출'!$B$6:$B$40,'1추총괄표(실국)'!$A24)</f>
        <v>0</v>
      </c>
      <c r="T24" s="67">
        <f>SUMIFS('1추특출'!N$6:N$40,'1추특출'!$B$6:$B$40,'1추총괄표(실국)'!$A24)</f>
        <v>0</v>
      </c>
      <c r="U24" s="67">
        <f t="shared" si="21"/>
        <v>0</v>
      </c>
    </row>
    <row r="25" spans="1:21" ht="20.100000000000001" customHeight="1" x14ac:dyDescent="0.4">
      <c r="A25" s="96" t="s">
        <v>408</v>
      </c>
      <c r="B25" s="98">
        <f t="shared" si="12"/>
        <v>0</v>
      </c>
      <c r="C25" s="98">
        <f t="shared" si="13"/>
        <v>0</v>
      </c>
      <c r="D25" s="98">
        <f t="shared" si="14"/>
        <v>0</v>
      </c>
      <c r="E25" s="98">
        <f t="shared" si="15"/>
        <v>0</v>
      </c>
      <c r="F25" s="98">
        <f t="shared" si="16"/>
        <v>0</v>
      </c>
      <c r="G25" s="99">
        <f t="shared" si="17"/>
        <v>0</v>
      </c>
      <c r="I25" s="67">
        <f t="shared" si="18"/>
        <v>0</v>
      </c>
      <c r="J25" s="67">
        <f>SUMIFS('1추일입'!M$6:M$9,'1추일입'!$B$6:$B$9,'1추총괄표(실국)'!$A25)</f>
        <v>0</v>
      </c>
      <c r="K25" s="67">
        <f>SUMIFS('1추일입'!N$6:N$9,'1추일입'!$B$6:$B$9,'1추총괄표(실국)'!$A25)</f>
        <v>0</v>
      </c>
      <c r="L25" s="67">
        <f>SUMIFS('1추일출'!M$6:M$103,'1추일출'!$B$6:$B$103,'1추총괄표(실국)'!$A25)</f>
        <v>0</v>
      </c>
      <c r="M25" s="67">
        <f>SUMIFS('1추일출'!N$6:N$103,'1추일출'!$B$6:$B$103,'1추총괄표(실국)'!$A25)</f>
        <v>0</v>
      </c>
      <c r="N25" s="67">
        <f t="shared" si="19"/>
        <v>0</v>
      </c>
      <c r="O25" s="102"/>
      <c r="P25" s="67">
        <f t="shared" si="20"/>
        <v>0</v>
      </c>
      <c r="Q25" s="67">
        <f>SUMIFS('1추특입'!M$6:M$50,'1추특입'!$B$6:$B$50,'1추총괄표(실국)'!$A25)</f>
        <v>0</v>
      </c>
      <c r="R25" s="67">
        <f>SUMIFS('1추특입'!N$6:N$50,'1추특입'!$B$6:$B$50,'1추총괄표(실국)'!$A25)</f>
        <v>0</v>
      </c>
      <c r="S25" s="67">
        <f>SUMIFS('1추특출'!M$6:M$40,'1추특출'!$B$6:$B$40,'1추총괄표(실국)'!$A25)</f>
        <v>0</v>
      </c>
      <c r="T25" s="67">
        <f>SUMIFS('1추특출'!N$6:N$40,'1추특출'!$B$6:$B$40,'1추총괄표(실국)'!$A25)</f>
        <v>0</v>
      </c>
      <c r="U25" s="67">
        <f t="shared" si="21"/>
        <v>0</v>
      </c>
    </row>
    <row r="26" spans="1:21" ht="20.100000000000001" customHeight="1" x14ac:dyDescent="0.4">
      <c r="A26" s="96" t="s">
        <v>339</v>
      </c>
      <c r="B26" s="98">
        <f t="shared" si="12"/>
        <v>0</v>
      </c>
      <c r="C26" s="98">
        <f t="shared" si="13"/>
        <v>0</v>
      </c>
      <c r="D26" s="98">
        <f t="shared" si="14"/>
        <v>0</v>
      </c>
      <c r="E26" s="98">
        <f t="shared" si="15"/>
        <v>0</v>
      </c>
      <c r="F26" s="98">
        <f t="shared" si="16"/>
        <v>0</v>
      </c>
      <c r="G26" s="99">
        <f t="shared" si="17"/>
        <v>0</v>
      </c>
      <c r="I26" s="67">
        <f t="shared" si="18"/>
        <v>0</v>
      </c>
      <c r="J26" s="67">
        <f>SUMIFS('1추일입'!M$6:M$9,'1추일입'!$B$6:$B$9,'1추총괄표(실국)'!$A26)</f>
        <v>0</v>
      </c>
      <c r="K26" s="67">
        <f>SUMIFS('1추일입'!N$6:N$9,'1추일입'!$B$6:$B$9,'1추총괄표(실국)'!$A26)</f>
        <v>0</v>
      </c>
      <c r="L26" s="67">
        <f>SUMIFS('1추일출'!M$6:M$103,'1추일출'!$B$6:$B$103,'1추총괄표(실국)'!$A26)</f>
        <v>0</v>
      </c>
      <c r="M26" s="67">
        <f>SUMIFS('1추일출'!N$6:N$103,'1추일출'!$B$6:$B$103,'1추총괄표(실국)'!$A26)</f>
        <v>0</v>
      </c>
      <c r="N26" s="67">
        <f t="shared" si="19"/>
        <v>0</v>
      </c>
      <c r="O26" s="102"/>
      <c r="P26" s="67">
        <f t="shared" si="20"/>
        <v>0</v>
      </c>
      <c r="Q26" s="67">
        <f>SUMIFS('1추특입'!M$6:M$50,'1추특입'!$B$6:$B$50,'1추총괄표(실국)'!$A26)</f>
        <v>0</v>
      </c>
      <c r="R26" s="67">
        <f>SUMIFS('1추특입'!N$6:N$50,'1추특입'!$B$6:$B$50,'1추총괄표(실국)'!$A26)</f>
        <v>0</v>
      </c>
      <c r="S26" s="67">
        <f>SUMIFS('1추특출'!M$6:M$40,'1추특출'!$B$6:$B$40,'1추총괄표(실국)'!$A26)</f>
        <v>0</v>
      </c>
      <c r="T26" s="67">
        <f>SUMIFS('1추특출'!N$6:N$40,'1추특출'!$B$6:$B$40,'1추총괄표(실국)'!$A26)</f>
        <v>0</v>
      </c>
      <c r="U26" s="67">
        <f t="shared" si="21"/>
        <v>0</v>
      </c>
    </row>
    <row r="27" spans="1:21" ht="20.100000000000001" customHeight="1" x14ac:dyDescent="0.4">
      <c r="A27" s="96" t="s">
        <v>469</v>
      </c>
      <c r="B27" s="98">
        <f t="shared" si="12"/>
        <v>671000</v>
      </c>
      <c r="C27" s="98">
        <f t="shared" si="13"/>
        <v>0</v>
      </c>
      <c r="D27" s="98">
        <f t="shared" si="14"/>
        <v>0</v>
      </c>
      <c r="E27" s="98">
        <f t="shared" si="15"/>
        <v>0</v>
      </c>
      <c r="F27" s="98">
        <f t="shared" si="16"/>
        <v>0</v>
      </c>
      <c r="G27" s="99">
        <f t="shared" si="17"/>
        <v>671000</v>
      </c>
      <c r="I27" s="67">
        <f t="shared" si="18"/>
        <v>671000</v>
      </c>
      <c r="J27" s="67">
        <f>SUMIFS('1추일입'!M$6:M$9,'1추일입'!$B$6:$B$9,'1추총괄표(실국)'!$A27)</f>
        <v>0</v>
      </c>
      <c r="K27" s="67">
        <f>SUMIFS('1추일입'!N$6:N$9,'1추일입'!$B$6:$B$9,'1추총괄표(실국)'!$A27)</f>
        <v>0</v>
      </c>
      <c r="L27" s="67">
        <f>SUMIFS('1추일출'!M$6:M$103,'1추일출'!$B$6:$B$103,'1추총괄표(실국)'!$A27)</f>
        <v>0</v>
      </c>
      <c r="M27" s="67">
        <f>SUMIFS('1추일출'!N$6:N$103,'1추일출'!$B$6:$B$103,'1추총괄표(실국)'!$A27)</f>
        <v>0</v>
      </c>
      <c r="N27" s="67">
        <f t="shared" si="19"/>
        <v>671000</v>
      </c>
      <c r="O27" s="102"/>
      <c r="P27" s="67">
        <f t="shared" si="20"/>
        <v>0</v>
      </c>
      <c r="Q27" s="67">
        <f>SUMIFS('1추특입'!M$6:M$50,'1추특입'!$B$6:$B$50,'1추총괄표(실국)'!$A27)</f>
        <v>0</v>
      </c>
      <c r="R27" s="67">
        <f>SUMIFS('1추특입'!N$6:N$50,'1추특입'!$B$6:$B$50,'1추총괄표(실국)'!$A27)</f>
        <v>0</v>
      </c>
      <c r="S27" s="67">
        <f>SUMIFS('1추특출'!M$6:M$40,'1추특출'!$B$6:$B$40,'1추총괄표(실국)'!$A27)</f>
        <v>0</v>
      </c>
      <c r="T27" s="67">
        <f>SUMIFS('1추특출'!N$6:N$40,'1추특출'!$B$6:$B$40,'1추총괄표(실국)'!$A27)</f>
        <v>0</v>
      </c>
      <c r="U27" s="67">
        <f t="shared" si="21"/>
        <v>0</v>
      </c>
    </row>
    <row r="28" spans="1:21" ht="20.100000000000001" customHeight="1" x14ac:dyDescent="0.4">
      <c r="A28" s="96" t="s">
        <v>154</v>
      </c>
      <c r="B28" s="98">
        <f t="shared" si="12"/>
        <v>0</v>
      </c>
      <c r="C28" s="98">
        <f t="shared" si="13"/>
        <v>0</v>
      </c>
      <c r="D28" s="98">
        <f t="shared" si="14"/>
        <v>0</v>
      </c>
      <c r="E28" s="98">
        <f t="shared" si="15"/>
        <v>0</v>
      </c>
      <c r="F28" s="98">
        <f t="shared" si="16"/>
        <v>0</v>
      </c>
      <c r="G28" s="99">
        <f t="shared" si="17"/>
        <v>0</v>
      </c>
      <c r="I28" s="67">
        <f t="shared" si="18"/>
        <v>0</v>
      </c>
      <c r="J28" s="67">
        <f>SUMIFS('1추일입'!M$6:M$9,'1추일입'!$B$6:$B$9,'1추총괄표(실국)'!$A28)</f>
        <v>0</v>
      </c>
      <c r="K28" s="67">
        <f>SUMIFS('1추일입'!N$6:N$9,'1추일입'!$B$6:$B$9,'1추총괄표(실국)'!$A28)</f>
        <v>0</v>
      </c>
      <c r="L28" s="67">
        <f>SUMIFS('1추일출'!M$6:M$103,'1추일출'!$B$6:$B$103,'1추총괄표(실국)'!$A28)</f>
        <v>0</v>
      </c>
      <c r="M28" s="67">
        <f>SUMIFS('1추일출'!N$6:N$103,'1추일출'!$B$6:$B$103,'1추총괄표(실국)'!$A28)</f>
        <v>0</v>
      </c>
      <c r="N28" s="67">
        <f t="shared" si="19"/>
        <v>0</v>
      </c>
      <c r="O28" s="102"/>
      <c r="P28" s="67">
        <f t="shared" si="20"/>
        <v>0</v>
      </c>
      <c r="Q28" s="67">
        <f>SUMIFS('1추특입'!M$6:M$50,'1추특입'!$B$6:$B$50,'1추총괄표(실국)'!$A28)</f>
        <v>0</v>
      </c>
      <c r="R28" s="67">
        <f>SUMIFS('1추특입'!N$6:N$50,'1추특입'!$B$6:$B$50,'1추총괄표(실국)'!$A28)</f>
        <v>0</v>
      </c>
      <c r="S28" s="67">
        <f>SUMIFS('1추특출'!M$6:M$40,'1추특출'!$B$6:$B$40,'1추총괄표(실국)'!$A28)</f>
        <v>0</v>
      </c>
      <c r="T28" s="67">
        <f>SUMIFS('1추특출'!N$6:N$40,'1추특출'!$B$6:$B$40,'1추총괄표(실국)'!$A28)</f>
        <v>0</v>
      </c>
      <c r="U28" s="67">
        <f t="shared" si="21"/>
        <v>0</v>
      </c>
    </row>
    <row r="29" spans="1:21" ht="20.100000000000001" customHeight="1" x14ac:dyDescent="0.4">
      <c r="A29" s="96" t="s">
        <v>599</v>
      </c>
      <c r="B29" s="98">
        <f t="shared" si="12"/>
        <v>21458000</v>
      </c>
      <c r="C29" s="98">
        <f t="shared" si="13"/>
        <v>0</v>
      </c>
      <c r="D29" s="98">
        <f t="shared" si="14"/>
        <v>0</v>
      </c>
      <c r="E29" s="98">
        <f t="shared" si="15"/>
        <v>0</v>
      </c>
      <c r="F29" s="98">
        <f t="shared" si="16"/>
        <v>0</v>
      </c>
      <c r="G29" s="99">
        <f t="shared" si="17"/>
        <v>21458000</v>
      </c>
      <c r="I29" s="67">
        <f t="shared" si="18"/>
        <v>21458000</v>
      </c>
      <c r="J29" s="67">
        <f>SUMIFS('1추일입'!M$6:M$9,'1추일입'!$B$6:$B$9,'1추총괄표(실국)'!$A29)</f>
        <v>0</v>
      </c>
      <c r="K29" s="67">
        <f>SUMIFS('1추일입'!N$6:N$9,'1추일입'!$B$6:$B$9,'1추총괄표(실국)'!$A29)</f>
        <v>0</v>
      </c>
      <c r="L29" s="67">
        <f>SUMIFS('1추일출'!M$6:M$103,'1추일출'!$B$6:$B$103,'1추총괄표(실국)'!$A29)</f>
        <v>0</v>
      </c>
      <c r="M29" s="67">
        <f>SUMIFS('1추일출'!N$6:N$103,'1추일출'!$B$6:$B$103,'1추총괄표(실국)'!$A29)</f>
        <v>0</v>
      </c>
      <c r="N29" s="67">
        <f t="shared" si="19"/>
        <v>21458000</v>
      </c>
      <c r="O29" s="102"/>
      <c r="P29" s="67">
        <f t="shared" si="20"/>
        <v>0</v>
      </c>
      <c r="Q29" s="67">
        <f>SUMIFS('1추특입'!M$6:M$50,'1추특입'!$B$6:$B$50,'1추총괄표(실국)'!$A29)</f>
        <v>0</v>
      </c>
      <c r="R29" s="67">
        <f>SUMIFS('1추특입'!N$6:N$50,'1추특입'!$B$6:$B$50,'1추총괄표(실국)'!$A29)</f>
        <v>0</v>
      </c>
      <c r="S29" s="67">
        <f>SUMIFS('1추특출'!M$6:M$40,'1추특출'!$B$6:$B$40,'1추총괄표(실국)'!$A29)</f>
        <v>0</v>
      </c>
      <c r="T29" s="67">
        <f>SUMIFS('1추특출'!N$6:N$40,'1추특출'!$B$6:$B$40,'1추총괄표(실국)'!$A29)</f>
        <v>0</v>
      </c>
      <c r="U29" s="67">
        <f t="shared" si="21"/>
        <v>0</v>
      </c>
    </row>
    <row r="30" spans="1:21" ht="20.100000000000001" customHeight="1" x14ac:dyDescent="0.4">
      <c r="A30" s="96" t="s">
        <v>462</v>
      </c>
      <c r="B30" s="98">
        <f t="shared" si="12"/>
        <v>76861624</v>
      </c>
      <c r="C30" s="98">
        <f t="shared" si="13"/>
        <v>0</v>
      </c>
      <c r="D30" s="98">
        <f t="shared" si="14"/>
        <v>0</v>
      </c>
      <c r="E30" s="98">
        <f t="shared" si="15"/>
        <v>0</v>
      </c>
      <c r="F30" s="98">
        <f t="shared" si="16"/>
        <v>0</v>
      </c>
      <c r="G30" s="99">
        <f t="shared" si="17"/>
        <v>76861624</v>
      </c>
      <c r="I30" s="67">
        <f t="shared" si="18"/>
        <v>76861624</v>
      </c>
      <c r="J30" s="67">
        <f>SUMIFS('1추일입'!M$6:M$9,'1추일입'!$B$6:$B$9,'1추총괄표(실국)'!$A30)</f>
        <v>0</v>
      </c>
      <c r="K30" s="67">
        <f>SUMIFS('1추일입'!N$6:N$9,'1추일입'!$B$6:$B$9,'1추총괄표(실국)'!$A30)</f>
        <v>0</v>
      </c>
      <c r="L30" s="67">
        <f>SUMIFS('1추일출'!M$6:M$103,'1추일출'!$B$6:$B$103,'1추총괄표(실국)'!$A30)</f>
        <v>0</v>
      </c>
      <c r="M30" s="67">
        <f>SUMIFS('1추일출'!N$6:N$103,'1추일출'!$B$6:$B$103,'1추총괄표(실국)'!$A30)</f>
        <v>0</v>
      </c>
      <c r="N30" s="67">
        <f t="shared" si="19"/>
        <v>76861624</v>
      </c>
      <c r="O30" s="102"/>
      <c r="P30" s="67">
        <f t="shared" si="20"/>
        <v>0</v>
      </c>
      <c r="Q30" s="67">
        <f>SUMIFS('1추특입'!M$6:M$50,'1추특입'!$B$6:$B$50,'1추총괄표(실국)'!$A30)</f>
        <v>0</v>
      </c>
      <c r="R30" s="67">
        <f>SUMIFS('1추특입'!N$6:N$50,'1추특입'!$B$6:$B$50,'1추총괄표(실국)'!$A30)</f>
        <v>0</v>
      </c>
      <c r="S30" s="67">
        <f>SUMIFS('1추특출'!M$6:M$40,'1추특출'!$B$6:$B$40,'1추총괄표(실국)'!$A30)</f>
        <v>0</v>
      </c>
      <c r="T30" s="67">
        <f>SUMIFS('1추특출'!N$6:N$40,'1추특출'!$B$6:$B$40,'1추총괄표(실국)'!$A30)</f>
        <v>0</v>
      </c>
      <c r="U30" s="67">
        <f t="shared" si="21"/>
        <v>0</v>
      </c>
    </row>
    <row r="31" spans="1:21" ht="20.100000000000001" customHeight="1" x14ac:dyDescent="0.4">
      <c r="A31" s="96" t="s">
        <v>94</v>
      </c>
      <c r="B31" s="98">
        <f t="shared" si="12"/>
        <v>7238000</v>
      </c>
      <c r="C31" s="98">
        <f t="shared" si="13"/>
        <v>0</v>
      </c>
      <c r="D31" s="98">
        <f t="shared" si="14"/>
        <v>0</v>
      </c>
      <c r="E31" s="98">
        <f t="shared" si="15"/>
        <v>0</v>
      </c>
      <c r="F31" s="98">
        <f t="shared" si="16"/>
        <v>0</v>
      </c>
      <c r="G31" s="99">
        <f t="shared" si="17"/>
        <v>7238000</v>
      </c>
      <c r="I31" s="67">
        <f t="shared" si="18"/>
        <v>7238000</v>
      </c>
      <c r="J31" s="67">
        <f>SUMIFS('1추일입'!M$6:M$9,'1추일입'!$B$6:$B$9,'1추총괄표(실국)'!$A31)</f>
        <v>0</v>
      </c>
      <c r="K31" s="67">
        <f>SUMIFS('1추일입'!N$6:N$9,'1추일입'!$B$6:$B$9,'1추총괄표(실국)'!$A31)</f>
        <v>0</v>
      </c>
      <c r="L31" s="67">
        <f>SUMIFS('1추일출'!M$6:M$103,'1추일출'!$B$6:$B$103,'1추총괄표(실국)'!$A31)</f>
        <v>0</v>
      </c>
      <c r="M31" s="67">
        <f>SUMIFS('1추일출'!N$6:N$103,'1추일출'!$B$6:$B$103,'1추총괄표(실국)'!$A31)</f>
        <v>0</v>
      </c>
      <c r="N31" s="67">
        <f t="shared" si="19"/>
        <v>7238000</v>
      </c>
      <c r="O31" s="102"/>
      <c r="P31" s="67">
        <f t="shared" si="20"/>
        <v>0</v>
      </c>
      <c r="Q31" s="67">
        <f>SUMIFS('1추특입'!M$6:M$50,'1추특입'!$B$6:$B$50,'1추총괄표(실국)'!$A31)</f>
        <v>0</v>
      </c>
      <c r="R31" s="67">
        <f>SUMIFS('1추특입'!N$6:N$50,'1추특입'!$B$6:$B$50,'1추총괄표(실국)'!$A31)</f>
        <v>0</v>
      </c>
      <c r="S31" s="67">
        <f>SUMIFS('1추특출'!M$6:M$40,'1추특출'!$B$6:$B$40,'1추총괄표(실국)'!$A31)</f>
        <v>0</v>
      </c>
      <c r="T31" s="67">
        <f>SUMIFS('1추특출'!N$6:N$40,'1추특출'!$B$6:$B$40,'1추총괄표(실국)'!$A31)</f>
        <v>0</v>
      </c>
      <c r="U31" s="67">
        <f t="shared" si="21"/>
        <v>0</v>
      </c>
    </row>
    <row r="32" spans="1:21" ht="20.100000000000001" customHeight="1" x14ac:dyDescent="0.4">
      <c r="A32" s="96" t="s">
        <v>114</v>
      </c>
      <c r="B32" s="98">
        <f t="shared" si="12"/>
        <v>17940261</v>
      </c>
      <c r="C32" s="98">
        <f t="shared" si="13"/>
        <v>0</v>
      </c>
      <c r="D32" s="98">
        <f t="shared" si="14"/>
        <v>0</v>
      </c>
      <c r="E32" s="98">
        <f t="shared" si="15"/>
        <v>0</v>
      </c>
      <c r="F32" s="98">
        <f t="shared" si="16"/>
        <v>0</v>
      </c>
      <c r="G32" s="99">
        <f t="shared" si="17"/>
        <v>17940261</v>
      </c>
      <c r="I32" s="67">
        <f t="shared" si="18"/>
        <v>17940261</v>
      </c>
      <c r="J32" s="67">
        <f>SUMIFS('1추일입'!M$6:M$9,'1추일입'!$B$6:$B$9,'1추총괄표(실국)'!$A32)</f>
        <v>0</v>
      </c>
      <c r="K32" s="67">
        <f>SUMIFS('1추일입'!N$6:N$9,'1추일입'!$B$6:$B$9,'1추총괄표(실국)'!$A32)</f>
        <v>0</v>
      </c>
      <c r="L32" s="67">
        <f>SUMIFS('1추일출'!M$6:M$103,'1추일출'!$B$6:$B$103,'1추총괄표(실국)'!$A32)</f>
        <v>0</v>
      </c>
      <c r="M32" s="67">
        <f>SUMIFS('1추일출'!N$6:N$103,'1추일출'!$B$6:$B$103,'1추총괄표(실국)'!$A32)</f>
        <v>0</v>
      </c>
      <c r="N32" s="67">
        <f t="shared" si="19"/>
        <v>17940261</v>
      </c>
      <c r="O32" s="102"/>
      <c r="P32" s="67">
        <f t="shared" si="20"/>
        <v>0</v>
      </c>
      <c r="Q32" s="67">
        <f>SUMIFS('1추특입'!M$6:M$50,'1추특입'!$B$6:$B$50,'1추총괄표(실국)'!$A32)</f>
        <v>0</v>
      </c>
      <c r="R32" s="67">
        <f>SUMIFS('1추특입'!N$6:N$50,'1추특입'!$B$6:$B$50,'1추총괄표(실국)'!$A32)</f>
        <v>0</v>
      </c>
      <c r="S32" s="67">
        <f>SUMIFS('1추특출'!M$6:M$40,'1추특출'!$B$6:$B$40,'1추총괄표(실국)'!$A32)</f>
        <v>0</v>
      </c>
      <c r="T32" s="67">
        <f>SUMIFS('1추특출'!N$6:N$40,'1추특출'!$B$6:$B$40,'1추총괄표(실국)'!$A32)</f>
        <v>0</v>
      </c>
      <c r="U32" s="67">
        <f t="shared" si="21"/>
        <v>0</v>
      </c>
    </row>
    <row r="33" spans="1:21" ht="20.100000000000001" customHeight="1" x14ac:dyDescent="0.4">
      <c r="A33" s="96" t="s">
        <v>389</v>
      </c>
      <c r="B33" s="98">
        <f t="shared" si="12"/>
        <v>2683590</v>
      </c>
      <c r="C33" s="98">
        <f t="shared" si="13"/>
        <v>0</v>
      </c>
      <c r="D33" s="98">
        <f t="shared" si="14"/>
        <v>0</v>
      </c>
      <c r="E33" s="98">
        <f t="shared" si="15"/>
        <v>0</v>
      </c>
      <c r="F33" s="98">
        <f t="shared" si="16"/>
        <v>0</v>
      </c>
      <c r="G33" s="99">
        <f t="shared" si="17"/>
        <v>2683590</v>
      </c>
      <c r="I33" s="67">
        <f t="shared" si="18"/>
        <v>2683590</v>
      </c>
      <c r="J33" s="67">
        <f>SUMIFS('1추일입'!M$6:M$9,'1추일입'!$B$6:$B$9,'1추총괄표(실국)'!$A33)</f>
        <v>0</v>
      </c>
      <c r="K33" s="67">
        <f>SUMIFS('1추일입'!N$6:N$9,'1추일입'!$B$6:$B$9,'1추총괄표(실국)'!$A33)</f>
        <v>0</v>
      </c>
      <c r="L33" s="67">
        <f>SUMIFS('1추일출'!M$6:M$103,'1추일출'!$B$6:$B$103,'1추총괄표(실국)'!$A33)</f>
        <v>0</v>
      </c>
      <c r="M33" s="67">
        <f>SUMIFS('1추일출'!N$6:N$103,'1추일출'!$B$6:$B$103,'1추총괄표(실국)'!$A33)</f>
        <v>0</v>
      </c>
      <c r="N33" s="67">
        <f t="shared" si="19"/>
        <v>2683590</v>
      </c>
      <c r="O33" s="102"/>
      <c r="P33" s="67">
        <f t="shared" si="20"/>
        <v>0</v>
      </c>
      <c r="Q33" s="67">
        <f>SUMIFS('1추특입'!M$6:M$50,'1추특입'!$B$6:$B$50,'1추총괄표(실국)'!$A33)</f>
        <v>0</v>
      </c>
      <c r="R33" s="67">
        <f>SUMIFS('1추특입'!N$6:N$50,'1추특입'!$B$6:$B$50,'1추총괄표(실국)'!$A33)</f>
        <v>0</v>
      </c>
      <c r="S33" s="67">
        <f>SUMIFS('1추특출'!M$6:M$40,'1추특출'!$B$6:$B$40,'1추총괄표(실국)'!$A33)</f>
        <v>0</v>
      </c>
      <c r="T33" s="67">
        <f>SUMIFS('1추특출'!N$6:N$40,'1추특출'!$B$6:$B$40,'1추총괄표(실국)'!$A33)</f>
        <v>0</v>
      </c>
      <c r="U33" s="67">
        <f t="shared" si="21"/>
        <v>0</v>
      </c>
    </row>
    <row r="34" spans="1:21" ht="20.100000000000001" customHeight="1" x14ac:dyDescent="0.4">
      <c r="A34" s="96" t="s">
        <v>493</v>
      </c>
      <c r="B34" s="98">
        <f t="shared" si="12"/>
        <v>785000</v>
      </c>
      <c r="C34" s="98">
        <f t="shared" si="13"/>
        <v>0</v>
      </c>
      <c r="D34" s="98">
        <f t="shared" si="14"/>
        <v>0</v>
      </c>
      <c r="E34" s="98">
        <f t="shared" si="15"/>
        <v>0</v>
      </c>
      <c r="F34" s="98">
        <f t="shared" si="16"/>
        <v>0</v>
      </c>
      <c r="G34" s="99">
        <f t="shared" si="17"/>
        <v>785000</v>
      </c>
      <c r="I34" s="67">
        <f t="shared" si="18"/>
        <v>785000</v>
      </c>
      <c r="J34" s="67">
        <f>SUMIFS('1추일입'!M$6:M$9,'1추일입'!$B$6:$B$9,'1추총괄표(실국)'!$A34)</f>
        <v>0</v>
      </c>
      <c r="K34" s="67">
        <f>SUMIFS('1추일입'!N$6:N$9,'1추일입'!$B$6:$B$9,'1추총괄표(실국)'!$A34)</f>
        <v>0</v>
      </c>
      <c r="L34" s="67">
        <f>SUMIFS('1추일출'!M$6:M$103,'1추일출'!$B$6:$B$103,'1추총괄표(실국)'!$A34)</f>
        <v>0</v>
      </c>
      <c r="M34" s="67">
        <f>SUMIFS('1추일출'!N$6:N$103,'1추일출'!$B$6:$B$103,'1추총괄표(실국)'!$A34)</f>
        <v>0</v>
      </c>
      <c r="N34" s="67">
        <f t="shared" si="19"/>
        <v>785000</v>
      </c>
      <c r="O34" s="102"/>
      <c r="P34" s="67">
        <f t="shared" si="20"/>
        <v>0</v>
      </c>
      <c r="Q34" s="67">
        <f>SUMIFS('1추특입'!M$6:M$50,'1추특입'!$B$6:$B$50,'1추총괄표(실국)'!$A34)</f>
        <v>0</v>
      </c>
      <c r="R34" s="67">
        <f>SUMIFS('1추특입'!N$6:N$50,'1추특입'!$B$6:$B$50,'1추총괄표(실국)'!$A34)</f>
        <v>0</v>
      </c>
      <c r="S34" s="67">
        <f>SUMIFS('1추특출'!M$6:M$40,'1추특출'!$B$6:$B$40,'1추총괄표(실국)'!$A34)</f>
        <v>0</v>
      </c>
      <c r="T34" s="67">
        <f>SUMIFS('1추특출'!N$6:N$40,'1추특출'!$B$6:$B$40,'1추총괄표(실국)'!$A34)</f>
        <v>0</v>
      </c>
      <c r="U34" s="67">
        <f t="shared" si="21"/>
        <v>0</v>
      </c>
    </row>
    <row r="35" spans="1:21" ht="20.100000000000001" customHeight="1" x14ac:dyDescent="0.4">
      <c r="A35" s="96" t="s">
        <v>509</v>
      </c>
      <c r="B35" s="98">
        <f t="shared" si="12"/>
        <v>13500000</v>
      </c>
      <c r="C35" s="98">
        <f t="shared" si="13"/>
        <v>0</v>
      </c>
      <c r="D35" s="98">
        <f t="shared" si="14"/>
        <v>0</v>
      </c>
      <c r="E35" s="98">
        <f t="shared" si="15"/>
        <v>0</v>
      </c>
      <c r="F35" s="98">
        <f t="shared" si="16"/>
        <v>0</v>
      </c>
      <c r="G35" s="99">
        <f t="shared" si="17"/>
        <v>13500000</v>
      </c>
      <c r="I35" s="67">
        <f t="shared" si="18"/>
        <v>13500000</v>
      </c>
      <c r="J35" s="67">
        <f>SUMIFS('1추일입'!M$6:M$9,'1추일입'!$B$6:$B$9,'1추총괄표(실국)'!$A35)</f>
        <v>0</v>
      </c>
      <c r="K35" s="67">
        <f>SUMIFS('1추일입'!N$6:N$9,'1추일입'!$B$6:$B$9,'1추총괄표(실국)'!$A35)</f>
        <v>0</v>
      </c>
      <c r="L35" s="67">
        <f>SUMIFS('1추일출'!M$6:M$103,'1추일출'!$B$6:$B$103,'1추총괄표(실국)'!$A35)</f>
        <v>0</v>
      </c>
      <c r="M35" s="67">
        <f>SUMIFS('1추일출'!N$6:N$103,'1추일출'!$B$6:$B$103,'1추총괄표(실국)'!$A35)</f>
        <v>0</v>
      </c>
      <c r="N35" s="67">
        <f t="shared" si="19"/>
        <v>13500000</v>
      </c>
      <c r="O35" s="102"/>
      <c r="P35" s="67">
        <f t="shared" si="20"/>
        <v>0</v>
      </c>
      <c r="Q35" s="67">
        <f>SUMIFS('1추특입'!M$6:M$50,'1추특입'!$B$6:$B$50,'1추총괄표(실국)'!$A35)</f>
        <v>0</v>
      </c>
      <c r="R35" s="67">
        <f>SUMIFS('1추특입'!N$6:N$50,'1추특입'!$B$6:$B$50,'1추총괄표(실국)'!$A35)</f>
        <v>0</v>
      </c>
      <c r="S35" s="67">
        <f>SUMIFS('1추특출'!M$6:M$40,'1추특출'!$B$6:$B$40,'1추총괄표(실국)'!$A35)</f>
        <v>0</v>
      </c>
      <c r="T35" s="67">
        <f>SUMIFS('1추특출'!N$6:N$40,'1추특출'!$B$6:$B$40,'1추총괄표(실국)'!$A35)</f>
        <v>0</v>
      </c>
      <c r="U35" s="67">
        <f t="shared" si="21"/>
        <v>0</v>
      </c>
    </row>
    <row r="36" spans="1:21" ht="20.100000000000001" customHeight="1" thickBot="1" x14ac:dyDescent="0.45">
      <c r="A36" s="97" t="s">
        <v>522</v>
      </c>
      <c r="B36" s="100">
        <f t="shared" si="12"/>
        <v>0</v>
      </c>
      <c r="C36" s="100">
        <f t="shared" si="13"/>
        <v>0</v>
      </c>
      <c r="D36" s="100">
        <f t="shared" si="14"/>
        <v>0</v>
      </c>
      <c r="E36" s="100">
        <f t="shared" si="15"/>
        <v>0</v>
      </c>
      <c r="F36" s="100">
        <f t="shared" si="16"/>
        <v>0</v>
      </c>
      <c r="G36" s="101">
        <f t="shared" si="17"/>
        <v>0</v>
      </c>
      <c r="I36" s="67">
        <f t="shared" si="18"/>
        <v>0</v>
      </c>
      <c r="J36" s="67">
        <f>SUMIFS('1추일입'!M$6:M$9,'1추일입'!$B$6:$B$9,'1추총괄표(실국)'!$A36)</f>
        <v>0</v>
      </c>
      <c r="K36" s="67">
        <f>SUMIFS('1추일입'!N$6:N$9,'1추일입'!$B$6:$B$9,'1추총괄표(실국)'!$A36)</f>
        <v>0</v>
      </c>
      <c r="L36" s="67">
        <f>SUMIFS('1추일출'!M$6:M$103,'1추일출'!$B$6:$B$103,'1추총괄표(실국)'!$A36)</f>
        <v>0</v>
      </c>
      <c r="M36" s="67">
        <f>SUMIFS('1추일출'!N$6:N$103,'1추일출'!$B$6:$B$103,'1추총괄표(실국)'!$A36)</f>
        <v>0</v>
      </c>
      <c r="N36" s="67">
        <f t="shared" si="19"/>
        <v>0</v>
      </c>
      <c r="O36" s="102"/>
      <c r="P36" s="67">
        <f t="shared" si="20"/>
        <v>0</v>
      </c>
      <c r="Q36" s="67">
        <f>SUMIFS('1추특입'!M$6:M$50,'1추특입'!$B$6:$B$50,'1추총괄표(실국)'!$A36)</f>
        <v>0</v>
      </c>
      <c r="R36" s="67">
        <f>SUMIFS('1추특입'!N$6:N$50,'1추특입'!$B$6:$B$50,'1추총괄표(실국)'!$A36)</f>
        <v>0</v>
      </c>
      <c r="S36" s="67">
        <f>SUMIFS('1추특출'!M$6:M$40,'1추특출'!$B$6:$B$40,'1추총괄표(실국)'!$A36)</f>
        <v>0</v>
      </c>
      <c r="T36" s="67">
        <f>SUMIFS('1추특출'!N$6:N$40,'1추특출'!$B$6:$B$40,'1추총괄표(실국)'!$A36)</f>
        <v>0</v>
      </c>
      <c r="U36" s="67">
        <f t="shared" si="21"/>
        <v>0</v>
      </c>
    </row>
    <row r="39" spans="1:21" ht="20.100000000000001" customHeight="1" x14ac:dyDescent="0.4">
      <c r="A39" s="69" t="s">
        <v>724</v>
      </c>
      <c r="B39" s="75"/>
      <c r="C39" s="75"/>
      <c r="D39" s="75"/>
      <c r="E39" s="75"/>
    </row>
    <row r="40" spans="1:21" ht="20.100000000000001" customHeight="1" x14ac:dyDescent="0.4">
      <c r="A40" s="110" t="s">
        <v>700</v>
      </c>
      <c r="B40" s="110" t="s">
        <v>721</v>
      </c>
      <c r="C40" s="110" t="s">
        <v>722</v>
      </c>
      <c r="D40" s="110" t="s">
        <v>723</v>
      </c>
      <c r="E40" s="110" t="s">
        <v>727</v>
      </c>
    </row>
    <row r="41" spans="1:21" ht="20.100000000000001" customHeight="1" x14ac:dyDescent="0.4">
      <c r="A41" s="77" t="s">
        <v>705</v>
      </c>
      <c r="B41" s="108">
        <f>SUM(B42:B43)</f>
        <v>0</v>
      </c>
      <c r="C41" s="108">
        <f t="shared" ref="C41" si="22">SUM(C42:C43)</f>
        <v>0</v>
      </c>
      <c r="D41" s="108">
        <f>B41-C41</f>
        <v>0</v>
      </c>
      <c r="E41" s="71"/>
    </row>
    <row r="42" spans="1:21" ht="20.100000000000001" customHeight="1" x14ac:dyDescent="0.4">
      <c r="A42" s="66" t="s">
        <v>716</v>
      </c>
      <c r="B42" s="67">
        <f>SUM(J6:K6)</f>
        <v>0</v>
      </c>
      <c r="C42" s="67">
        <f>SUM(L6:M6)</f>
        <v>0</v>
      </c>
      <c r="D42" s="67">
        <f t="shared" ref="D42:D43" si="23">B42-C42</f>
        <v>0</v>
      </c>
      <c r="E42" s="173" t="s">
        <v>726</v>
      </c>
    </row>
    <row r="43" spans="1:21" ht="20.100000000000001" customHeight="1" x14ac:dyDescent="0.4">
      <c r="A43" s="66" t="s">
        <v>725</v>
      </c>
      <c r="B43" s="67">
        <f>SUM(Q6:R6)</f>
        <v>0</v>
      </c>
      <c r="C43" s="67">
        <f>SUM(S6:T6)</f>
        <v>0</v>
      </c>
      <c r="D43" s="67">
        <f t="shared" si="23"/>
        <v>0</v>
      </c>
      <c r="E43" s="174"/>
    </row>
    <row r="45" spans="1:21" ht="20.100000000000001" hidden="1" customHeight="1" x14ac:dyDescent="0.3">
      <c r="A45" s="69" t="s">
        <v>752</v>
      </c>
    </row>
    <row r="46" spans="1:21" ht="20.100000000000001" hidden="1" customHeight="1" x14ac:dyDescent="0.3">
      <c r="A46" s="110" t="s">
        <v>753</v>
      </c>
      <c r="B46" s="110" t="s">
        <v>719</v>
      </c>
      <c r="C46" s="110" t="s">
        <v>720</v>
      </c>
      <c r="D46" s="110" t="s">
        <v>716</v>
      </c>
      <c r="E46" s="110" t="s">
        <v>717</v>
      </c>
      <c r="F46" s="110" t="s">
        <v>718</v>
      </c>
    </row>
    <row r="47" spans="1:21" ht="20.100000000000001" hidden="1" customHeight="1" x14ac:dyDescent="0.3">
      <c r="A47" s="77" t="s">
        <v>751</v>
      </c>
      <c r="B47" s="109">
        <f>SUM(B48:B77)</f>
        <v>738556856</v>
      </c>
      <c r="C47" s="109">
        <f>SUM(C48:C77)</f>
        <v>738556856</v>
      </c>
      <c r="D47" s="109">
        <f t="shared" ref="D47:F47" si="24">SUM(D48:D77)</f>
        <v>738556856</v>
      </c>
      <c r="E47" s="109">
        <f t="shared" si="24"/>
        <v>0</v>
      </c>
      <c r="F47" s="109">
        <f t="shared" si="24"/>
        <v>0</v>
      </c>
      <c r="G47" s="165" t="e">
        <f>IF(D47=#REF!,"OK","@@")</f>
        <v>#REF!</v>
      </c>
    </row>
    <row r="48" spans="1:21" ht="20.100000000000001" hidden="1" customHeight="1" x14ac:dyDescent="0.3">
      <c r="A48" s="68" t="s">
        <v>50</v>
      </c>
      <c r="B48" s="91">
        <f>SUM(D48:F48)</f>
        <v>0</v>
      </c>
      <c r="C48" s="91">
        <f>D48+E48</f>
        <v>0</v>
      </c>
      <c r="D48" s="91">
        <v>0</v>
      </c>
      <c r="E48" s="91"/>
      <c r="F48" s="91"/>
    </row>
    <row r="49" spans="1:6" ht="20.100000000000001" hidden="1" customHeight="1" x14ac:dyDescent="0.3">
      <c r="A49" s="68" t="s">
        <v>63</v>
      </c>
      <c r="B49" s="91">
        <f t="shared" ref="B49:B77" si="25">SUM(D49:F49)</f>
        <v>185572667</v>
      </c>
      <c r="C49" s="91">
        <f t="shared" ref="C49:C77" si="26">D49+E49</f>
        <v>185572667</v>
      </c>
      <c r="D49" s="91">
        <v>185572667</v>
      </c>
      <c r="E49" s="91"/>
      <c r="F49" s="91"/>
    </row>
    <row r="50" spans="1:6" ht="20.100000000000001" hidden="1" customHeight="1" x14ac:dyDescent="0.3">
      <c r="A50" s="68" t="s">
        <v>539</v>
      </c>
      <c r="B50" s="91">
        <f>SUM(D50:F50)</f>
        <v>8532790</v>
      </c>
      <c r="C50" s="91">
        <f t="shared" si="26"/>
        <v>8532790</v>
      </c>
      <c r="D50" s="91">
        <v>8532790</v>
      </c>
      <c r="E50" s="91"/>
      <c r="F50" s="91"/>
    </row>
    <row r="51" spans="1:6" ht="20.100000000000001" hidden="1" customHeight="1" x14ac:dyDescent="0.3">
      <c r="A51" s="68" t="s">
        <v>167</v>
      </c>
      <c r="B51" s="91">
        <f t="shared" si="25"/>
        <v>9603506</v>
      </c>
      <c r="C51" s="91">
        <f t="shared" si="26"/>
        <v>9603506</v>
      </c>
      <c r="D51" s="91">
        <v>9603506</v>
      </c>
      <c r="E51" s="91"/>
      <c r="F51" s="91"/>
    </row>
    <row r="52" spans="1:6" ht="20.100000000000001" hidden="1" customHeight="1" x14ac:dyDescent="0.3">
      <c r="A52" s="68" t="s">
        <v>632</v>
      </c>
      <c r="B52" s="91">
        <f t="shared" si="25"/>
        <v>123758756</v>
      </c>
      <c r="C52" s="91">
        <f t="shared" si="26"/>
        <v>123758756</v>
      </c>
      <c r="D52" s="91">
        <v>123758756</v>
      </c>
      <c r="E52" s="91"/>
      <c r="F52" s="91"/>
    </row>
    <row r="53" spans="1:6" ht="20.100000000000001" hidden="1" customHeight="1" x14ac:dyDescent="0.3">
      <c r="A53" s="68" t="s">
        <v>344</v>
      </c>
      <c r="B53" s="91">
        <f t="shared" si="25"/>
        <v>21603000</v>
      </c>
      <c r="C53" s="91">
        <f t="shared" si="26"/>
        <v>21603000</v>
      </c>
      <c r="D53" s="91">
        <v>21603000</v>
      </c>
      <c r="E53" s="91"/>
      <c r="F53" s="91"/>
    </row>
    <row r="54" spans="1:6" ht="20.100000000000001" hidden="1" customHeight="1" x14ac:dyDescent="0.3">
      <c r="A54" s="68" t="s">
        <v>367</v>
      </c>
      <c r="B54" s="91">
        <f t="shared" si="25"/>
        <v>11470364</v>
      </c>
      <c r="C54" s="91">
        <f t="shared" si="26"/>
        <v>11470364</v>
      </c>
      <c r="D54" s="91">
        <v>11470364</v>
      </c>
      <c r="E54" s="91"/>
      <c r="F54" s="91"/>
    </row>
    <row r="55" spans="1:6" ht="20.100000000000001" hidden="1" customHeight="1" x14ac:dyDescent="0.3">
      <c r="A55" s="68" t="s">
        <v>483</v>
      </c>
      <c r="B55" s="91">
        <f t="shared" si="25"/>
        <v>0</v>
      </c>
      <c r="C55" s="91">
        <f t="shared" si="26"/>
        <v>0</v>
      </c>
      <c r="D55" s="91">
        <v>0</v>
      </c>
      <c r="E55" s="91"/>
      <c r="F55" s="91"/>
    </row>
    <row r="56" spans="1:6" ht="20.100000000000001" hidden="1" customHeight="1" x14ac:dyDescent="0.3">
      <c r="A56" s="68" t="s">
        <v>39</v>
      </c>
      <c r="B56" s="91">
        <f t="shared" si="25"/>
        <v>0</v>
      </c>
      <c r="C56" s="91">
        <f t="shared" si="26"/>
        <v>0</v>
      </c>
      <c r="D56" s="91">
        <v>0</v>
      </c>
      <c r="E56" s="91"/>
      <c r="F56" s="91"/>
    </row>
    <row r="57" spans="1:6" ht="20.100000000000001" hidden="1" customHeight="1" x14ac:dyDescent="0.3">
      <c r="A57" s="68" t="s">
        <v>42</v>
      </c>
      <c r="B57" s="91">
        <f t="shared" si="25"/>
        <v>0</v>
      </c>
      <c r="C57" s="91">
        <f t="shared" si="26"/>
        <v>0</v>
      </c>
      <c r="D57" s="91">
        <v>0</v>
      </c>
      <c r="E57" s="91"/>
      <c r="F57" s="91"/>
    </row>
    <row r="58" spans="1:6" ht="20.100000000000001" hidden="1" customHeight="1" x14ac:dyDescent="0.3">
      <c r="A58" s="68" t="s">
        <v>440</v>
      </c>
      <c r="B58" s="91">
        <f t="shared" si="25"/>
        <v>23662291</v>
      </c>
      <c r="C58" s="91">
        <f t="shared" si="26"/>
        <v>23662291</v>
      </c>
      <c r="D58" s="91">
        <v>23662291</v>
      </c>
      <c r="E58" s="91"/>
      <c r="F58" s="91"/>
    </row>
    <row r="59" spans="1:6" ht="20.100000000000001" hidden="1" customHeight="1" x14ac:dyDescent="0.3">
      <c r="A59" s="68" t="s">
        <v>570</v>
      </c>
      <c r="B59" s="91">
        <f t="shared" si="25"/>
        <v>87000</v>
      </c>
      <c r="C59" s="91">
        <f t="shared" si="26"/>
        <v>87000</v>
      </c>
      <c r="D59" s="91">
        <v>87000</v>
      </c>
      <c r="E59" s="91"/>
      <c r="F59" s="91"/>
    </row>
    <row r="60" spans="1:6" ht="20.100000000000001" hidden="1" customHeight="1" x14ac:dyDescent="0.3">
      <c r="A60" s="68" t="s">
        <v>604</v>
      </c>
      <c r="B60" s="91">
        <f t="shared" si="25"/>
        <v>207803153</v>
      </c>
      <c r="C60" s="91">
        <f t="shared" si="26"/>
        <v>207803153</v>
      </c>
      <c r="D60" s="91">
        <v>207803153</v>
      </c>
      <c r="E60" s="91"/>
      <c r="F60" s="91"/>
    </row>
    <row r="61" spans="1:6" ht="20.100000000000001" hidden="1" customHeight="1" x14ac:dyDescent="0.3">
      <c r="A61" s="68" t="s">
        <v>109</v>
      </c>
      <c r="B61" s="91">
        <f t="shared" si="25"/>
        <v>314300</v>
      </c>
      <c r="C61" s="91">
        <f t="shared" si="26"/>
        <v>314300</v>
      </c>
      <c r="D61" s="91">
        <v>314300</v>
      </c>
      <c r="E61" s="91"/>
      <c r="F61" s="91"/>
    </row>
    <row r="62" spans="1:6" ht="20.100000000000001" hidden="1" customHeight="1" x14ac:dyDescent="0.3">
      <c r="A62" s="68" t="s">
        <v>33</v>
      </c>
      <c r="B62" s="91">
        <f t="shared" si="25"/>
        <v>0</v>
      </c>
      <c r="C62" s="91">
        <f t="shared" si="26"/>
        <v>0</v>
      </c>
      <c r="D62" s="91">
        <v>0</v>
      </c>
      <c r="E62" s="91"/>
      <c r="F62" s="91"/>
    </row>
    <row r="63" spans="1:6" ht="20.100000000000001" hidden="1" customHeight="1" x14ac:dyDescent="0.3">
      <c r="A63" s="68" t="s">
        <v>26</v>
      </c>
      <c r="B63" s="91">
        <f t="shared" si="25"/>
        <v>0</v>
      </c>
      <c r="C63" s="91">
        <f t="shared" si="26"/>
        <v>0</v>
      </c>
      <c r="D63" s="91">
        <v>0</v>
      </c>
      <c r="E63" s="91"/>
      <c r="F63" s="91"/>
    </row>
    <row r="64" spans="1:6" ht="20.100000000000001" hidden="1" customHeight="1" x14ac:dyDescent="0.3">
      <c r="A64" s="68" t="s">
        <v>192</v>
      </c>
      <c r="B64" s="91">
        <f t="shared" si="25"/>
        <v>5011554</v>
      </c>
      <c r="C64" s="91">
        <f t="shared" si="26"/>
        <v>5011554</v>
      </c>
      <c r="D64" s="91">
        <v>5011554</v>
      </c>
      <c r="E64" s="91"/>
      <c r="F64" s="91"/>
    </row>
    <row r="65" spans="1:6" ht="20.100000000000001" hidden="1" customHeight="1" x14ac:dyDescent="0.3">
      <c r="A65" s="68" t="s">
        <v>10</v>
      </c>
      <c r="B65" s="91">
        <f t="shared" si="25"/>
        <v>0</v>
      </c>
      <c r="C65" s="91">
        <f t="shared" si="26"/>
        <v>0</v>
      </c>
      <c r="D65" s="91">
        <v>0</v>
      </c>
      <c r="E65" s="91"/>
      <c r="F65" s="91"/>
    </row>
    <row r="66" spans="1:6" ht="20.100000000000001" hidden="1" customHeight="1" x14ac:dyDescent="0.3">
      <c r="A66" s="68" t="s">
        <v>408</v>
      </c>
      <c r="B66" s="91">
        <f t="shared" si="25"/>
        <v>0</v>
      </c>
      <c r="C66" s="91">
        <f t="shared" si="26"/>
        <v>0</v>
      </c>
      <c r="D66" s="91">
        <v>0</v>
      </c>
      <c r="E66" s="91"/>
      <c r="F66" s="91"/>
    </row>
    <row r="67" spans="1:6" ht="20.100000000000001" hidden="1" customHeight="1" x14ac:dyDescent="0.3">
      <c r="A67" s="68" t="s">
        <v>339</v>
      </c>
      <c r="B67" s="91">
        <f t="shared" si="25"/>
        <v>0</v>
      </c>
      <c r="C67" s="91">
        <f t="shared" si="26"/>
        <v>0</v>
      </c>
      <c r="D67" s="91">
        <v>0</v>
      </c>
      <c r="E67" s="91"/>
      <c r="F67" s="91"/>
    </row>
    <row r="68" spans="1:6" ht="20.100000000000001" hidden="1" customHeight="1" x14ac:dyDescent="0.3">
      <c r="A68" s="68" t="s">
        <v>469</v>
      </c>
      <c r="B68" s="91">
        <f t="shared" si="25"/>
        <v>671000</v>
      </c>
      <c r="C68" s="91">
        <f t="shared" si="26"/>
        <v>671000</v>
      </c>
      <c r="D68" s="91">
        <v>671000</v>
      </c>
      <c r="E68" s="91"/>
      <c r="F68" s="91"/>
    </row>
    <row r="69" spans="1:6" ht="20.100000000000001" hidden="1" customHeight="1" x14ac:dyDescent="0.3">
      <c r="A69" s="68" t="s">
        <v>154</v>
      </c>
      <c r="B69" s="91">
        <f t="shared" si="25"/>
        <v>0</v>
      </c>
      <c r="C69" s="91">
        <f t="shared" si="26"/>
        <v>0</v>
      </c>
      <c r="D69" s="91">
        <v>0</v>
      </c>
      <c r="E69" s="91"/>
      <c r="F69" s="91"/>
    </row>
    <row r="70" spans="1:6" ht="20.100000000000001" hidden="1" customHeight="1" x14ac:dyDescent="0.3">
      <c r="A70" s="68" t="s">
        <v>599</v>
      </c>
      <c r="B70" s="91">
        <f t="shared" si="25"/>
        <v>21458000</v>
      </c>
      <c r="C70" s="91">
        <f t="shared" si="26"/>
        <v>21458000</v>
      </c>
      <c r="D70" s="91">
        <v>21458000</v>
      </c>
      <c r="E70" s="91"/>
      <c r="F70" s="91"/>
    </row>
    <row r="71" spans="1:6" ht="20.100000000000001" hidden="1" customHeight="1" x14ac:dyDescent="0.3">
      <c r="A71" s="68" t="s">
        <v>462</v>
      </c>
      <c r="B71" s="91">
        <f t="shared" si="25"/>
        <v>76861624</v>
      </c>
      <c r="C71" s="91">
        <f t="shared" si="26"/>
        <v>76861624</v>
      </c>
      <c r="D71" s="91">
        <v>76861624</v>
      </c>
      <c r="E71" s="91"/>
      <c r="F71" s="91"/>
    </row>
    <row r="72" spans="1:6" ht="20.100000000000001" hidden="1" customHeight="1" x14ac:dyDescent="0.3">
      <c r="A72" s="68" t="s">
        <v>94</v>
      </c>
      <c r="B72" s="91">
        <f t="shared" si="25"/>
        <v>7238000</v>
      </c>
      <c r="C72" s="91">
        <f t="shared" si="26"/>
        <v>7238000</v>
      </c>
      <c r="D72" s="91">
        <v>7238000</v>
      </c>
      <c r="E72" s="91"/>
      <c r="F72" s="91"/>
    </row>
    <row r="73" spans="1:6" ht="20.100000000000001" hidden="1" customHeight="1" x14ac:dyDescent="0.3">
      <c r="A73" s="68" t="s">
        <v>114</v>
      </c>
      <c r="B73" s="91">
        <f t="shared" si="25"/>
        <v>17940261</v>
      </c>
      <c r="C73" s="91">
        <f t="shared" si="26"/>
        <v>17940261</v>
      </c>
      <c r="D73" s="91">
        <v>17940261</v>
      </c>
      <c r="E73" s="91"/>
      <c r="F73" s="91"/>
    </row>
    <row r="74" spans="1:6" ht="20.100000000000001" hidden="1" customHeight="1" x14ac:dyDescent="0.3">
      <c r="A74" s="68" t="s">
        <v>389</v>
      </c>
      <c r="B74" s="91">
        <f t="shared" si="25"/>
        <v>2683590</v>
      </c>
      <c r="C74" s="91">
        <f t="shared" si="26"/>
        <v>2683590</v>
      </c>
      <c r="D74" s="91">
        <v>2683590</v>
      </c>
      <c r="E74" s="91"/>
      <c r="F74" s="91"/>
    </row>
    <row r="75" spans="1:6" ht="20.100000000000001" hidden="1" customHeight="1" x14ac:dyDescent="0.3">
      <c r="A75" s="68" t="s">
        <v>493</v>
      </c>
      <c r="B75" s="91">
        <f t="shared" si="25"/>
        <v>785000</v>
      </c>
      <c r="C75" s="91">
        <f t="shared" si="26"/>
        <v>785000</v>
      </c>
      <c r="D75" s="91">
        <v>785000</v>
      </c>
      <c r="E75" s="91"/>
      <c r="F75" s="91"/>
    </row>
    <row r="76" spans="1:6" ht="20.100000000000001" hidden="1" customHeight="1" x14ac:dyDescent="0.3">
      <c r="A76" s="68" t="s">
        <v>509</v>
      </c>
      <c r="B76" s="91">
        <f t="shared" si="25"/>
        <v>13500000</v>
      </c>
      <c r="C76" s="91">
        <f t="shared" si="26"/>
        <v>13500000</v>
      </c>
      <c r="D76" s="91">
        <v>13500000</v>
      </c>
      <c r="E76" s="91"/>
      <c r="F76" s="91"/>
    </row>
    <row r="77" spans="1:6" ht="20.100000000000001" hidden="1" customHeight="1" x14ac:dyDescent="0.3">
      <c r="A77" s="68" t="s">
        <v>522</v>
      </c>
      <c r="B77" s="91">
        <f t="shared" si="25"/>
        <v>0</v>
      </c>
      <c r="C77" s="91">
        <f t="shared" si="26"/>
        <v>0</v>
      </c>
      <c r="D77" s="91">
        <v>0</v>
      </c>
      <c r="E77" s="91"/>
      <c r="F77" s="91"/>
    </row>
  </sheetData>
  <mergeCells count="14">
    <mergeCell ref="A4:A5"/>
    <mergeCell ref="B4:B5"/>
    <mergeCell ref="C4:D4"/>
    <mergeCell ref="E4:F4"/>
    <mergeCell ref="G4:G5"/>
    <mergeCell ref="U4:U5"/>
    <mergeCell ref="E42:E43"/>
    <mergeCell ref="J4:K4"/>
    <mergeCell ref="L4:M4"/>
    <mergeCell ref="N4:N5"/>
    <mergeCell ref="P4:P5"/>
    <mergeCell ref="Q4:R4"/>
    <mergeCell ref="S4:T4"/>
    <mergeCell ref="I4:I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I52"/>
  <sheetViews>
    <sheetView zoomScale="85" zoomScaleNormal="85" workbookViewId="0">
      <pane xSplit="3" ySplit="6" topLeftCell="D7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4"/>
  <cols>
    <col min="1" max="1" width="9" style="74" hidden="1" customWidth="1"/>
    <col min="2" max="2" width="3.59765625" customWidth="1"/>
    <col min="3" max="3" width="20.59765625" customWidth="1"/>
    <col min="4" max="16" width="12.59765625" customWidth="1"/>
    <col min="17" max="17" width="2.59765625" customWidth="1"/>
    <col min="18" max="30" width="12.59765625" customWidth="1"/>
    <col min="31" max="32" width="5.59765625" customWidth="1"/>
    <col min="33" max="33" width="10.59765625" customWidth="1"/>
    <col min="34" max="34" width="5.59765625" customWidth="1"/>
    <col min="35" max="35" width="10.59765625" customWidth="1"/>
  </cols>
  <sheetData>
    <row r="1" spans="1:35" ht="35.1" customHeight="1" x14ac:dyDescent="0.4">
      <c r="B1" s="111" t="s">
        <v>756</v>
      </c>
      <c r="C1" s="111"/>
      <c r="D1" s="7"/>
      <c r="E1" s="7"/>
      <c r="F1" s="7"/>
      <c r="G1" s="7"/>
      <c r="H1" s="7"/>
      <c r="I1" s="7"/>
    </row>
    <row r="2" spans="1:35" ht="15" customHeight="1" x14ac:dyDescent="0.3">
      <c r="B2" s="65"/>
      <c r="C2" s="65"/>
    </row>
    <row r="3" spans="1:35" ht="20.100000000000001" customHeight="1" x14ac:dyDescent="0.4">
      <c r="E3" s="70"/>
      <c r="F3" s="70"/>
      <c r="G3" s="72"/>
      <c r="H3" s="70"/>
      <c r="I3" s="16"/>
      <c r="P3" s="16" t="s">
        <v>699</v>
      </c>
      <c r="AD3" s="16" t="s">
        <v>699</v>
      </c>
    </row>
    <row r="4" spans="1:35" ht="20.100000000000001" customHeight="1" x14ac:dyDescent="0.4">
      <c r="A4" s="70"/>
      <c r="B4" s="199" t="s">
        <v>757</v>
      </c>
      <c r="C4" s="199"/>
      <c r="D4" s="185" t="s">
        <v>759</v>
      </c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70"/>
      <c r="R4" s="185" t="s">
        <v>759</v>
      </c>
      <c r="S4" s="185"/>
      <c r="T4" s="185"/>
      <c r="U4" s="185"/>
      <c r="V4" s="185"/>
      <c r="W4" s="185"/>
      <c r="X4" s="185"/>
      <c r="Y4" s="185"/>
      <c r="Z4" s="185"/>
      <c r="AA4" s="185"/>
      <c r="AB4" s="185"/>
      <c r="AC4" s="185"/>
      <c r="AD4" s="185"/>
      <c r="AE4" s="70"/>
      <c r="AF4" s="182" t="s">
        <v>773</v>
      </c>
      <c r="AG4" s="184"/>
      <c r="AH4" s="184"/>
      <c r="AI4" s="183"/>
    </row>
    <row r="5" spans="1:35" ht="20.100000000000001" customHeight="1" x14ac:dyDescent="0.4">
      <c r="A5" s="70"/>
      <c r="B5" s="199"/>
      <c r="C5" s="199"/>
      <c r="D5" s="200" t="s">
        <v>760</v>
      </c>
      <c r="E5" s="186" t="s">
        <v>761</v>
      </c>
      <c r="F5" s="188" t="s">
        <v>762</v>
      </c>
      <c r="G5" s="204" t="s">
        <v>765</v>
      </c>
      <c r="H5" s="205"/>
      <c r="I5" s="202" t="s">
        <v>766</v>
      </c>
      <c r="J5" s="204" t="s">
        <v>769</v>
      </c>
      <c r="K5" s="205"/>
      <c r="L5" s="206" t="s">
        <v>770</v>
      </c>
      <c r="M5" s="207"/>
      <c r="N5" s="208" t="s">
        <v>771</v>
      </c>
      <c r="O5" s="206" t="s">
        <v>772</v>
      </c>
      <c r="P5" s="196"/>
      <c r="Q5" s="70"/>
      <c r="R5" s="186" t="s">
        <v>760</v>
      </c>
      <c r="S5" s="188" t="s">
        <v>761</v>
      </c>
      <c r="T5" s="186" t="s">
        <v>762</v>
      </c>
      <c r="U5" s="191" t="s">
        <v>765</v>
      </c>
      <c r="V5" s="192"/>
      <c r="W5" s="193" t="s">
        <v>766</v>
      </c>
      <c r="X5" s="191" t="s">
        <v>769</v>
      </c>
      <c r="Y5" s="192"/>
      <c r="Z5" s="195" t="s">
        <v>770</v>
      </c>
      <c r="AA5" s="196"/>
      <c r="AB5" s="197" t="s">
        <v>771</v>
      </c>
      <c r="AC5" s="195" t="s">
        <v>772</v>
      </c>
      <c r="AD5" s="196"/>
      <c r="AE5" s="70"/>
      <c r="AF5" s="182" t="s">
        <v>776</v>
      </c>
      <c r="AG5" s="183"/>
      <c r="AH5" s="182" t="s">
        <v>777</v>
      </c>
      <c r="AI5" s="183"/>
    </row>
    <row r="6" spans="1:35" ht="20.100000000000001" customHeight="1" x14ac:dyDescent="0.4">
      <c r="A6" s="70"/>
      <c r="B6" s="199"/>
      <c r="C6" s="199"/>
      <c r="D6" s="201"/>
      <c r="E6" s="190"/>
      <c r="F6" s="189"/>
      <c r="G6" s="158" t="s">
        <v>763</v>
      </c>
      <c r="H6" s="159" t="s">
        <v>764</v>
      </c>
      <c r="I6" s="203"/>
      <c r="J6" s="158" t="s">
        <v>767</v>
      </c>
      <c r="K6" s="159" t="s">
        <v>768</v>
      </c>
      <c r="L6" s="160" t="s">
        <v>763</v>
      </c>
      <c r="M6" s="161" t="s">
        <v>764</v>
      </c>
      <c r="N6" s="209"/>
      <c r="O6" s="160" t="s">
        <v>767</v>
      </c>
      <c r="P6" s="122" t="s">
        <v>768</v>
      </c>
      <c r="Q6" s="70"/>
      <c r="R6" s="187"/>
      <c r="S6" s="189"/>
      <c r="T6" s="190"/>
      <c r="U6" s="151" t="s">
        <v>763</v>
      </c>
      <c r="V6" s="152" t="s">
        <v>764</v>
      </c>
      <c r="W6" s="194"/>
      <c r="X6" s="151" t="s">
        <v>767</v>
      </c>
      <c r="Y6" s="152" t="s">
        <v>768</v>
      </c>
      <c r="Z6" s="132" t="s">
        <v>763</v>
      </c>
      <c r="AA6" s="122" t="s">
        <v>764</v>
      </c>
      <c r="AB6" s="198"/>
      <c r="AC6" s="132" t="s">
        <v>767</v>
      </c>
      <c r="AD6" s="122" t="s">
        <v>768</v>
      </c>
      <c r="AE6" s="70"/>
      <c r="AF6" s="115" t="s">
        <v>774</v>
      </c>
      <c r="AG6" s="116" t="s">
        <v>775</v>
      </c>
      <c r="AH6" s="115" t="s">
        <v>774</v>
      </c>
      <c r="AI6" s="116" t="s">
        <v>775</v>
      </c>
    </row>
    <row r="7" spans="1:35" ht="20.100000000000001" customHeight="1" x14ac:dyDescent="0.4">
      <c r="A7" s="112"/>
      <c r="B7" s="163" t="s">
        <v>785</v>
      </c>
      <c r="C7" s="162"/>
      <c r="D7" s="154">
        <f>SUM(D8:D52)/2</f>
        <v>0</v>
      </c>
      <c r="E7" s="145">
        <f t="shared" ref="E7:R7" si="0">SUM(E8:E52)/2</f>
        <v>0</v>
      </c>
      <c r="F7" s="147">
        <f t="shared" si="0"/>
        <v>0</v>
      </c>
      <c r="G7" s="127">
        <f t="shared" si="0"/>
        <v>0</v>
      </c>
      <c r="H7" s="128">
        <f t="shared" si="0"/>
        <v>911675</v>
      </c>
      <c r="I7" s="147">
        <f t="shared" si="0"/>
        <v>911675</v>
      </c>
      <c r="J7" s="127">
        <f t="shared" si="0"/>
        <v>911675</v>
      </c>
      <c r="K7" s="128">
        <f t="shared" si="0"/>
        <v>0</v>
      </c>
      <c r="L7" s="123">
        <f t="shared" si="0"/>
        <v>0</v>
      </c>
      <c r="M7" s="124">
        <f t="shared" si="0"/>
        <v>0</v>
      </c>
      <c r="N7" s="145">
        <f t="shared" si="0"/>
        <v>0</v>
      </c>
      <c r="O7" s="123">
        <f t="shared" si="0"/>
        <v>0</v>
      </c>
      <c r="P7" s="128">
        <f t="shared" si="0"/>
        <v>0</v>
      </c>
      <c r="Q7" s="121"/>
      <c r="R7" s="145">
        <f t="shared" si="0"/>
        <v>4017235</v>
      </c>
      <c r="S7" s="147">
        <f t="shared" ref="S7" si="1">SUM(S8:S52)/2</f>
        <v>917235</v>
      </c>
      <c r="T7" s="145">
        <f t="shared" ref="T7" si="2">SUM(T8:T52)/2</f>
        <v>3100000</v>
      </c>
      <c r="U7" s="123">
        <f t="shared" ref="U7" si="3">SUM(U8:U52)/2</f>
        <v>-1550000</v>
      </c>
      <c r="V7" s="124">
        <f t="shared" ref="V7" si="4">SUM(V8:V52)/2</f>
        <v>2509571</v>
      </c>
      <c r="W7" s="145">
        <f t="shared" ref="W7" si="5">SUM(W8:W52)/2</f>
        <v>4976806</v>
      </c>
      <c r="X7" s="123">
        <f t="shared" ref="X7" si="6">SUM(X8:X52)/2</f>
        <v>911675</v>
      </c>
      <c r="Y7" s="124">
        <f t="shared" ref="Y7" si="7">SUM(Y8:Y52)/2</f>
        <v>47896</v>
      </c>
      <c r="Z7" s="127">
        <f t="shared" ref="Z7" si="8">SUM(Z8:Z52)/2</f>
        <v>0</v>
      </c>
      <c r="AA7" s="128">
        <f t="shared" ref="AA7" si="9">SUM(AA8:AA52)/2</f>
        <v>0</v>
      </c>
      <c r="AB7" s="147">
        <f t="shared" ref="AB7" si="10">SUM(AB8:AB52)/2</f>
        <v>4017235</v>
      </c>
      <c r="AC7" s="127">
        <f t="shared" ref="AC7" si="11">SUM(AC8:AC52)/2</f>
        <v>0</v>
      </c>
      <c r="AD7" s="128">
        <f t="shared" ref="AD7" si="12">SUM(AD8:AD52)/2</f>
        <v>0</v>
      </c>
      <c r="AE7" s="70"/>
      <c r="AF7" s="141" t="str">
        <f>IF(J7=X7,"OK","@@")</f>
        <v>OK</v>
      </c>
      <c r="AG7" s="142">
        <f>J7-X7</f>
        <v>0</v>
      </c>
      <c r="AH7" s="141" t="str">
        <f>IF(O7=AC7,"OK","@@")</f>
        <v>OK</v>
      </c>
      <c r="AI7" s="142">
        <f>O7-AC7</f>
        <v>0</v>
      </c>
    </row>
    <row r="8" spans="1:35" ht="20.100000000000001" customHeight="1" x14ac:dyDescent="0.4">
      <c r="A8" s="112"/>
      <c r="B8" s="164" t="s">
        <v>784</v>
      </c>
      <c r="C8" s="137"/>
      <c r="D8" s="155">
        <f>SUM(D9:D13)</f>
        <v>0</v>
      </c>
      <c r="E8" s="146">
        <f t="shared" ref="E8:P8" si="13">SUM(E9:E13)</f>
        <v>0</v>
      </c>
      <c r="F8" s="148">
        <f t="shared" si="13"/>
        <v>0</v>
      </c>
      <c r="G8" s="138">
        <f t="shared" si="13"/>
        <v>0</v>
      </c>
      <c r="H8" s="140">
        <f t="shared" si="13"/>
        <v>0</v>
      </c>
      <c r="I8" s="148">
        <f t="shared" si="13"/>
        <v>0</v>
      </c>
      <c r="J8" s="138">
        <f t="shared" si="13"/>
        <v>0</v>
      </c>
      <c r="K8" s="140">
        <f t="shared" si="13"/>
        <v>0</v>
      </c>
      <c r="L8" s="143">
        <f t="shared" si="13"/>
        <v>0</v>
      </c>
      <c r="M8" s="153">
        <f t="shared" si="13"/>
        <v>0</v>
      </c>
      <c r="N8" s="146">
        <f t="shared" si="13"/>
        <v>0</v>
      </c>
      <c r="O8" s="143">
        <f t="shared" si="13"/>
        <v>0</v>
      </c>
      <c r="P8" s="140">
        <f t="shared" si="13"/>
        <v>0</v>
      </c>
      <c r="Q8" s="73"/>
      <c r="R8" s="146">
        <f>SUM(R9:R13)</f>
        <v>0</v>
      </c>
      <c r="S8" s="148">
        <f t="shared" ref="S8" si="14">SUM(S9:S13)</f>
        <v>0</v>
      </c>
      <c r="T8" s="146">
        <f t="shared" ref="T8" si="15">SUM(T9:T13)</f>
        <v>0</v>
      </c>
      <c r="U8" s="143">
        <f t="shared" ref="U8" si="16">SUM(U9:U13)</f>
        <v>0</v>
      </c>
      <c r="V8" s="153">
        <f t="shared" ref="V8" si="17">SUM(V9:V13)</f>
        <v>0</v>
      </c>
      <c r="W8" s="146">
        <f t="shared" ref="W8" si="18">SUM(W9:W13)</f>
        <v>0</v>
      </c>
      <c r="X8" s="143">
        <f t="shared" ref="X8" si="19">SUM(X9:X13)</f>
        <v>0</v>
      </c>
      <c r="Y8" s="153">
        <f t="shared" ref="Y8" si="20">SUM(Y9:Y13)</f>
        <v>0</v>
      </c>
      <c r="Z8" s="138">
        <f t="shared" ref="Z8" si="21">SUM(Z9:Z13)</f>
        <v>0</v>
      </c>
      <c r="AA8" s="140">
        <f t="shared" ref="AA8" si="22">SUM(AA9:AA13)</f>
        <v>0</v>
      </c>
      <c r="AB8" s="148">
        <f t="shared" ref="AB8" si="23">SUM(AB9:AB13)</f>
        <v>0</v>
      </c>
      <c r="AC8" s="138">
        <f t="shared" ref="AC8" si="24">SUM(AC9:AC13)</f>
        <v>0</v>
      </c>
      <c r="AD8" s="140">
        <f t="shared" ref="AD8" si="25">SUM(AD9:AD13)</f>
        <v>0</v>
      </c>
      <c r="AE8" s="70"/>
      <c r="AF8" s="139" t="str">
        <f t="shared" ref="AF8:AF50" si="26">IF(J8=X8,"OK","@@")</f>
        <v>OK</v>
      </c>
      <c r="AG8" s="140">
        <f t="shared" ref="AG8:AG50" si="27">J8-X8</f>
        <v>0</v>
      </c>
      <c r="AH8" s="139" t="str">
        <f t="shared" ref="AH8:AH50" si="28">IF(O8=AC8,"OK","@@")</f>
        <v>OK</v>
      </c>
      <c r="AI8" s="140">
        <f t="shared" ref="AI8:AI50" si="29">O8-AC8</f>
        <v>0</v>
      </c>
    </row>
    <row r="9" spans="1:35" ht="20.100000000000001" customHeight="1" x14ac:dyDescent="0.4">
      <c r="A9" s="112" t="s">
        <v>706</v>
      </c>
      <c r="B9" s="135"/>
      <c r="C9" s="133" t="s">
        <v>10</v>
      </c>
      <c r="D9" s="156">
        <f>SUMIFS('1추일입'!G$6:G$9,'1추일입'!$A$6:$A$9,'1추총괄표(위원회)'!$A9,'1추일입'!$B$6:$B$9,'1추총괄표(위원회)'!$C9)</f>
        <v>0</v>
      </c>
      <c r="E9" s="113">
        <f>SUMIFS('1추일입'!H$6:H$9,'1추일입'!$A$6:$A$9,'1추총괄표(위원회)'!$A9,'1추일입'!$B$6:$B$9,'1추총괄표(위원회)'!$C9)</f>
        <v>0</v>
      </c>
      <c r="F9" s="149">
        <f>D9-E9</f>
        <v>0</v>
      </c>
      <c r="G9" s="129">
        <f>SUMIFS('1추일입'!J$6:J$9,'1추일입'!$A$6:$A$9,'1추총괄표(위원회)'!$A9,'1추일입'!$B$6:$B$9,'1추총괄표(위원회)'!$C9)</f>
        <v>0</v>
      </c>
      <c r="H9" s="118">
        <f>SUMIFS('1추일입'!K$6:K$9,'1추일입'!$A$6:$A$9,'1추총괄표(위원회)'!$A9,'1추일입'!$B$6:$B$9,'1추총괄표(위원회)'!$C9)</f>
        <v>0</v>
      </c>
      <c r="I9" s="149">
        <f>SUMIFS('1추일입'!L$6:L$9,'1추일입'!$A$6:$A$9,'1추총괄표(위원회)'!$A9,'1추일입'!$B$6:$B$9,'1추총괄표(위원회)'!$C9)</f>
        <v>0</v>
      </c>
      <c r="J9" s="129">
        <f>SUMIFS('1추일입'!V$6:V$9,'1추일입'!$A$6:$A$9,'1추총괄표(위원회)'!$A9,'1추일입'!$B$6:$B$9,'1추총괄표(위원회)'!$C9)</f>
        <v>0</v>
      </c>
      <c r="K9" s="118">
        <f>SUMIFS('1추일입'!W$6:W$9,'1추일입'!$A$6:$A$9,'1추총괄표(위원회)'!$A9,'1추일입'!$B$6:$B$9,'1추총괄표(위원회)'!$C9)</f>
        <v>0</v>
      </c>
      <c r="L9" s="125">
        <f>SUMIFS('1추일입'!M$6:M$9,'1추일입'!$A$6:$A$9,'1추총괄표(위원회)'!$A9,'1추일입'!$B$6:$B$9,'1추총괄표(위원회)'!$C9)</f>
        <v>0</v>
      </c>
      <c r="M9" s="126">
        <f>SUMIFS('1추일입'!N$6:N$9,'1추일입'!$A$6:$A$9,'1추총괄표(위원회)'!$A9,'1추일입'!$B$6:$B$9,'1추총괄표(위원회)'!$C9)</f>
        <v>0</v>
      </c>
      <c r="N9" s="113">
        <f>SUMIFS('1추일입'!O$6:O$9,'1추일입'!$A$6:$A$9,'1추총괄표(위원회)'!$A9,'1추일입'!$B$6:$B$9,'1추총괄표(위원회)'!$C9)</f>
        <v>0</v>
      </c>
      <c r="O9" s="125">
        <f>SUMIFS('1추일입'!AA$6:AA$9,'1추일입'!$A$6:$A$9,'1추총괄표(위원회)'!$A9,'1추일입'!$B$6:$B$9,'1추총괄표(위원회)'!$C9)</f>
        <v>0</v>
      </c>
      <c r="P9" s="118">
        <f>SUMIFS('1추일입'!AB$6:AB$9,'1추일입'!$A$6:$A$9,'1추총괄표(위원회)'!$A9,'1추일입'!$B$6:$B$9,'1추총괄표(위원회)'!$C9)</f>
        <v>0</v>
      </c>
      <c r="Q9" s="73"/>
      <c r="R9" s="113">
        <f>SUMIFS('1추일출'!G$6:G$103,'1추일출'!$A$6:$A$103,'1추총괄표(위원회)'!$A9,'1추일출'!$B$6:$B$103,'1추총괄표(위원회)'!$C9)</f>
        <v>0</v>
      </c>
      <c r="S9" s="149">
        <f>SUMIFS('1추일출'!H$6:H$103,'1추일출'!$A$6:$A$103,'1추총괄표(위원회)'!$A9,'1추일출'!$B$6:$B$103,'1추총괄표(위원회)'!$C9)</f>
        <v>0</v>
      </c>
      <c r="T9" s="113">
        <f>R9-S9</f>
        <v>0</v>
      </c>
      <c r="U9" s="125">
        <f>SUMIFS('1추일출'!J$6:J$103,'1추일출'!$A$6:$A$103,'1추총괄표(위원회)'!$A9,'1추일출'!$B$6:$B$103,'1추총괄표(위원회)'!$C9)</f>
        <v>0</v>
      </c>
      <c r="V9" s="126">
        <f>SUMIFS('1추일출'!K$6:K$103,'1추일출'!$A$6:$A$103,'1추총괄표(위원회)'!$A9,'1추일출'!$B$6:$B$103,'1추총괄표(위원회)'!$C9)</f>
        <v>0</v>
      </c>
      <c r="W9" s="113">
        <f>SUMIFS('1추일출'!L$6:L$103,'1추일출'!$A$6:$A$103,'1추총괄표(위원회)'!$A9,'1추일출'!$B$6:$B$103,'1추총괄표(위원회)'!$C9)</f>
        <v>0</v>
      </c>
      <c r="X9" s="125">
        <f>SUMIFS('1추일출'!V$6:V$103,'1추일출'!$A$6:$A$103,'1추총괄표(위원회)'!$A9,'1추일출'!$B$6:$B$103,'1추총괄표(위원회)'!$C9)</f>
        <v>0</v>
      </c>
      <c r="Y9" s="126">
        <f>SUMIFS('1추일출'!W$6:W$103,'1추일출'!$A$6:$A$103,'1추총괄표(위원회)'!$A9,'1추일출'!$B$6:$B$103,'1추총괄표(위원회)'!$C9)</f>
        <v>0</v>
      </c>
      <c r="Z9" s="129">
        <f>SUMIFS('1추일출'!M$6:M$103,'1추일출'!$A$6:$A$103,'1추총괄표(위원회)'!$A9,'1추일출'!$B$6:$B$103,'1추총괄표(위원회)'!$C9)</f>
        <v>0</v>
      </c>
      <c r="AA9" s="118">
        <f>SUMIFS('1추일출'!N$6:N$103,'1추일출'!$A$6:$A$103,'1추총괄표(위원회)'!$A9,'1추일출'!$B$6:$B$103,'1추총괄표(위원회)'!$C9)</f>
        <v>0</v>
      </c>
      <c r="AB9" s="149">
        <f>SUMIFS('1추일출'!O$6:O$103,'1추일출'!$A$6:$A$103,'1추총괄표(위원회)'!$A9,'1추일출'!$B$6:$B$103,'1추총괄표(위원회)'!$C9)</f>
        <v>0</v>
      </c>
      <c r="AC9" s="129">
        <f>SUMIFS('1추일출'!AA$6:AA$103,'1추일출'!$A$6:$A$103,'1추총괄표(위원회)'!$A9,'1추일출'!$B$6:$B$103,'1추총괄표(위원회)'!C$9)</f>
        <v>0</v>
      </c>
      <c r="AD9" s="118">
        <f>SUMIFS('1추일출'!AB$6:AB$103,'1추일출'!$A$6:$A$103,'1추총괄표(위원회)'!$A9,'1추일출'!$B$6:$B$103,'1추총괄표(위원회)'!D$9)</f>
        <v>0</v>
      </c>
      <c r="AE9" s="70"/>
      <c r="AF9" s="117" t="str">
        <f t="shared" si="26"/>
        <v>OK</v>
      </c>
      <c r="AG9" s="118">
        <f t="shared" si="27"/>
        <v>0</v>
      </c>
      <c r="AH9" s="117" t="str">
        <f t="shared" si="28"/>
        <v>OK</v>
      </c>
      <c r="AI9" s="118">
        <f t="shared" si="29"/>
        <v>0</v>
      </c>
    </row>
    <row r="10" spans="1:35" ht="20.100000000000001" customHeight="1" x14ac:dyDescent="0.4">
      <c r="A10" s="112" t="s">
        <v>706</v>
      </c>
      <c r="B10" s="135"/>
      <c r="C10" s="133" t="s">
        <v>33</v>
      </c>
      <c r="D10" s="156">
        <f>SUMIFS('1추일입'!G$6:G$9,'1추일입'!$A$6:$A$9,'1추총괄표(위원회)'!$A10,'1추일입'!$B$6:$B$9,'1추총괄표(위원회)'!$C10)</f>
        <v>0</v>
      </c>
      <c r="E10" s="113">
        <f>SUMIFS('1추일입'!H$6:H$9,'1추일입'!$A$6:$A$9,'1추총괄표(위원회)'!$A10,'1추일입'!$B$6:$B$9,'1추총괄표(위원회)'!$C10)</f>
        <v>0</v>
      </c>
      <c r="F10" s="149">
        <f t="shared" ref="F10:F52" si="30">D10-E10</f>
        <v>0</v>
      </c>
      <c r="G10" s="129">
        <f>SUMIFS('1추일입'!J$6:J$9,'1추일입'!$A$6:$A$9,'1추총괄표(위원회)'!$A10,'1추일입'!$B$6:$B$9,'1추총괄표(위원회)'!$C10)</f>
        <v>0</v>
      </c>
      <c r="H10" s="118">
        <f>SUMIFS('1추일입'!K$6:K$9,'1추일입'!$A$6:$A$9,'1추총괄표(위원회)'!$A10,'1추일입'!$B$6:$B$9,'1추총괄표(위원회)'!$C10)</f>
        <v>0</v>
      </c>
      <c r="I10" s="149">
        <f>SUMIFS('1추일입'!L$6:L$9,'1추일입'!$A$6:$A$9,'1추총괄표(위원회)'!$A10,'1추일입'!$B$6:$B$9,'1추총괄표(위원회)'!$C10)</f>
        <v>0</v>
      </c>
      <c r="J10" s="129">
        <f>SUMIFS('1추일입'!V$6:V$9,'1추일입'!$A$6:$A$9,'1추총괄표(위원회)'!$A10,'1추일입'!$B$6:$B$9,'1추총괄표(위원회)'!$C10)</f>
        <v>0</v>
      </c>
      <c r="K10" s="118">
        <f>SUMIFS('1추일입'!W$6:W$9,'1추일입'!$A$6:$A$9,'1추총괄표(위원회)'!$A10,'1추일입'!$B$6:$B$9,'1추총괄표(위원회)'!$C10)</f>
        <v>0</v>
      </c>
      <c r="L10" s="125">
        <f>SUMIFS('1추일입'!M$6:M$9,'1추일입'!$A$6:$A$9,'1추총괄표(위원회)'!$A10,'1추일입'!$B$6:$B$9,'1추총괄표(위원회)'!$C10)</f>
        <v>0</v>
      </c>
      <c r="M10" s="126">
        <f>SUMIFS('1추일입'!N$6:N$9,'1추일입'!$A$6:$A$9,'1추총괄표(위원회)'!$A10,'1추일입'!$B$6:$B$9,'1추총괄표(위원회)'!$C10)</f>
        <v>0</v>
      </c>
      <c r="N10" s="113">
        <f>SUMIFS('1추일입'!O$6:O$9,'1추일입'!$A$6:$A$9,'1추총괄표(위원회)'!$A10,'1추일입'!$B$6:$B$9,'1추총괄표(위원회)'!$C10)</f>
        <v>0</v>
      </c>
      <c r="O10" s="125">
        <f>SUMIFS('1추일입'!AA$6:AA$9,'1추일입'!$A$6:$A$9,'1추총괄표(위원회)'!$A10,'1추일입'!$B$6:$B$9,'1추총괄표(위원회)'!$C10)</f>
        <v>0</v>
      </c>
      <c r="P10" s="118">
        <f>SUMIFS('1추일입'!AB$6:AB$9,'1추일입'!$A$6:$A$9,'1추총괄표(위원회)'!$A10,'1추일입'!$B$6:$B$9,'1추총괄표(위원회)'!$C10)</f>
        <v>0</v>
      </c>
      <c r="Q10" s="73"/>
      <c r="R10" s="113">
        <f>SUMIFS('1추일출'!G$6:G$103,'1추일출'!$A$6:$A$103,'1추총괄표(위원회)'!$A10,'1추일출'!$B$6:$B$103,'1추총괄표(위원회)'!$C10)</f>
        <v>0</v>
      </c>
      <c r="S10" s="149">
        <f>SUMIFS('1추일출'!H$6:H$103,'1추일출'!$A$6:$A$103,'1추총괄표(위원회)'!$A10,'1추일출'!$B$6:$B$103,'1추총괄표(위원회)'!$C10)</f>
        <v>0</v>
      </c>
      <c r="T10" s="113">
        <f t="shared" ref="T10:T52" si="31">R10-S10</f>
        <v>0</v>
      </c>
      <c r="U10" s="125">
        <f>SUMIFS('1추일출'!J$6:J$103,'1추일출'!$A$6:$A$103,'1추총괄표(위원회)'!$A10,'1추일출'!$B$6:$B$103,'1추총괄표(위원회)'!$C10)</f>
        <v>0</v>
      </c>
      <c r="V10" s="126">
        <f>SUMIFS('1추일출'!K$6:K$103,'1추일출'!$A$6:$A$103,'1추총괄표(위원회)'!$A10,'1추일출'!$B$6:$B$103,'1추총괄표(위원회)'!$C10)</f>
        <v>0</v>
      </c>
      <c r="W10" s="113">
        <f>SUMIFS('1추일출'!L$6:L$103,'1추일출'!$A$6:$A$103,'1추총괄표(위원회)'!$A10,'1추일출'!$B$6:$B$103,'1추총괄표(위원회)'!$C10)</f>
        <v>0</v>
      </c>
      <c r="X10" s="125">
        <f>SUMIFS('1추일출'!V$6:V$103,'1추일출'!$A$6:$A$103,'1추총괄표(위원회)'!$A10,'1추일출'!$B$6:$B$103,'1추총괄표(위원회)'!$C10)</f>
        <v>0</v>
      </c>
      <c r="Y10" s="126">
        <f>SUMIFS('1추일출'!W$6:W$103,'1추일출'!$A$6:$A$103,'1추총괄표(위원회)'!$A10,'1추일출'!$B$6:$B$103,'1추총괄표(위원회)'!$C10)</f>
        <v>0</v>
      </c>
      <c r="Z10" s="129">
        <f>SUMIFS('1추일출'!M$6:M$103,'1추일출'!$A$6:$A$103,'1추총괄표(위원회)'!$A10,'1추일출'!$B$6:$B$103,'1추총괄표(위원회)'!$C10)</f>
        <v>0</v>
      </c>
      <c r="AA10" s="118">
        <f>SUMIFS('1추일출'!N$6:N$103,'1추일출'!$A$6:$A$103,'1추총괄표(위원회)'!$A10,'1추일출'!$B$6:$B$103,'1추총괄표(위원회)'!$C10)</f>
        <v>0</v>
      </c>
      <c r="AB10" s="149">
        <f>SUMIFS('1추일출'!O$6:O$103,'1추일출'!$A$6:$A$103,'1추총괄표(위원회)'!$A10,'1추일출'!$B$6:$B$103,'1추총괄표(위원회)'!$C10)</f>
        <v>0</v>
      </c>
      <c r="AC10" s="129">
        <f>SUMIFS('1추일출'!AA$6:AA$103,'1추일출'!$A$6:$A$103,'1추총괄표(위원회)'!$A10,'1추일출'!$B$6:$B$103,'1추총괄표(위원회)'!C$9)</f>
        <v>0</v>
      </c>
      <c r="AD10" s="118">
        <f>SUMIFS('1추일출'!AB$6:AB$103,'1추일출'!$A$6:$A$103,'1추총괄표(위원회)'!$A10,'1추일출'!$B$6:$B$103,'1추총괄표(위원회)'!D$9)</f>
        <v>0</v>
      </c>
      <c r="AE10" s="70"/>
      <c r="AF10" s="117" t="str">
        <f t="shared" si="26"/>
        <v>OK</v>
      </c>
      <c r="AG10" s="118">
        <f t="shared" si="27"/>
        <v>0</v>
      </c>
      <c r="AH10" s="117" t="str">
        <f t="shared" si="28"/>
        <v>OK</v>
      </c>
      <c r="AI10" s="118">
        <f t="shared" si="29"/>
        <v>0</v>
      </c>
    </row>
    <row r="11" spans="1:35" ht="20.100000000000001" customHeight="1" x14ac:dyDescent="0.4">
      <c r="A11" s="112" t="s">
        <v>706</v>
      </c>
      <c r="B11" s="135"/>
      <c r="C11" s="133" t="s">
        <v>26</v>
      </c>
      <c r="D11" s="156">
        <f>SUMIFS('1추일입'!G$6:G$9,'1추일입'!$A$6:$A$9,'1추총괄표(위원회)'!$A11,'1추일입'!$B$6:$B$9,'1추총괄표(위원회)'!$C11)</f>
        <v>0</v>
      </c>
      <c r="E11" s="113">
        <f>SUMIFS('1추일입'!H$6:H$9,'1추일입'!$A$6:$A$9,'1추총괄표(위원회)'!$A11,'1추일입'!$B$6:$B$9,'1추총괄표(위원회)'!$C11)</f>
        <v>0</v>
      </c>
      <c r="F11" s="149">
        <f t="shared" si="30"/>
        <v>0</v>
      </c>
      <c r="G11" s="129">
        <f>SUMIFS('1추일입'!J$6:J$9,'1추일입'!$A$6:$A$9,'1추총괄표(위원회)'!$A11,'1추일입'!$B$6:$B$9,'1추총괄표(위원회)'!$C11)</f>
        <v>0</v>
      </c>
      <c r="H11" s="118">
        <f>SUMIFS('1추일입'!K$6:K$9,'1추일입'!$A$6:$A$9,'1추총괄표(위원회)'!$A11,'1추일입'!$B$6:$B$9,'1추총괄표(위원회)'!$C11)</f>
        <v>0</v>
      </c>
      <c r="I11" s="149">
        <f>SUMIFS('1추일입'!L$6:L$9,'1추일입'!$A$6:$A$9,'1추총괄표(위원회)'!$A11,'1추일입'!$B$6:$B$9,'1추총괄표(위원회)'!$C11)</f>
        <v>0</v>
      </c>
      <c r="J11" s="129">
        <f>SUMIFS('1추일입'!V$6:V$9,'1추일입'!$A$6:$A$9,'1추총괄표(위원회)'!$A11,'1추일입'!$B$6:$B$9,'1추총괄표(위원회)'!$C11)</f>
        <v>0</v>
      </c>
      <c r="K11" s="118">
        <f>SUMIFS('1추일입'!W$6:W$9,'1추일입'!$A$6:$A$9,'1추총괄표(위원회)'!$A11,'1추일입'!$B$6:$B$9,'1추총괄표(위원회)'!$C11)</f>
        <v>0</v>
      </c>
      <c r="L11" s="125">
        <f>SUMIFS('1추일입'!M$6:M$9,'1추일입'!$A$6:$A$9,'1추총괄표(위원회)'!$A11,'1추일입'!$B$6:$B$9,'1추총괄표(위원회)'!$C11)</f>
        <v>0</v>
      </c>
      <c r="M11" s="126">
        <f>SUMIFS('1추일입'!N$6:N$9,'1추일입'!$A$6:$A$9,'1추총괄표(위원회)'!$A11,'1추일입'!$B$6:$B$9,'1추총괄표(위원회)'!$C11)</f>
        <v>0</v>
      </c>
      <c r="N11" s="113">
        <f>SUMIFS('1추일입'!O$6:O$9,'1추일입'!$A$6:$A$9,'1추총괄표(위원회)'!$A11,'1추일입'!$B$6:$B$9,'1추총괄표(위원회)'!$C11)</f>
        <v>0</v>
      </c>
      <c r="O11" s="125">
        <f>SUMIFS('1추일입'!AA$6:AA$9,'1추일입'!$A$6:$A$9,'1추총괄표(위원회)'!$A11,'1추일입'!$B$6:$B$9,'1추총괄표(위원회)'!$C11)</f>
        <v>0</v>
      </c>
      <c r="P11" s="118">
        <f>SUMIFS('1추일입'!AB$6:AB$9,'1추일입'!$A$6:$A$9,'1추총괄표(위원회)'!$A11,'1추일입'!$B$6:$B$9,'1추총괄표(위원회)'!$C11)</f>
        <v>0</v>
      </c>
      <c r="Q11" s="73"/>
      <c r="R11" s="113">
        <f>SUMIFS('1추일출'!G$6:G$103,'1추일출'!$A$6:$A$103,'1추총괄표(위원회)'!$A11,'1추일출'!$B$6:$B$103,'1추총괄표(위원회)'!$C11)</f>
        <v>0</v>
      </c>
      <c r="S11" s="149">
        <f>SUMIFS('1추일출'!H$6:H$103,'1추일출'!$A$6:$A$103,'1추총괄표(위원회)'!$A11,'1추일출'!$B$6:$B$103,'1추총괄표(위원회)'!$C11)</f>
        <v>0</v>
      </c>
      <c r="T11" s="113">
        <f t="shared" si="31"/>
        <v>0</v>
      </c>
      <c r="U11" s="125">
        <f>SUMIFS('1추일출'!J$6:J$103,'1추일출'!$A$6:$A$103,'1추총괄표(위원회)'!$A11,'1추일출'!$B$6:$B$103,'1추총괄표(위원회)'!$C11)</f>
        <v>0</v>
      </c>
      <c r="V11" s="126">
        <f>SUMIFS('1추일출'!K$6:K$103,'1추일출'!$A$6:$A$103,'1추총괄표(위원회)'!$A11,'1추일출'!$B$6:$B$103,'1추총괄표(위원회)'!$C11)</f>
        <v>0</v>
      </c>
      <c r="W11" s="113">
        <f>SUMIFS('1추일출'!L$6:L$103,'1추일출'!$A$6:$A$103,'1추총괄표(위원회)'!$A11,'1추일출'!$B$6:$B$103,'1추총괄표(위원회)'!$C11)</f>
        <v>0</v>
      </c>
      <c r="X11" s="125">
        <f>SUMIFS('1추일출'!V$6:V$103,'1추일출'!$A$6:$A$103,'1추총괄표(위원회)'!$A11,'1추일출'!$B$6:$B$103,'1추총괄표(위원회)'!$C11)</f>
        <v>0</v>
      </c>
      <c r="Y11" s="126">
        <f>SUMIFS('1추일출'!W$6:W$103,'1추일출'!$A$6:$A$103,'1추총괄표(위원회)'!$A11,'1추일출'!$B$6:$B$103,'1추총괄표(위원회)'!$C11)</f>
        <v>0</v>
      </c>
      <c r="Z11" s="129">
        <f>SUMIFS('1추일출'!M$6:M$103,'1추일출'!$A$6:$A$103,'1추총괄표(위원회)'!$A11,'1추일출'!$B$6:$B$103,'1추총괄표(위원회)'!$C11)</f>
        <v>0</v>
      </c>
      <c r="AA11" s="118">
        <f>SUMIFS('1추일출'!N$6:N$103,'1추일출'!$A$6:$A$103,'1추총괄표(위원회)'!$A11,'1추일출'!$B$6:$B$103,'1추총괄표(위원회)'!$C11)</f>
        <v>0</v>
      </c>
      <c r="AB11" s="149">
        <f>SUMIFS('1추일출'!O$6:O$103,'1추일출'!$A$6:$A$103,'1추총괄표(위원회)'!$A11,'1추일출'!$B$6:$B$103,'1추총괄표(위원회)'!$C11)</f>
        <v>0</v>
      </c>
      <c r="AC11" s="129">
        <f>SUMIFS('1추일출'!AA$6:AA$103,'1추일출'!$A$6:$A$103,'1추총괄표(위원회)'!$A11,'1추일출'!$B$6:$B$103,'1추총괄표(위원회)'!C$9)</f>
        <v>0</v>
      </c>
      <c r="AD11" s="118">
        <f>SUMIFS('1추일출'!AB$6:AB$103,'1추일출'!$A$6:$A$103,'1추총괄표(위원회)'!$A11,'1추일출'!$B$6:$B$103,'1추총괄표(위원회)'!D$9)</f>
        <v>0</v>
      </c>
      <c r="AE11" s="70"/>
      <c r="AF11" s="117" t="str">
        <f t="shared" si="26"/>
        <v>OK</v>
      </c>
      <c r="AG11" s="118">
        <f t="shared" si="27"/>
        <v>0</v>
      </c>
      <c r="AH11" s="117" t="str">
        <f t="shared" si="28"/>
        <v>OK</v>
      </c>
      <c r="AI11" s="118">
        <f t="shared" si="29"/>
        <v>0</v>
      </c>
    </row>
    <row r="12" spans="1:35" ht="20.100000000000001" customHeight="1" x14ac:dyDescent="0.4">
      <c r="A12" s="112" t="s">
        <v>706</v>
      </c>
      <c r="B12" s="135"/>
      <c r="C12" s="133" t="s">
        <v>39</v>
      </c>
      <c r="D12" s="156">
        <f>SUMIFS('1추일입'!G$6:G$9,'1추일입'!$A$6:$A$9,'1추총괄표(위원회)'!$A12,'1추일입'!$B$6:$B$9,'1추총괄표(위원회)'!$C12)</f>
        <v>0</v>
      </c>
      <c r="E12" s="113">
        <f>SUMIFS('1추일입'!H$6:H$9,'1추일입'!$A$6:$A$9,'1추총괄표(위원회)'!$A12,'1추일입'!$B$6:$B$9,'1추총괄표(위원회)'!$C12)</f>
        <v>0</v>
      </c>
      <c r="F12" s="149">
        <f t="shared" si="30"/>
        <v>0</v>
      </c>
      <c r="G12" s="129">
        <f>SUMIFS('1추일입'!J$6:J$9,'1추일입'!$A$6:$A$9,'1추총괄표(위원회)'!$A12,'1추일입'!$B$6:$B$9,'1추총괄표(위원회)'!$C12)</f>
        <v>0</v>
      </c>
      <c r="H12" s="118">
        <f>SUMIFS('1추일입'!K$6:K$9,'1추일입'!$A$6:$A$9,'1추총괄표(위원회)'!$A12,'1추일입'!$B$6:$B$9,'1추총괄표(위원회)'!$C12)</f>
        <v>0</v>
      </c>
      <c r="I12" s="149">
        <f>SUMIFS('1추일입'!L$6:L$9,'1추일입'!$A$6:$A$9,'1추총괄표(위원회)'!$A12,'1추일입'!$B$6:$B$9,'1추총괄표(위원회)'!$C12)</f>
        <v>0</v>
      </c>
      <c r="J12" s="129">
        <f>SUMIFS('1추일입'!V$6:V$9,'1추일입'!$A$6:$A$9,'1추총괄표(위원회)'!$A12,'1추일입'!$B$6:$B$9,'1추총괄표(위원회)'!$C12)</f>
        <v>0</v>
      </c>
      <c r="K12" s="118">
        <f>SUMIFS('1추일입'!W$6:W$9,'1추일입'!$A$6:$A$9,'1추총괄표(위원회)'!$A12,'1추일입'!$B$6:$B$9,'1추총괄표(위원회)'!$C12)</f>
        <v>0</v>
      </c>
      <c r="L12" s="125">
        <f>SUMIFS('1추일입'!M$6:M$9,'1추일입'!$A$6:$A$9,'1추총괄표(위원회)'!$A12,'1추일입'!$B$6:$B$9,'1추총괄표(위원회)'!$C12)</f>
        <v>0</v>
      </c>
      <c r="M12" s="126">
        <f>SUMIFS('1추일입'!N$6:N$9,'1추일입'!$A$6:$A$9,'1추총괄표(위원회)'!$A12,'1추일입'!$B$6:$B$9,'1추총괄표(위원회)'!$C12)</f>
        <v>0</v>
      </c>
      <c r="N12" s="113">
        <f>SUMIFS('1추일입'!O$6:O$9,'1추일입'!$A$6:$A$9,'1추총괄표(위원회)'!$A12,'1추일입'!$B$6:$B$9,'1추총괄표(위원회)'!$C12)</f>
        <v>0</v>
      </c>
      <c r="O12" s="125">
        <f>SUMIFS('1추일입'!AA$6:AA$9,'1추일입'!$A$6:$A$9,'1추총괄표(위원회)'!$A12,'1추일입'!$B$6:$B$9,'1추총괄표(위원회)'!$C12)</f>
        <v>0</v>
      </c>
      <c r="P12" s="118">
        <f>SUMIFS('1추일입'!AB$6:AB$9,'1추일입'!$A$6:$A$9,'1추총괄표(위원회)'!$A12,'1추일입'!$B$6:$B$9,'1추총괄표(위원회)'!$C12)</f>
        <v>0</v>
      </c>
      <c r="Q12" s="73"/>
      <c r="R12" s="113">
        <f>SUMIFS('1추일출'!G$6:G$103,'1추일출'!$A$6:$A$103,'1추총괄표(위원회)'!$A12,'1추일출'!$B$6:$B$103,'1추총괄표(위원회)'!$C12)</f>
        <v>0</v>
      </c>
      <c r="S12" s="149">
        <f>SUMIFS('1추일출'!H$6:H$103,'1추일출'!$A$6:$A$103,'1추총괄표(위원회)'!$A12,'1추일출'!$B$6:$B$103,'1추총괄표(위원회)'!$C12)</f>
        <v>0</v>
      </c>
      <c r="T12" s="113">
        <f t="shared" si="31"/>
        <v>0</v>
      </c>
      <c r="U12" s="125">
        <f>SUMIFS('1추일출'!J$6:J$103,'1추일출'!$A$6:$A$103,'1추총괄표(위원회)'!$A12,'1추일출'!$B$6:$B$103,'1추총괄표(위원회)'!$C12)</f>
        <v>0</v>
      </c>
      <c r="V12" s="126">
        <f>SUMIFS('1추일출'!K$6:K$103,'1추일출'!$A$6:$A$103,'1추총괄표(위원회)'!$A12,'1추일출'!$B$6:$B$103,'1추총괄표(위원회)'!$C12)</f>
        <v>0</v>
      </c>
      <c r="W12" s="113">
        <f>SUMIFS('1추일출'!L$6:L$103,'1추일출'!$A$6:$A$103,'1추총괄표(위원회)'!$A12,'1추일출'!$B$6:$B$103,'1추총괄표(위원회)'!$C12)</f>
        <v>0</v>
      </c>
      <c r="X12" s="125">
        <f>SUMIFS('1추일출'!V$6:V$103,'1추일출'!$A$6:$A$103,'1추총괄표(위원회)'!$A12,'1추일출'!$B$6:$B$103,'1추총괄표(위원회)'!$C12)</f>
        <v>0</v>
      </c>
      <c r="Y12" s="126">
        <f>SUMIFS('1추일출'!W$6:W$103,'1추일출'!$A$6:$A$103,'1추총괄표(위원회)'!$A12,'1추일출'!$B$6:$B$103,'1추총괄표(위원회)'!$C12)</f>
        <v>0</v>
      </c>
      <c r="Z12" s="129">
        <f>SUMIFS('1추일출'!M$6:M$103,'1추일출'!$A$6:$A$103,'1추총괄표(위원회)'!$A12,'1추일출'!$B$6:$B$103,'1추총괄표(위원회)'!$C12)</f>
        <v>0</v>
      </c>
      <c r="AA12" s="118">
        <f>SUMIFS('1추일출'!N$6:N$103,'1추일출'!$A$6:$A$103,'1추총괄표(위원회)'!$A12,'1추일출'!$B$6:$B$103,'1추총괄표(위원회)'!$C12)</f>
        <v>0</v>
      </c>
      <c r="AB12" s="149">
        <f>SUMIFS('1추일출'!O$6:O$103,'1추일출'!$A$6:$A$103,'1추총괄표(위원회)'!$A12,'1추일출'!$B$6:$B$103,'1추총괄표(위원회)'!$C12)</f>
        <v>0</v>
      </c>
      <c r="AC12" s="129">
        <f>SUMIFS('1추일출'!AA$6:AA$103,'1추일출'!$A$6:$A$103,'1추총괄표(위원회)'!$A12,'1추일출'!$B$6:$B$103,'1추총괄표(위원회)'!C$9)</f>
        <v>0</v>
      </c>
      <c r="AD12" s="118">
        <f>SUMIFS('1추일출'!AB$6:AB$103,'1추일출'!$A$6:$A$103,'1추총괄표(위원회)'!$A12,'1추일출'!$B$6:$B$103,'1추총괄표(위원회)'!D$9)</f>
        <v>0</v>
      </c>
      <c r="AE12" s="70"/>
      <c r="AF12" s="117" t="str">
        <f t="shared" si="26"/>
        <v>OK</v>
      </c>
      <c r="AG12" s="118">
        <f t="shared" si="27"/>
        <v>0</v>
      </c>
      <c r="AH12" s="117" t="str">
        <f t="shared" si="28"/>
        <v>OK</v>
      </c>
      <c r="AI12" s="118">
        <f t="shared" si="29"/>
        <v>0</v>
      </c>
    </row>
    <row r="13" spans="1:35" ht="20.100000000000001" customHeight="1" x14ac:dyDescent="0.4">
      <c r="A13" s="112" t="s">
        <v>706</v>
      </c>
      <c r="B13" s="135"/>
      <c r="C13" s="133" t="s">
        <v>42</v>
      </c>
      <c r="D13" s="156">
        <f>SUMIFS('1추일입'!G$6:G$9,'1추일입'!$A$6:$A$9,'1추총괄표(위원회)'!$A13,'1추일입'!$B$6:$B$9,'1추총괄표(위원회)'!$C13)</f>
        <v>0</v>
      </c>
      <c r="E13" s="113">
        <f>SUMIFS('1추일입'!H$6:H$9,'1추일입'!$A$6:$A$9,'1추총괄표(위원회)'!$A13,'1추일입'!$B$6:$B$9,'1추총괄표(위원회)'!$C13)</f>
        <v>0</v>
      </c>
      <c r="F13" s="149">
        <f t="shared" si="30"/>
        <v>0</v>
      </c>
      <c r="G13" s="129">
        <f>SUMIFS('1추일입'!J$6:J$9,'1추일입'!$A$6:$A$9,'1추총괄표(위원회)'!$A13,'1추일입'!$B$6:$B$9,'1추총괄표(위원회)'!$C13)</f>
        <v>0</v>
      </c>
      <c r="H13" s="118">
        <f>SUMIFS('1추일입'!K$6:K$9,'1추일입'!$A$6:$A$9,'1추총괄표(위원회)'!$A13,'1추일입'!$B$6:$B$9,'1추총괄표(위원회)'!$C13)</f>
        <v>0</v>
      </c>
      <c r="I13" s="149">
        <f>SUMIFS('1추일입'!L$6:L$9,'1추일입'!$A$6:$A$9,'1추총괄표(위원회)'!$A13,'1추일입'!$B$6:$B$9,'1추총괄표(위원회)'!$C13)</f>
        <v>0</v>
      </c>
      <c r="J13" s="129">
        <f>SUMIFS('1추일입'!V$6:V$9,'1추일입'!$A$6:$A$9,'1추총괄표(위원회)'!$A13,'1추일입'!$B$6:$B$9,'1추총괄표(위원회)'!$C13)</f>
        <v>0</v>
      </c>
      <c r="K13" s="118">
        <f>SUMIFS('1추일입'!W$6:W$9,'1추일입'!$A$6:$A$9,'1추총괄표(위원회)'!$A13,'1추일입'!$B$6:$B$9,'1추총괄표(위원회)'!$C13)</f>
        <v>0</v>
      </c>
      <c r="L13" s="125">
        <f>SUMIFS('1추일입'!M$6:M$9,'1추일입'!$A$6:$A$9,'1추총괄표(위원회)'!$A13,'1추일입'!$B$6:$B$9,'1추총괄표(위원회)'!$C13)</f>
        <v>0</v>
      </c>
      <c r="M13" s="126">
        <f>SUMIFS('1추일입'!N$6:N$9,'1추일입'!$A$6:$A$9,'1추총괄표(위원회)'!$A13,'1추일입'!$B$6:$B$9,'1추총괄표(위원회)'!$C13)</f>
        <v>0</v>
      </c>
      <c r="N13" s="113">
        <f>SUMIFS('1추일입'!O$6:O$9,'1추일입'!$A$6:$A$9,'1추총괄표(위원회)'!$A13,'1추일입'!$B$6:$B$9,'1추총괄표(위원회)'!$C13)</f>
        <v>0</v>
      </c>
      <c r="O13" s="125">
        <f>SUMIFS('1추일입'!AA$6:AA$9,'1추일입'!$A$6:$A$9,'1추총괄표(위원회)'!$A13,'1추일입'!$B$6:$B$9,'1추총괄표(위원회)'!$C13)</f>
        <v>0</v>
      </c>
      <c r="P13" s="118">
        <f>SUMIFS('1추일입'!AB$6:AB$9,'1추일입'!$A$6:$A$9,'1추총괄표(위원회)'!$A13,'1추일입'!$B$6:$B$9,'1추총괄표(위원회)'!$C13)</f>
        <v>0</v>
      </c>
      <c r="Q13" s="73"/>
      <c r="R13" s="113">
        <f>SUMIFS('1추일출'!G$6:G$103,'1추일출'!$A$6:$A$103,'1추총괄표(위원회)'!$A13,'1추일출'!$B$6:$B$103,'1추총괄표(위원회)'!$C13)</f>
        <v>0</v>
      </c>
      <c r="S13" s="149">
        <f>SUMIFS('1추일출'!H$6:H$103,'1추일출'!$A$6:$A$103,'1추총괄표(위원회)'!$A13,'1추일출'!$B$6:$B$103,'1추총괄표(위원회)'!$C13)</f>
        <v>0</v>
      </c>
      <c r="T13" s="113">
        <f t="shared" si="31"/>
        <v>0</v>
      </c>
      <c r="U13" s="125">
        <f>SUMIFS('1추일출'!J$6:J$103,'1추일출'!$A$6:$A$103,'1추총괄표(위원회)'!$A13,'1추일출'!$B$6:$B$103,'1추총괄표(위원회)'!$C13)</f>
        <v>0</v>
      </c>
      <c r="V13" s="126">
        <f>SUMIFS('1추일출'!K$6:K$103,'1추일출'!$A$6:$A$103,'1추총괄표(위원회)'!$A13,'1추일출'!$B$6:$B$103,'1추총괄표(위원회)'!$C13)</f>
        <v>0</v>
      </c>
      <c r="W13" s="113">
        <f>SUMIFS('1추일출'!L$6:L$103,'1추일출'!$A$6:$A$103,'1추총괄표(위원회)'!$A13,'1추일출'!$B$6:$B$103,'1추총괄표(위원회)'!$C13)</f>
        <v>0</v>
      </c>
      <c r="X13" s="125">
        <f>SUMIFS('1추일출'!V$6:V$103,'1추일출'!$A$6:$A$103,'1추총괄표(위원회)'!$A13,'1추일출'!$B$6:$B$103,'1추총괄표(위원회)'!$C13)</f>
        <v>0</v>
      </c>
      <c r="Y13" s="126">
        <f>SUMIFS('1추일출'!W$6:W$103,'1추일출'!$A$6:$A$103,'1추총괄표(위원회)'!$A13,'1추일출'!$B$6:$B$103,'1추총괄표(위원회)'!$C13)</f>
        <v>0</v>
      </c>
      <c r="Z13" s="129">
        <f>SUMIFS('1추일출'!M$6:M$103,'1추일출'!$A$6:$A$103,'1추총괄표(위원회)'!$A13,'1추일출'!$B$6:$B$103,'1추총괄표(위원회)'!$C13)</f>
        <v>0</v>
      </c>
      <c r="AA13" s="118">
        <f>SUMIFS('1추일출'!N$6:N$103,'1추일출'!$A$6:$A$103,'1추총괄표(위원회)'!$A13,'1추일출'!$B$6:$B$103,'1추총괄표(위원회)'!$C13)</f>
        <v>0</v>
      </c>
      <c r="AB13" s="149">
        <f>SUMIFS('1추일출'!O$6:O$103,'1추일출'!$A$6:$A$103,'1추총괄표(위원회)'!$A13,'1추일출'!$B$6:$B$103,'1추총괄표(위원회)'!$C13)</f>
        <v>0</v>
      </c>
      <c r="AC13" s="129">
        <f>SUMIFS('1추일출'!AA$6:AA$103,'1추일출'!$A$6:$A$103,'1추총괄표(위원회)'!$A13,'1추일출'!$B$6:$B$103,'1추총괄표(위원회)'!C$9)</f>
        <v>0</v>
      </c>
      <c r="AD13" s="118">
        <f>SUMIFS('1추일출'!AB$6:AB$103,'1추일출'!$A$6:$A$103,'1추총괄표(위원회)'!$A13,'1추일출'!$B$6:$B$103,'1추총괄표(위원회)'!D$9)</f>
        <v>0</v>
      </c>
      <c r="AE13" s="70"/>
      <c r="AF13" s="117" t="str">
        <f t="shared" si="26"/>
        <v>OK</v>
      </c>
      <c r="AG13" s="118">
        <f t="shared" si="27"/>
        <v>0</v>
      </c>
      <c r="AH13" s="117" t="str">
        <f t="shared" si="28"/>
        <v>OK</v>
      </c>
      <c r="AI13" s="118">
        <f t="shared" si="29"/>
        <v>0</v>
      </c>
    </row>
    <row r="14" spans="1:35" ht="20.100000000000001" customHeight="1" x14ac:dyDescent="0.4">
      <c r="A14" s="112"/>
      <c r="B14" s="164" t="s">
        <v>783</v>
      </c>
      <c r="C14" s="137"/>
      <c r="D14" s="155">
        <f>SUM(D15:D18)</f>
        <v>0</v>
      </c>
      <c r="E14" s="146">
        <f t="shared" ref="E14:P14" si="32">SUM(E15:E18)</f>
        <v>0</v>
      </c>
      <c r="F14" s="148">
        <f t="shared" si="32"/>
        <v>0</v>
      </c>
      <c r="G14" s="138">
        <f t="shared" si="32"/>
        <v>0</v>
      </c>
      <c r="H14" s="140">
        <f t="shared" si="32"/>
        <v>0</v>
      </c>
      <c r="I14" s="148">
        <f t="shared" si="32"/>
        <v>0</v>
      </c>
      <c r="J14" s="138">
        <f t="shared" si="32"/>
        <v>0</v>
      </c>
      <c r="K14" s="140">
        <f t="shared" si="32"/>
        <v>0</v>
      </c>
      <c r="L14" s="143">
        <f t="shared" si="32"/>
        <v>0</v>
      </c>
      <c r="M14" s="153">
        <f t="shared" si="32"/>
        <v>0</v>
      </c>
      <c r="N14" s="146">
        <f t="shared" si="32"/>
        <v>0</v>
      </c>
      <c r="O14" s="143">
        <f t="shared" si="32"/>
        <v>0</v>
      </c>
      <c r="P14" s="140">
        <f t="shared" si="32"/>
        <v>0</v>
      </c>
      <c r="Q14" s="73"/>
      <c r="R14" s="146">
        <f>SUM(R15:R18)</f>
        <v>0</v>
      </c>
      <c r="S14" s="148">
        <f t="shared" ref="S14" si="33">SUM(S15:S18)</f>
        <v>0</v>
      </c>
      <c r="T14" s="146">
        <f t="shared" ref="T14" si="34">SUM(T15:T18)</f>
        <v>0</v>
      </c>
      <c r="U14" s="143">
        <f t="shared" ref="U14" si="35">SUM(U15:U18)</f>
        <v>0</v>
      </c>
      <c r="V14" s="153">
        <f t="shared" ref="V14" si="36">SUM(V15:V18)</f>
        <v>0</v>
      </c>
      <c r="W14" s="146">
        <f t="shared" ref="W14" si="37">SUM(W15:W18)</f>
        <v>0</v>
      </c>
      <c r="X14" s="143">
        <f t="shared" ref="X14" si="38">SUM(X15:X18)</f>
        <v>0</v>
      </c>
      <c r="Y14" s="153">
        <f t="shared" ref="Y14" si="39">SUM(Y15:Y18)</f>
        <v>0</v>
      </c>
      <c r="Z14" s="138">
        <f t="shared" ref="Z14" si="40">SUM(Z15:Z18)</f>
        <v>0</v>
      </c>
      <c r="AA14" s="140">
        <f t="shared" ref="AA14" si="41">SUM(AA15:AA18)</f>
        <v>0</v>
      </c>
      <c r="AB14" s="148">
        <f t="shared" ref="AB14" si="42">SUM(AB15:AB18)</f>
        <v>0</v>
      </c>
      <c r="AC14" s="138">
        <f t="shared" ref="AC14" si="43">SUM(AC15:AC18)</f>
        <v>0</v>
      </c>
      <c r="AD14" s="140">
        <f t="shared" ref="AD14" si="44">SUM(AD15:AD18)</f>
        <v>0</v>
      </c>
      <c r="AE14" s="70"/>
      <c r="AF14" s="139" t="str">
        <f t="shared" si="26"/>
        <v>OK</v>
      </c>
      <c r="AG14" s="140">
        <f t="shared" si="27"/>
        <v>0</v>
      </c>
      <c r="AH14" s="139" t="str">
        <f t="shared" si="28"/>
        <v>OK</v>
      </c>
      <c r="AI14" s="140">
        <f t="shared" si="29"/>
        <v>0</v>
      </c>
    </row>
    <row r="15" spans="1:35" ht="20.100000000000001" customHeight="1" x14ac:dyDescent="0.4">
      <c r="A15" s="112" t="s">
        <v>707</v>
      </c>
      <c r="B15" s="135"/>
      <c r="C15" s="133" t="s">
        <v>50</v>
      </c>
      <c r="D15" s="156">
        <f>SUMIFS('1추일입'!G$6:G$9,'1추일입'!$A$6:$A$9,'1추총괄표(위원회)'!$A15,'1추일입'!$B$6:$B$9,'1추총괄표(위원회)'!$C15)</f>
        <v>0</v>
      </c>
      <c r="E15" s="113">
        <f>SUMIFS('1추일입'!H$6:H$9,'1추일입'!$A$6:$A$9,'1추총괄표(위원회)'!$A15,'1추일입'!$B$6:$B$9,'1추총괄표(위원회)'!$C15)</f>
        <v>0</v>
      </c>
      <c r="F15" s="149">
        <f t="shared" si="30"/>
        <v>0</v>
      </c>
      <c r="G15" s="129">
        <f>SUMIFS('1추일입'!J$6:J$9,'1추일입'!$A$6:$A$9,'1추총괄표(위원회)'!$A15,'1추일입'!$B$6:$B$9,'1추총괄표(위원회)'!$C15)</f>
        <v>0</v>
      </c>
      <c r="H15" s="118">
        <f>SUMIFS('1추일입'!K$6:K$9,'1추일입'!$A$6:$A$9,'1추총괄표(위원회)'!$A15,'1추일입'!$B$6:$B$9,'1추총괄표(위원회)'!$C15)</f>
        <v>0</v>
      </c>
      <c r="I15" s="149">
        <f>SUMIFS('1추일입'!L$6:L$9,'1추일입'!$A$6:$A$9,'1추총괄표(위원회)'!$A15,'1추일입'!$B$6:$B$9,'1추총괄표(위원회)'!$C15)</f>
        <v>0</v>
      </c>
      <c r="J15" s="129">
        <f>SUMIFS('1추일입'!V$6:V$9,'1추일입'!$A$6:$A$9,'1추총괄표(위원회)'!$A15,'1추일입'!$B$6:$B$9,'1추총괄표(위원회)'!$C15)</f>
        <v>0</v>
      </c>
      <c r="K15" s="118">
        <f>SUMIFS('1추일입'!W$6:W$9,'1추일입'!$A$6:$A$9,'1추총괄표(위원회)'!$A15,'1추일입'!$B$6:$B$9,'1추총괄표(위원회)'!$C15)</f>
        <v>0</v>
      </c>
      <c r="L15" s="125">
        <f>SUMIFS('1추일입'!M$6:M$9,'1추일입'!$A$6:$A$9,'1추총괄표(위원회)'!$A15,'1추일입'!$B$6:$B$9,'1추총괄표(위원회)'!$C15)</f>
        <v>0</v>
      </c>
      <c r="M15" s="126">
        <f>SUMIFS('1추일입'!N$6:N$9,'1추일입'!$A$6:$A$9,'1추총괄표(위원회)'!$A15,'1추일입'!$B$6:$B$9,'1추총괄표(위원회)'!$C15)</f>
        <v>0</v>
      </c>
      <c r="N15" s="113">
        <f>SUMIFS('1추일입'!O$6:O$9,'1추일입'!$A$6:$A$9,'1추총괄표(위원회)'!$A15,'1추일입'!$B$6:$B$9,'1추총괄표(위원회)'!$C15)</f>
        <v>0</v>
      </c>
      <c r="O15" s="125">
        <f>SUMIFS('1추일입'!AA$6:AA$9,'1추일입'!$A$6:$A$9,'1추총괄표(위원회)'!$A15,'1추일입'!$B$6:$B$9,'1추총괄표(위원회)'!$C15)</f>
        <v>0</v>
      </c>
      <c r="P15" s="118">
        <f>SUMIFS('1추일입'!AB$6:AB$9,'1추일입'!$A$6:$A$9,'1추총괄표(위원회)'!$A15,'1추일입'!$B$6:$B$9,'1추총괄표(위원회)'!$C15)</f>
        <v>0</v>
      </c>
      <c r="Q15" s="73"/>
      <c r="R15" s="113">
        <f>SUMIFS('1추일출'!G$6:G$103,'1추일출'!$A$6:$A$103,'1추총괄표(위원회)'!$A15,'1추일출'!$B$6:$B$103,'1추총괄표(위원회)'!$C15)</f>
        <v>0</v>
      </c>
      <c r="S15" s="149">
        <f>SUMIFS('1추일출'!H$6:H$103,'1추일출'!$A$6:$A$103,'1추총괄표(위원회)'!$A15,'1추일출'!$B$6:$B$103,'1추총괄표(위원회)'!$C15)</f>
        <v>0</v>
      </c>
      <c r="T15" s="113">
        <f t="shared" si="31"/>
        <v>0</v>
      </c>
      <c r="U15" s="125">
        <f>SUMIFS('1추일출'!J$6:J$103,'1추일출'!$A$6:$A$103,'1추총괄표(위원회)'!$A15,'1추일출'!$B$6:$B$103,'1추총괄표(위원회)'!$C15)</f>
        <v>0</v>
      </c>
      <c r="V15" s="126">
        <f>SUMIFS('1추일출'!K$6:K$103,'1추일출'!$A$6:$A$103,'1추총괄표(위원회)'!$A15,'1추일출'!$B$6:$B$103,'1추총괄표(위원회)'!$C15)</f>
        <v>0</v>
      </c>
      <c r="W15" s="113">
        <f>SUMIFS('1추일출'!L$6:L$103,'1추일출'!$A$6:$A$103,'1추총괄표(위원회)'!$A15,'1추일출'!$B$6:$B$103,'1추총괄표(위원회)'!$C15)</f>
        <v>0</v>
      </c>
      <c r="X15" s="125">
        <f>SUMIFS('1추일출'!V$6:V$103,'1추일출'!$A$6:$A$103,'1추총괄표(위원회)'!$A15,'1추일출'!$B$6:$B$103,'1추총괄표(위원회)'!$C15)</f>
        <v>0</v>
      </c>
      <c r="Y15" s="126">
        <f>SUMIFS('1추일출'!W$6:W$103,'1추일출'!$A$6:$A$103,'1추총괄표(위원회)'!$A15,'1추일출'!$B$6:$B$103,'1추총괄표(위원회)'!$C15)</f>
        <v>0</v>
      </c>
      <c r="Z15" s="129">
        <f>SUMIFS('1추일출'!M$6:M$103,'1추일출'!$A$6:$A$103,'1추총괄표(위원회)'!$A15,'1추일출'!$B$6:$B$103,'1추총괄표(위원회)'!$C15)</f>
        <v>0</v>
      </c>
      <c r="AA15" s="118">
        <f>SUMIFS('1추일출'!N$6:N$103,'1추일출'!$A$6:$A$103,'1추총괄표(위원회)'!$A15,'1추일출'!$B$6:$B$103,'1추총괄표(위원회)'!$C15)</f>
        <v>0</v>
      </c>
      <c r="AB15" s="149">
        <f>SUMIFS('1추일출'!O$6:O$103,'1추일출'!$A$6:$A$103,'1추총괄표(위원회)'!$A15,'1추일출'!$B$6:$B$103,'1추총괄표(위원회)'!$C15)</f>
        <v>0</v>
      </c>
      <c r="AC15" s="129">
        <f>SUMIFS('1추일출'!AA$6:AA$103,'1추일출'!$A$6:$A$103,'1추총괄표(위원회)'!$A15,'1추일출'!$B$6:$B$103,'1추총괄표(위원회)'!C$9)</f>
        <v>0</v>
      </c>
      <c r="AD15" s="118">
        <f>SUMIFS('1추일출'!AB$6:AB$103,'1추일출'!$A$6:$A$103,'1추총괄표(위원회)'!$A15,'1추일출'!$B$6:$B$103,'1추총괄표(위원회)'!D$9)</f>
        <v>0</v>
      </c>
      <c r="AE15" s="70"/>
      <c r="AF15" s="117" t="str">
        <f t="shared" si="26"/>
        <v>OK</v>
      </c>
      <c r="AG15" s="118">
        <f t="shared" si="27"/>
        <v>0</v>
      </c>
      <c r="AH15" s="117" t="str">
        <f t="shared" si="28"/>
        <v>OK</v>
      </c>
      <c r="AI15" s="118">
        <f t="shared" si="29"/>
        <v>0</v>
      </c>
    </row>
    <row r="16" spans="1:35" ht="20.100000000000001" customHeight="1" x14ac:dyDescent="0.4">
      <c r="A16" s="112" t="s">
        <v>707</v>
      </c>
      <c r="B16" s="135"/>
      <c r="C16" s="133" t="s">
        <v>63</v>
      </c>
      <c r="D16" s="156">
        <f>SUMIFS('1추일입'!G$6:G$9,'1추일입'!$A$6:$A$9,'1추총괄표(위원회)'!$A16,'1추일입'!$B$6:$B$9,'1추총괄표(위원회)'!$C16)</f>
        <v>0</v>
      </c>
      <c r="E16" s="113">
        <f>SUMIFS('1추일입'!H$6:H$9,'1추일입'!$A$6:$A$9,'1추총괄표(위원회)'!$A16,'1추일입'!$B$6:$B$9,'1추총괄표(위원회)'!$C16)</f>
        <v>0</v>
      </c>
      <c r="F16" s="149">
        <f t="shared" si="30"/>
        <v>0</v>
      </c>
      <c r="G16" s="129">
        <f>SUMIFS('1추일입'!J$6:J$9,'1추일입'!$A$6:$A$9,'1추총괄표(위원회)'!$A16,'1추일입'!$B$6:$B$9,'1추총괄표(위원회)'!$C16)</f>
        <v>0</v>
      </c>
      <c r="H16" s="118">
        <f>SUMIFS('1추일입'!K$6:K$9,'1추일입'!$A$6:$A$9,'1추총괄표(위원회)'!$A16,'1추일입'!$B$6:$B$9,'1추총괄표(위원회)'!$C16)</f>
        <v>0</v>
      </c>
      <c r="I16" s="149">
        <f>SUMIFS('1추일입'!L$6:L$9,'1추일입'!$A$6:$A$9,'1추총괄표(위원회)'!$A16,'1추일입'!$B$6:$B$9,'1추총괄표(위원회)'!$C16)</f>
        <v>0</v>
      </c>
      <c r="J16" s="129">
        <f>SUMIFS('1추일입'!V$6:V$9,'1추일입'!$A$6:$A$9,'1추총괄표(위원회)'!$A16,'1추일입'!$B$6:$B$9,'1추총괄표(위원회)'!$C16)</f>
        <v>0</v>
      </c>
      <c r="K16" s="118">
        <f>SUMIFS('1추일입'!W$6:W$9,'1추일입'!$A$6:$A$9,'1추총괄표(위원회)'!$A16,'1추일입'!$B$6:$B$9,'1추총괄표(위원회)'!$C16)</f>
        <v>0</v>
      </c>
      <c r="L16" s="125">
        <f>SUMIFS('1추일입'!M$6:M$9,'1추일입'!$A$6:$A$9,'1추총괄표(위원회)'!$A16,'1추일입'!$B$6:$B$9,'1추총괄표(위원회)'!$C16)</f>
        <v>0</v>
      </c>
      <c r="M16" s="126">
        <f>SUMIFS('1추일입'!N$6:N$9,'1추일입'!$A$6:$A$9,'1추총괄표(위원회)'!$A16,'1추일입'!$B$6:$B$9,'1추총괄표(위원회)'!$C16)</f>
        <v>0</v>
      </c>
      <c r="N16" s="113">
        <f>SUMIFS('1추일입'!O$6:O$9,'1추일입'!$A$6:$A$9,'1추총괄표(위원회)'!$A16,'1추일입'!$B$6:$B$9,'1추총괄표(위원회)'!$C16)</f>
        <v>0</v>
      </c>
      <c r="O16" s="125">
        <f>SUMIFS('1추일입'!AA$6:AA$9,'1추일입'!$A$6:$A$9,'1추총괄표(위원회)'!$A16,'1추일입'!$B$6:$B$9,'1추총괄표(위원회)'!$C16)</f>
        <v>0</v>
      </c>
      <c r="P16" s="118">
        <f>SUMIFS('1추일입'!AB$6:AB$9,'1추일입'!$A$6:$A$9,'1추총괄표(위원회)'!$A16,'1추일입'!$B$6:$B$9,'1추총괄표(위원회)'!$C16)</f>
        <v>0</v>
      </c>
      <c r="Q16" s="73"/>
      <c r="R16" s="113">
        <f>SUMIFS('1추일출'!G$6:G$103,'1추일출'!$A$6:$A$103,'1추총괄표(위원회)'!$A16,'1추일출'!$B$6:$B$103,'1추총괄표(위원회)'!$C16)</f>
        <v>0</v>
      </c>
      <c r="S16" s="149">
        <f>SUMIFS('1추일출'!H$6:H$103,'1추일출'!$A$6:$A$103,'1추총괄표(위원회)'!$A16,'1추일출'!$B$6:$B$103,'1추총괄표(위원회)'!$C16)</f>
        <v>0</v>
      </c>
      <c r="T16" s="113">
        <f t="shared" si="31"/>
        <v>0</v>
      </c>
      <c r="U16" s="125">
        <f>SUMIFS('1추일출'!J$6:J$103,'1추일출'!$A$6:$A$103,'1추총괄표(위원회)'!$A16,'1추일출'!$B$6:$B$103,'1추총괄표(위원회)'!$C16)</f>
        <v>0</v>
      </c>
      <c r="V16" s="126">
        <f>SUMIFS('1추일출'!K$6:K$103,'1추일출'!$A$6:$A$103,'1추총괄표(위원회)'!$A16,'1추일출'!$B$6:$B$103,'1추총괄표(위원회)'!$C16)</f>
        <v>0</v>
      </c>
      <c r="W16" s="113">
        <f>SUMIFS('1추일출'!L$6:L$103,'1추일출'!$A$6:$A$103,'1추총괄표(위원회)'!$A16,'1추일출'!$B$6:$B$103,'1추총괄표(위원회)'!$C16)</f>
        <v>0</v>
      </c>
      <c r="X16" s="125">
        <f>SUMIFS('1추일출'!V$6:V$103,'1추일출'!$A$6:$A$103,'1추총괄표(위원회)'!$A16,'1추일출'!$B$6:$B$103,'1추총괄표(위원회)'!$C16)</f>
        <v>0</v>
      </c>
      <c r="Y16" s="126">
        <f>SUMIFS('1추일출'!W$6:W$103,'1추일출'!$A$6:$A$103,'1추총괄표(위원회)'!$A16,'1추일출'!$B$6:$B$103,'1추총괄표(위원회)'!$C16)</f>
        <v>0</v>
      </c>
      <c r="Z16" s="129">
        <f>SUMIFS('1추일출'!M$6:M$103,'1추일출'!$A$6:$A$103,'1추총괄표(위원회)'!$A16,'1추일출'!$B$6:$B$103,'1추총괄표(위원회)'!$C16)</f>
        <v>0</v>
      </c>
      <c r="AA16" s="118">
        <f>SUMIFS('1추일출'!N$6:N$103,'1추일출'!$A$6:$A$103,'1추총괄표(위원회)'!$A16,'1추일출'!$B$6:$B$103,'1추총괄표(위원회)'!$C16)</f>
        <v>0</v>
      </c>
      <c r="AB16" s="149">
        <f>SUMIFS('1추일출'!O$6:O$103,'1추일출'!$A$6:$A$103,'1추총괄표(위원회)'!$A16,'1추일출'!$B$6:$B$103,'1추총괄표(위원회)'!$C16)</f>
        <v>0</v>
      </c>
      <c r="AC16" s="129">
        <f>SUMIFS('1추일출'!AA$6:AA$103,'1추일출'!$A$6:$A$103,'1추총괄표(위원회)'!$A16,'1추일출'!$B$6:$B$103,'1추총괄표(위원회)'!C$9)</f>
        <v>0</v>
      </c>
      <c r="AD16" s="118">
        <f>SUMIFS('1추일출'!AB$6:AB$103,'1추일출'!$A$6:$A$103,'1추총괄표(위원회)'!$A16,'1추일출'!$B$6:$B$103,'1추총괄표(위원회)'!D$9)</f>
        <v>0</v>
      </c>
      <c r="AE16" s="70"/>
      <c r="AF16" s="117" t="str">
        <f t="shared" si="26"/>
        <v>OK</v>
      </c>
      <c r="AG16" s="118">
        <f t="shared" si="27"/>
        <v>0</v>
      </c>
      <c r="AH16" s="117" t="str">
        <f t="shared" si="28"/>
        <v>OK</v>
      </c>
      <c r="AI16" s="118">
        <f t="shared" si="29"/>
        <v>0</v>
      </c>
    </row>
    <row r="17" spans="1:35" ht="20.100000000000001" customHeight="1" x14ac:dyDescent="0.4">
      <c r="A17" s="112" t="s">
        <v>707</v>
      </c>
      <c r="B17" s="135"/>
      <c r="C17" s="133" t="s">
        <v>94</v>
      </c>
      <c r="D17" s="156">
        <f>SUMIFS('1추일입'!G$6:G$9,'1추일입'!$A$6:$A$9,'1추총괄표(위원회)'!$A17,'1추일입'!$B$6:$B$9,'1추총괄표(위원회)'!$C17)</f>
        <v>0</v>
      </c>
      <c r="E17" s="113">
        <f>SUMIFS('1추일입'!H$6:H$9,'1추일입'!$A$6:$A$9,'1추총괄표(위원회)'!$A17,'1추일입'!$B$6:$B$9,'1추총괄표(위원회)'!$C17)</f>
        <v>0</v>
      </c>
      <c r="F17" s="149">
        <f t="shared" si="30"/>
        <v>0</v>
      </c>
      <c r="G17" s="129">
        <f>SUMIFS('1추일입'!J$6:J$9,'1추일입'!$A$6:$A$9,'1추총괄표(위원회)'!$A17,'1추일입'!$B$6:$B$9,'1추총괄표(위원회)'!$C17)</f>
        <v>0</v>
      </c>
      <c r="H17" s="118">
        <f>SUMIFS('1추일입'!K$6:K$9,'1추일입'!$A$6:$A$9,'1추총괄표(위원회)'!$A17,'1추일입'!$B$6:$B$9,'1추총괄표(위원회)'!$C17)</f>
        <v>0</v>
      </c>
      <c r="I17" s="149">
        <f>SUMIFS('1추일입'!L$6:L$9,'1추일입'!$A$6:$A$9,'1추총괄표(위원회)'!$A17,'1추일입'!$B$6:$B$9,'1추총괄표(위원회)'!$C17)</f>
        <v>0</v>
      </c>
      <c r="J17" s="129">
        <f>SUMIFS('1추일입'!V$6:V$9,'1추일입'!$A$6:$A$9,'1추총괄표(위원회)'!$A17,'1추일입'!$B$6:$B$9,'1추총괄표(위원회)'!$C17)</f>
        <v>0</v>
      </c>
      <c r="K17" s="118">
        <f>SUMIFS('1추일입'!W$6:W$9,'1추일입'!$A$6:$A$9,'1추총괄표(위원회)'!$A17,'1추일입'!$B$6:$B$9,'1추총괄표(위원회)'!$C17)</f>
        <v>0</v>
      </c>
      <c r="L17" s="125">
        <f>SUMIFS('1추일입'!M$6:M$9,'1추일입'!$A$6:$A$9,'1추총괄표(위원회)'!$A17,'1추일입'!$B$6:$B$9,'1추총괄표(위원회)'!$C17)</f>
        <v>0</v>
      </c>
      <c r="M17" s="126">
        <f>SUMIFS('1추일입'!N$6:N$9,'1추일입'!$A$6:$A$9,'1추총괄표(위원회)'!$A17,'1추일입'!$B$6:$B$9,'1추총괄표(위원회)'!$C17)</f>
        <v>0</v>
      </c>
      <c r="N17" s="113">
        <f>SUMIFS('1추일입'!O$6:O$9,'1추일입'!$A$6:$A$9,'1추총괄표(위원회)'!$A17,'1추일입'!$B$6:$B$9,'1추총괄표(위원회)'!$C17)</f>
        <v>0</v>
      </c>
      <c r="O17" s="125">
        <f>SUMIFS('1추일입'!AA$6:AA$9,'1추일입'!$A$6:$A$9,'1추총괄표(위원회)'!$A17,'1추일입'!$B$6:$B$9,'1추총괄표(위원회)'!$C17)</f>
        <v>0</v>
      </c>
      <c r="P17" s="118">
        <f>SUMIFS('1추일입'!AB$6:AB$9,'1추일입'!$A$6:$A$9,'1추총괄표(위원회)'!$A17,'1추일입'!$B$6:$B$9,'1추총괄표(위원회)'!$C17)</f>
        <v>0</v>
      </c>
      <c r="Q17" s="73"/>
      <c r="R17" s="113">
        <f>SUMIFS('1추일출'!G$6:G$103,'1추일출'!$A$6:$A$103,'1추총괄표(위원회)'!$A17,'1추일출'!$B$6:$B$103,'1추총괄표(위원회)'!$C17)</f>
        <v>0</v>
      </c>
      <c r="S17" s="149">
        <f>SUMIFS('1추일출'!H$6:H$103,'1추일출'!$A$6:$A$103,'1추총괄표(위원회)'!$A17,'1추일출'!$B$6:$B$103,'1추총괄표(위원회)'!$C17)</f>
        <v>0</v>
      </c>
      <c r="T17" s="113">
        <f t="shared" si="31"/>
        <v>0</v>
      </c>
      <c r="U17" s="125">
        <f>SUMIFS('1추일출'!J$6:J$103,'1추일출'!$A$6:$A$103,'1추총괄표(위원회)'!$A17,'1추일출'!$B$6:$B$103,'1추총괄표(위원회)'!$C17)</f>
        <v>0</v>
      </c>
      <c r="V17" s="126">
        <f>SUMIFS('1추일출'!K$6:K$103,'1추일출'!$A$6:$A$103,'1추총괄표(위원회)'!$A17,'1추일출'!$B$6:$B$103,'1추총괄표(위원회)'!$C17)</f>
        <v>0</v>
      </c>
      <c r="W17" s="113">
        <f>SUMIFS('1추일출'!L$6:L$103,'1추일출'!$A$6:$A$103,'1추총괄표(위원회)'!$A17,'1추일출'!$B$6:$B$103,'1추총괄표(위원회)'!$C17)</f>
        <v>0</v>
      </c>
      <c r="X17" s="125">
        <f>SUMIFS('1추일출'!V$6:V$103,'1추일출'!$A$6:$A$103,'1추총괄표(위원회)'!$A17,'1추일출'!$B$6:$B$103,'1추총괄표(위원회)'!$C17)</f>
        <v>0</v>
      </c>
      <c r="Y17" s="126">
        <f>SUMIFS('1추일출'!W$6:W$103,'1추일출'!$A$6:$A$103,'1추총괄표(위원회)'!$A17,'1추일출'!$B$6:$B$103,'1추총괄표(위원회)'!$C17)</f>
        <v>0</v>
      </c>
      <c r="Z17" s="129">
        <f>SUMIFS('1추일출'!M$6:M$103,'1추일출'!$A$6:$A$103,'1추총괄표(위원회)'!$A17,'1추일출'!$B$6:$B$103,'1추총괄표(위원회)'!$C17)</f>
        <v>0</v>
      </c>
      <c r="AA17" s="118">
        <f>SUMIFS('1추일출'!N$6:N$103,'1추일출'!$A$6:$A$103,'1추총괄표(위원회)'!$A17,'1추일출'!$B$6:$B$103,'1추총괄표(위원회)'!$C17)</f>
        <v>0</v>
      </c>
      <c r="AB17" s="149">
        <f>SUMIFS('1추일출'!O$6:O$103,'1추일출'!$A$6:$A$103,'1추총괄표(위원회)'!$A17,'1추일출'!$B$6:$B$103,'1추총괄표(위원회)'!$C17)</f>
        <v>0</v>
      </c>
      <c r="AC17" s="129">
        <f>SUMIFS('1추일출'!AA$6:AA$103,'1추일출'!$A$6:$A$103,'1추총괄표(위원회)'!$A17,'1추일출'!$B$6:$B$103,'1추총괄표(위원회)'!C$9)</f>
        <v>0</v>
      </c>
      <c r="AD17" s="118">
        <f>SUMIFS('1추일출'!AB$6:AB$103,'1추일출'!$A$6:$A$103,'1추총괄표(위원회)'!$A17,'1추일출'!$B$6:$B$103,'1추총괄표(위원회)'!D$9)</f>
        <v>0</v>
      </c>
      <c r="AE17" s="70"/>
      <c r="AF17" s="117" t="str">
        <f t="shared" si="26"/>
        <v>OK</v>
      </c>
      <c r="AG17" s="118">
        <f t="shared" si="27"/>
        <v>0</v>
      </c>
      <c r="AH17" s="117" t="str">
        <f t="shared" si="28"/>
        <v>OK</v>
      </c>
      <c r="AI17" s="118">
        <f t="shared" si="29"/>
        <v>0</v>
      </c>
    </row>
    <row r="18" spans="1:35" ht="20.100000000000001" customHeight="1" x14ac:dyDescent="0.4">
      <c r="A18" s="112" t="s">
        <v>707</v>
      </c>
      <c r="B18" s="135"/>
      <c r="C18" s="133" t="s">
        <v>109</v>
      </c>
      <c r="D18" s="156">
        <f>SUMIFS('1추일입'!G$6:G$9,'1추일입'!$A$6:$A$9,'1추총괄표(위원회)'!$A18,'1추일입'!$B$6:$B$9,'1추총괄표(위원회)'!$C18)</f>
        <v>0</v>
      </c>
      <c r="E18" s="113">
        <f>SUMIFS('1추일입'!H$6:H$9,'1추일입'!$A$6:$A$9,'1추총괄표(위원회)'!$A18,'1추일입'!$B$6:$B$9,'1추총괄표(위원회)'!$C18)</f>
        <v>0</v>
      </c>
      <c r="F18" s="149">
        <f t="shared" si="30"/>
        <v>0</v>
      </c>
      <c r="G18" s="129">
        <f>SUMIFS('1추일입'!J$6:J$9,'1추일입'!$A$6:$A$9,'1추총괄표(위원회)'!$A18,'1추일입'!$B$6:$B$9,'1추총괄표(위원회)'!$C18)</f>
        <v>0</v>
      </c>
      <c r="H18" s="118">
        <f>SUMIFS('1추일입'!K$6:K$9,'1추일입'!$A$6:$A$9,'1추총괄표(위원회)'!$A18,'1추일입'!$B$6:$B$9,'1추총괄표(위원회)'!$C18)</f>
        <v>0</v>
      </c>
      <c r="I18" s="149">
        <f>SUMIFS('1추일입'!L$6:L$9,'1추일입'!$A$6:$A$9,'1추총괄표(위원회)'!$A18,'1추일입'!$B$6:$B$9,'1추총괄표(위원회)'!$C18)</f>
        <v>0</v>
      </c>
      <c r="J18" s="129">
        <f>SUMIFS('1추일입'!V$6:V$9,'1추일입'!$A$6:$A$9,'1추총괄표(위원회)'!$A18,'1추일입'!$B$6:$B$9,'1추총괄표(위원회)'!$C18)</f>
        <v>0</v>
      </c>
      <c r="K18" s="118">
        <f>SUMIFS('1추일입'!W$6:W$9,'1추일입'!$A$6:$A$9,'1추총괄표(위원회)'!$A18,'1추일입'!$B$6:$B$9,'1추총괄표(위원회)'!$C18)</f>
        <v>0</v>
      </c>
      <c r="L18" s="125">
        <f>SUMIFS('1추일입'!M$6:M$9,'1추일입'!$A$6:$A$9,'1추총괄표(위원회)'!$A18,'1추일입'!$B$6:$B$9,'1추총괄표(위원회)'!$C18)</f>
        <v>0</v>
      </c>
      <c r="M18" s="126">
        <f>SUMIFS('1추일입'!N$6:N$9,'1추일입'!$A$6:$A$9,'1추총괄표(위원회)'!$A18,'1추일입'!$B$6:$B$9,'1추총괄표(위원회)'!$C18)</f>
        <v>0</v>
      </c>
      <c r="N18" s="113">
        <f>SUMIFS('1추일입'!O$6:O$9,'1추일입'!$A$6:$A$9,'1추총괄표(위원회)'!$A18,'1추일입'!$B$6:$B$9,'1추총괄표(위원회)'!$C18)</f>
        <v>0</v>
      </c>
      <c r="O18" s="125">
        <f>SUMIFS('1추일입'!AA$6:AA$9,'1추일입'!$A$6:$A$9,'1추총괄표(위원회)'!$A18,'1추일입'!$B$6:$B$9,'1추총괄표(위원회)'!$C18)</f>
        <v>0</v>
      </c>
      <c r="P18" s="118">
        <f>SUMIFS('1추일입'!AB$6:AB$9,'1추일입'!$A$6:$A$9,'1추총괄표(위원회)'!$A18,'1추일입'!$B$6:$B$9,'1추총괄표(위원회)'!$C18)</f>
        <v>0</v>
      </c>
      <c r="Q18" s="73"/>
      <c r="R18" s="113">
        <f>SUMIFS('1추일출'!G$6:G$103,'1추일출'!$A$6:$A$103,'1추총괄표(위원회)'!$A18,'1추일출'!$B$6:$B$103,'1추총괄표(위원회)'!$C18)</f>
        <v>0</v>
      </c>
      <c r="S18" s="149">
        <f>SUMIFS('1추일출'!H$6:H$103,'1추일출'!$A$6:$A$103,'1추총괄표(위원회)'!$A18,'1추일출'!$B$6:$B$103,'1추총괄표(위원회)'!$C18)</f>
        <v>0</v>
      </c>
      <c r="T18" s="113">
        <f t="shared" si="31"/>
        <v>0</v>
      </c>
      <c r="U18" s="125">
        <f>SUMIFS('1추일출'!J$6:J$103,'1추일출'!$A$6:$A$103,'1추총괄표(위원회)'!$A18,'1추일출'!$B$6:$B$103,'1추총괄표(위원회)'!$C18)</f>
        <v>0</v>
      </c>
      <c r="V18" s="126">
        <f>SUMIFS('1추일출'!K$6:K$103,'1추일출'!$A$6:$A$103,'1추총괄표(위원회)'!$A18,'1추일출'!$B$6:$B$103,'1추총괄표(위원회)'!$C18)</f>
        <v>0</v>
      </c>
      <c r="W18" s="113">
        <f>SUMIFS('1추일출'!L$6:L$103,'1추일출'!$A$6:$A$103,'1추총괄표(위원회)'!$A18,'1추일출'!$B$6:$B$103,'1추총괄표(위원회)'!$C18)</f>
        <v>0</v>
      </c>
      <c r="X18" s="125">
        <f>SUMIFS('1추일출'!V$6:V$103,'1추일출'!$A$6:$A$103,'1추총괄표(위원회)'!$A18,'1추일출'!$B$6:$B$103,'1추총괄표(위원회)'!$C18)</f>
        <v>0</v>
      </c>
      <c r="Y18" s="126">
        <f>SUMIFS('1추일출'!W$6:W$103,'1추일출'!$A$6:$A$103,'1추총괄표(위원회)'!$A18,'1추일출'!$B$6:$B$103,'1추총괄표(위원회)'!$C18)</f>
        <v>0</v>
      </c>
      <c r="Z18" s="129">
        <f>SUMIFS('1추일출'!M$6:M$103,'1추일출'!$A$6:$A$103,'1추총괄표(위원회)'!$A18,'1추일출'!$B$6:$B$103,'1추총괄표(위원회)'!$C18)</f>
        <v>0</v>
      </c>
      <c r="AA18" s="118">
        <f>SUMIFS('1추일출'!N$6:N$103,'1추일출'!$A$6:$A$103,'1추총괄표(위원회)'!$A18,'1추일출'!$B$6:$B$103,'1추총괄표(위원회)'!$C18)</f>
        <v>0</v>
      </c>
      <c r="AB18" s="149">
        <f>SUMIFS('1추일출'!O$6:O$103,'1추일출'!$A$6:$A$103,'1추총괄표(위원회)'!$A18,'1추일출'!$B$6:$B$103,'1추총괄표(위원회)'!$C18)</f>
        <v>0</v>
      </c>
      <c r="AC18" s="129">
        <f>SUMIFS('1추일출'!AA$6:AA$103,'1추일출'!$A$6:$A$103,'1추총괄표(위원회)'!$A18,'1추일출'!$B$6:$B$103,'1추총괄표(위원회)'!C$9)</f>
        <v>0</v>
      </c>
      <c r="AD18" s="118">
        <f>SUMIFS('1추일출'!AB$6:AB$103,'1추일출'!$A$6:$A$103,'1추총괄표(위원회)'!$A18,'1추일출'!$B$6:$B$103,'1추총괄표(위원회)'!D$9)</f>
        <v>0</v>
      </c>
      <c r="AE18" s="70"/>
      <c r="AF18" s="117" t="str">
        <f t="shared" si="26"/>
        <v>OK</v>
      </c>
      <c r="AG18" s="118">
        <f t="shared" si="27"/>
        <v>0</v>
      </c>
      <c r="AH18" s="117" t="str">
        <f t="shared" si="28"/>
        <v>OK</v>
      </c>
      <c r="AI18" s="118">
        <f t="shared" si="29"/>
        <v>0</v>
      </c>
    </row>
    <row r="19" spans="1:35" ht="20.100000000000001" customHeight="1" x14ac:dyDescent="0.4">
      <c r="A19" s="112"/>
      <c r="B19" s="164" t="s">
        <v>782</v>
      </c>
      <c r="C19" s="137"/>
      <c r="D19" s="155">
        <f>SUM(D20:D22)</f>
        <v>0</v>
      </c>
      <c r="E19" s="146">
        <f t="shared" ref="E19:P19" si="45">SUM(E20:E22)</f>
        <v>0</v>
      </c>
      <c r="F19" s="148">
        <f t="shared" si="45"/>
        <v>0</v>
      </c>
      <c r="G19" s="138">
        <f t="shared" si="45"/>
        <v>0</v>
      </c>
      <c r="H19" s="140">
        <f t="shared" si="45"/>
        <v>0</v>
      </c>
      <c r="I19" s="148">
        <f t="shared" si="45"/>
        <v>0</v>
      </c>
      <c r="J19" s="138">
        <f t="shared" si="45"/>
        <v>0</v>
      </c>
      <c r="K19" s="140">
        <f t="shared" si="45"/>
        <v>0</v>
      </c>
      <c r="L19" s="143">
        <f t="shared" si="45"/>
        <v>0</v>
      </c>
      <c r="M19" s="153">
        <f t="shared" si="45"/>
        <v>0</v>
      </c>
      <c r="N19" s="146">
        <f t="shared" si="45"/>
        <v>0</v>
      </c>
      <c r="O19" s="143">
        <f t="shared" si="45"/>
        <v>0</v>
      </c>
      <c r="P19" s="140">
        <f t="shared" si="45"/>
        <v>0</v>
      </c>
      <c r="Q19" s="73"/>
      <c r="R19" s="146">
        <f>SUM(R20:R22)</f>
        <v>0</v>
      </c>
      <c r="S19" s="148">
        <f t="shared" ref="S19" si="46">SUM(S20:S22)</f>
        <v>0</v>
      </c>
      <c r="T19" s="146">
        <f t="shared" ref="T19" si="47">SUM(T20:T22)</f>
        <v>0</v>
      </c>
      <c r="U19" s="143">
        <f t="shared" ref="U19" si="48">SUM(U20:U22)</f>
        <v>0</v>
      </c>
      <c r="V19" s="153">
        <f t="shared" ref="V19" si="49">SUM(V20:V22)</f>
        <v>0</v>
      </c>
      <c r="W19" s="146">
        <f t="shared" ref="W19" si="50">SUM(W20:W22)</f>
        <v>0</v>
      </c>
      <c r="X19" s="143">
        <f t="shared" ref="X19" si="51">SUM(X20:X22)</f>
        <v>0</v>
      </c>
      <c r="Y19" s="153">
        <f t="shared" ref="Y19" si="52">SUM(Y20:Y22)</f>
        <v>0</v>
      </c>
      <c r="Z19" s="138">
        <f t="shared" ref="Z19" si="53">SUM(Z20:Z22)</f>
        <v>0</v>
      </c>
      <c r="AA19" s="140">
        <f t="shared" ref="AA19" si="54">SUM(AA20:AA22)</f>
        <v>0</v>
      </c>
      <c r="AB19" s="148">
        <f t="shared" ref="AB19" si="55">SUM(AB20:AB22)</f>
        <v>0</v>
      </c>
      <c r="AC19" s="138">
        <f t="shared" ref="AC19" si="56">SUM(AC20:AC22)</f>
        <v>0</v>
      </c>
      <c r="AD19" s="140">
        <f t="shared" ref="AD19" si="57">SUM(AD20:AD22)</f>
        <v>0</v>
      </c>
      <c r="AE19" s="70"/>
      <c r="AF19" s="139" t="str">
        <f t="shared" si="26"/>
        <v>OK</v>
      </c>
      <c r="AG19" s="140">
        <f t="shared" si="27"/>
        <v>0</v>
      </c>
      <c r="AH19" s="139" t="str">
        <f t="shared" si="28"/>
        <v>OK</v>
      </c>
      <c r="AI19" s="140">
        <f t="shared" si="29"/>
        <v>0</v>
      </c>
    </row>
    <row r="20" spans="1:35" ht="20.100000000000001" customHeight="1" x14ac:dyDescent="0.4">
      <c r="A20" s="112" t="s">
        <v>708</v>
      </c>
      <c r="B20" s="135"/>
      <c r="C20" s="133" t="s">
        <v>114</v>
      </c>
      <c r="D20" s="156">
        <f>SUMIFS('1추일입'!G$6:G$9,'1추일입'!$A$6:$A$9,'1추총괄표(위원회)'!$A20,'1추일입'!$B$6:$B$9,'1추총괄표(위원회)'!$C20)</f>
        <v>0</v>
      </c>
      <c r="E20" s="113">
        <f>SUMIFS('1추일입'!H$6:H$9,'1추일입'!$A$6:$A$9,'1추총괄표(위원회)'!$A20,'1추일입'!$B$6:$B$9,'1추총괄표(위원회)'!$C20)</f>
        <v>0</v>
      </c>
      <c r="F20" s="149">
        <f t="shared" si="30"/>
        <v>0</v>
      </c>
      <c r="G20" s="129">
        <f>SUMIFS('1추일입'!J$6:J$9,'1추일입'!$A$6:$A$9,'1추총괄표(위원회)'!$A20,'1추일입'!$B$6:$B$9,'1추총괄표(위원회)'!$C20)</f>
        <v>0</v>
      </c>
      <c r="H20" s="118">
        <f>SUMIFS('1추일입'!K$6:K$9,'1추일입'!$A$6:$A$9,'1추총괄표(위원회)'!$A20,'1추일입'!$B$6:$B$9,'1추총괄표(위원회)'!$C20)</f>
        <v>0</v>
      </c>
      <c r="I20" s="149">
        <f>SUMIFS('1추일입'!L$6:L$9,'1추일입'!$A$6:$A$9,'1추총괄표(위원회)'!$A20,'1추일입'!$B$6:$B$9,'1추총괄표(위원회)'!$C20)</f>
        <v>0</v>
      </c>
      <c r="J20" s="129">
        <f>SUMIFS('1추일입'!V$6:V$9,'1추일입'!$A$6:$A$9,'1추총괄표(위원회)'!$A20,'1추일입'!$B$6:$B$9,'1추총괄표(위원회)'!$C20)</f>
        <v>0</v>
      </c>
      <c r="K20" s="118">
        <f>SUMIFS('1추일입'!W$6:W$9,'1추일입'!$A$6:$A$9,'1추총괄표(위원회)'!$A20,'1추일입'!$B$6:$B$9,'1추총괄표(위원회)'!$C20)</f>
        <v>0</v>
      </c>
      <c r="L20" s="125">
        <f>SUMIFS('1추일입'!M$6:M$9,'1추일입'!$A$6:$A$9,'1추총괄표(위원회)'!$A20,'1추일입'!$B$6:$B$9,'1추총괄표(위원회)'!$C20)</f>
        <v>0</v>
      </c>
      <c r="M20" s="126">
        <f>SUMIFS('1추일입'!N$6:N$9,'1추일입'!$A$6:$A$9,'1추총괄표(위원회)'!$A20,'1추일입'!$B$6:$B$9,'1추총괄표(위원회)'!$C20)</f>
        <v>0</v>
      </c>
      <c r="N20" s="113">
        <f>SUMIFS('1추일입'!O$6:O$9,'1추일입'!$A$6:$A$9,'1추총괄표(위원회)'!$A20,'1추일입'!$B$6:$B$9,'1추총괄표(위원회)'!$C20)</f>
        <v>0</v>
      </c>
      <c r="O20" s="125">
        <f>SUMIFS('1추일입'!AA$6:AA$9,'1추일입'!$A$6:$A$9,'1추총괄표(위원회)'!$A20,'1추일입'!$B$6:$B$9,'1추총괄표(위원회)'!$C20)</f>
        <v>0</v>
      </c>
      <c r="P20" s="118">
        <f>SUMIFS('1추일입'!AB$6:AB$9,'1추일입'!$A$6:$A$9,'1추총괄표(위원회)'!$A20,'1추일입'!$B$6:$B$9,'1추총괄표(위원회)'!$C20)</f>
        <v>0</v>
      </c>
      <c r="Q20" s="73"/>
      <c r="R20" s="113">
        <f>SUMIFS('1추일출'!G$6:G$103,'1추일출'!$A$6:$A$103,'1추총괄표(위원회)'!$A20,'1추일출'!$B$6:$B$103,'1추총괄표(위원회)'!$C20)</f>
        <v>0</v>
      </c>
      <c r="S20" s="149">
        <f>SUMIFS('1추일출'!H$6:H$103,'1추일출'!$A$6:$A$103,'1추총괄표(위원회)'!$A20,'1추일출'!$B$6:$B$103,'1추총괄표(위원회)'!$C20)</f>
        <v>0</v>
      </c>
      <c r="T20" s="113">
        <f t="shared" si="31"/>
        <v>0</v>
      </c>
      <c r="U20" s="125">
        <f>SUMIFS('1추일출'!J$6:J$103,'1추일출'!$A$6:$A$103,'1추총괄표(위원회)'!$A20,'1추일출'!$B$6:$B$103,'1추총괄표(위원회)'!$C20)</f>
        <v>0</v>
      </c>
      <c r="V20" s="126">
        <f>SUMIFS('1추일출'!K$6:K$103,'1추일출'!$A$6:$A$103,'1추총괄표(위원회)'!$A20,'1추일출'!$B$6:$B$103,'1추총괄표(위원회)'!$C20)</f>
        <v>0</v>
      </c>
      <c r="W20" s="113">
        <f>SUMIFS('1추일출'!L$6:L$103,'1추일출'!$A$6:$A$103,'1추총괄표(위원회)'!$A20,'1추일출'!$B$6:$B$103,'1추총괄표(위원회)'!$C20)</f>
        <v>0</v>
      </c>
      <c r="X20" s="125">
        <f>SUMIFS('1추일출'!V$6:V$103,'1추일출'!$A$6:$A$103,'1추총괄표(위원회)'!$A20,'1추일출'!$B$6:$B$103,'1추총괄표(위원회)'!$C20)</f>
        <v>0</v>
      </c>
      <c r="Y20" s="126">
        <f>SUMIFS('1추일출'!W$6:W$103,'1추일출'!$A$6:$A$103,'1추총괄표(위원회)'!$A20,'1추일출'!$B$6:$B$103,'1추총괄표(위원회)'!$C20)</f>
        <v>0</v>
      </c>
      <c r="Z20" s="129">
        <f>SUMIFS('1추일출'!M$6:M$103,'1추일출'!$A$6:$A$103,'1추총괄표(위원회)'!$A20,'1추일출'!$B$6:$B$103,'1추총괄표(위원회)'!$C20)</f>
        <v>0</v>
      </c>
      <c r="AA20" s="118">
        <f>SUMIFS('1추일출'!N$6:N$103,'1추일출'!$A$6:$A$103,'1추총괄표(위원회)'!$A20,'1추일출'!$B$6:$B$103,'1추총괄표(위원회)'!$C20)</f>
        <v>0</v>
      </c>
      <c r="AB20" s="149">
        <f>SUMIFS('1추일출'!O$6:O$103,'1추일출'!$A$6:$A$103,'1추총괄표(위원회)'!$A20,'1추일출'!$B$6:$B$103,'1추총괄표(위원회)'!$C20)</f>
        <v>0</v>
      </c>
      <c r="AC20" s="129">
        <f>SUMIFS('1추일출'!AA$6:AA$103,'1추일출'!$A$6:$A$103,'1추총괄표(위원회)'!$A20,'1추일출'!$B$6:$B$103,'1추총괄표(위원회)'!C$9)</f>
        <v>0</v>
      </c>
      <c r="AD20" s="118">
        <f>SUMIFS('1추일출'!AB$6:AB$103,'1추일출'!$A$6:$A$103,'1추총괄표(위원회)'!$A20,'1추일출'!$B$6:$B$103,'1추총괄표(위원회)'!D$9)</f>
        <v>0</v>
      </c>
      <c r="AE20" s="70"/>
      <c r="AF20" s="117" t="str">
        <f t="shared" si="26"/>
        <v>OK</v>
      </c>
      <c r="AG20" s="118">
        <f t="shared" si="27"/>
        <v>0</v>
      </c>
      <c r="AH20" s="117" t="str">
        <f t="shared" si="28"/>
        <v>OK</v>
      </c>
      <c r="AI20" s="118">
        <f t="shared" si="29"/>
        <v>0</v>
      </c>
    </row>
    <row r="21" spans="1:35" ht="20.100000000000001" customHeight="1" x14ac:dyDescent="0.4">
      <c r="A21" s="112" t="s">
        <v>708</v>
      </c>
      <c r="B21" s="135"/>
      <c r="C21" s="133" t="s">
        <v>154</v>
      </c>
      <c r="D21" s="156">
        <f>SUMIFS('1추일입'!G$6:G$9,'1추일입'!$A$6:$A$9,'1추총괄표(위원회)'!$A21,'1추일입'!$B$6:$B$9,'1추총괄표(위원회)'!$C21)</f>
        <v>0</v>
      </c>
      <c r="E21" s="113">
        <f>SUMIFS('1추일입'!H$6:H$9,'1추일입'!$A$6:$A$9,'1추총괄표(위원회)'!$A21,'1추일입'!$B$6:$B$9,'1추총괄표(위원회)'!$C21)</f>
        <v>0</v>
      </c>
      <c r="F21" s="149">
        <f t="shared" si="30"/>
        <v>0</v>
      </c>
      <c r="G21" s="129">
        <f>SUMIFS('1추일입'!J$6:J$9,'1추일입'!$A$6:$A$9,'1추총괄표(위원회)'!$A21,'1추일입'!$B$6:$B$9,'1추총괄표(위원회)'!$C21)</f>
        <v>0</v>
      </c>
      <c r="H21" s="118">
        <f>SUMIFS('1추일입'!K$6:K$9,'1추일입'!$A$6:$A$9,'1추총괄표(위원회)'!$A21,'1추일입'!$B$6:$B$9,'1추총괄표(위원회)'!$C21)</f>
        <v>0</v>
      </c>
      <c r="I21" s="149">
        <f>SUMIFS('1추일입'!L$6:L$9,'1추일입'!$A$6:$A$9,'1추총괄표(위원회)'!$A21,'1추일입'!$B$6:$B$9,'1추총괄표(위원회)'!$C21)</f>
        <v>0</v>
      </c>
      <c r="J21" s="129">
        <f>SUMIFS('1추일입'!V$6:V$9,'1추일입'!$A$6:$A$9,'1추총괄표(위원회)'!$A21,'1추일입'!$B$6:$B$9,'1추총괄표(위원회)'!$C21)</f>
        <v>0</v>
      </c>
      <c r="K21" s="118">
        <f>SUMIFS('1추일입'!W$6:W$9,'1추일입'!$A$6:$A$9,'1추총괄표(위원회)'!$A21,'1추일입'!$B$6:$B$9,'1추총괄표(위원회)'!$C21)</f>
        <v>0</v>
      </c>
      <c r="L21" s="125">
        <f>SUMIFS('1추일입'!M$6:M$9,'1추일입'!$A$6:$A$9,'1추총괄표(위원회)'!$A21,'1추일입'!$B$6:$B$9,'1추총괄표(위원회)'!$C21)</f>
        <v>0</v>
      </c>
      <c r="M21" s="126">
        <f>SUMIFS('1추일입'!N$6:N$9,'1추일입'!$A$6:$A$9,'1추총괄표(위원회)'!$A21,'1추일입'!$B$6:$B$9,'1추총괄표(위원회)'!$C21)</f>
        <v>0</v>
      </c>
      <c r="N21" s="113">
        <f>SUMIFS('1추일입'!O$6:O$9,'1추일입'!$A$6:$A$9,'1추총괄표(위원회)'!$A21,'1추일입'!$B$6:$B$9,'1추총괄표(위원회)'!$C21)</f>
        <v>0</v>
      </c>
      <c r="O21" s="125">
        <f>SUMIFS('1추일입'!AA$6:AA$9,'1추일입'!$A$6:$A$9,'1추총괄표(위원회)'!$A21,'1추일입'!$B$6:$B$9,'1추총괄표(위원회)'!$C21)</f>
        <v>0</v>
      </c>
      <c r="P21" s="118">
        <f>SUMIFS('1추일입'!AB$6:AB$9,'1추일입'!$A$6:$A$9,'1추총괄표(위원회)'!$A21,'1추일입'!$B$6:$B$9,'1추총괄표(위원회)'!$C21)</f>
        <v>0</v>
      </c>
      <c r="Q21" s="73"/>
      <c r="R21" s="113">
        <f>SUMIFS('1추일출'!G$6:G$103,'1추일출'!$A$6:$A$103,'1추총괄표(위원회)'!$A21,'1추일출'!$B$6:$B$103,'1추총괄표(위원회)'!$C21)</f>
        <v>0</v>
      </c>
      <c r="S21" s="149">
        <f>SUMIFS('1추일출'!H$6:H$103,'1추일출'!$A$6:$A$103,'1추총괄표(위원회)'!$A21,'1추일출'!$B$6:$B$103,'1추총괄표(위원회)'!$C21)</f>
        <v>0</v>
      </c>
      <c r="T21" s="113">
        <f t="shared" si="31"/>
        <v>0</v>
      </c>
      <c r="U21" s="125">
        <f>SUMIFS('1추일출'!J$6:J$103,'1추일출'!$A$6:$A$103,'1추총괄표(위원회)'!$A21,'1추일출'!$B$6:$B$103,'1추총괄표(위원회)'!$C21)</f>
        <v>0</v>
      </c>
      <c r="V21" s="126">
        <f>SUMIFS('1추일출'!K$6:K$103,'1추일출'!$A$6:$A$103,'1추총괄표(위원회)'!$A21,'1추일출'!$B$6:$B$103,'1추총괄표(위원회)'!$C21)</f>
        <v>0</v>
      </c>
      <c r="W21" s="113">
        <f>SUMIFS('1추일출'!L$6:L$103,'1추일출'!$A$6:$A$103,'1추총괄표(위원회)'!$A21,'1추일출'!$B$6:$B$103,'1추총괄표(위원회)'!$C21)</f>
        <v>0</v>
      </c>
      <c r="X21" s="125">
        <f>SUMIFS('1추일출'!V$6:V$103,'1추일출'!$A$6:$A$103,'1추총괄표(위원회)'!$A21,'1추일출'!$B$6:$B$103,'1추총괄표(위원회)'!$C21)</f>
        <v>0</v>
      </c>
      <c r="Y21" s="126">
        <f>SUMIFS('1추일출'!W$6:W$103,'1추일출'!$A$6:$A$103,'1추총괄표(위원회)'!$A21,'1추일출'!$B$6:$B$103,'1추총괄표(위원회)'!$C21)</f>
        <v>0</v>
      </c>
      <c r="Z21" s="129">
        <f>SUMIFS('1추일출'!M$6:M$103,'1추일출'!$A$6:$A$103,'1추총괄표(위원회)'!$A21,'1추일출'!$B$6:$B$103,'1추총괄표(위원회)'!$C21)</f>
        <v>0</v>
      </c>
      <c r="AA21" s="118">
        <f>SUMIFS('1추일출'!N$6:N$103,'1추일출'!$A$6:$A$103,'1추총괄표(위원회)'!$A21,'1추일출'!$B$6:$B$103,'1추총괄표(위원회)'!$C21)</f>
        <v>0</v>
      </c>
      <c r="AB21" s="149">
        <f>SUMIFS('1추일출'!O$6:O$103,'1추일출'!$A$6:$A$103,'1추총괄표(위원회)'!$A21,'1추일출'!$B$6:$B$103,'1추총괄표(위원회)'!$C21)</f>
        <v>0</v>
      </c>
      <c r="AC21" s="129">
        <f>SUMIFS('1추일출'!AA$6:AA$103,'1추일출'!$A$6:$A$103,'1추총괄표(위원회)'!$A21,'1추일출'!$B$6:$B$103,'1추총괄표(위원회)'!C$9)</f>
        <v>0</v>
      </c>
      <c r="AD21" s="118">
        <f>SUMIFS('1추일출'!AB$6:AB$103,'1추일출'!$A$6:$A$103,'1추총괄표(위원회)'!$A21,'1추일출'!$B$6:$B$103,'1추총괄표(위원회)'!D$9)</f>
        <v>0</v>
      </c>
      <c r="AE21" s="70"/>
      <c r="AF21" s="117" t="str">
        <f t="shared" si="26"/>
        <v>OK</v>
      </c>
      <c r="AG21" s="118">
        <f t="shared" si="27"/>
        <v>0</v>
      </c>
      <c r="AH21" s="117" t="str">
        <f t="shared" si="28"/>
        <v>OK</v>
      </c>
      <c r="AI21" s="118">
        <f t="shared" si="29"/>
        <v>0</v>
      </c>
    </row>
    <row r="22" spans="1:35" ht="20.100000000000001" customHeight="1" x14ac:dyDescent="0.4">
      <c r="A22" s="112" t="s">
        <v>708</v>
      </c>
      <c r="B22" s="135"/>
      <c r="C22" s="133" t="s">
        <v>109</v>
      </c>
      <c r="D22" s="156">
        <f>SUMIFS('1추일입'!G$6:G$9,'1추일입'!$A$6:$A$9,'1추총괄표(위원회)'!$A22,'1추일입'!$B$6:$B$9,'1추총괄표(위원회)'!$C22)</f>
        <v>0</v>
      </c>
      <c r="E22" s="113">
        <f>SUMIFS('1추일입'!H$6:H$9,'1추일입'!$A$6:$A$9,'1추총괄표(위원회)'!$A22,'1추일입'!$B$6:$B$9,'1추총괄표(위원회)'!$C22)</f>
        <v>0</v>
      </c>
      <c r="F22" s="149">
        <f t="shared" si="30"/>
        <v>0</v>
      </c>
      <c r="G22" s="129">
        <f>SUMIFS('1추일입'!J$6:J$9,'1추일입'!$A$6:$A$9,'1추총괄표(위원회)'!$A22,'1추일입'!$B$6:$B$9,'1추총괄표(위원회)'!$C22)</f>
        <v>0</v>
      </c>
      <c r="H22" s="118">
        <f>SUMIFS('1추일입'!K$6:K$9,'1추일입'!$A$6:$A$9,'1추총괄표(위원회)'!$A22,'1추일입'!$B$6:$B$9,'1추총괄표(위원회)'!$C22)</f>
        <v>0</v>
      </c>
      <c r="I22" s="149">
        <f>SUMIFS('1추일입'!L$6:L$9,'1추일입'!$A$6:$A$9,'1추총괄표(위원회)'!$A22,'1추일입'!$B$6:$B$9,'1추총괄표(위원회)'!$C22)</f>
        <v>0</v>
      </c>
      <c r="J22" s="129">
        <f>SUMIFS('1추일입'!V$6:V$9,'1추일입'!$A$6:$A$9,'1추총괄표(위원회)'!$A22,'1추일입'!$B$6:$B$9,'1추총괄표(위원회)'!$C22)</f>
        <v>0</v>
      </c>
      <c r="K22" s="118">
        <f>SUMIFS('1추일입'!W$6:W$9,'1추일입'!$A$6:$A$9,'1추총괄표(위원회)'!$A22,'1추일입'!$B$6:$B$9,'1추총괄표(위원회)'!$C22)</f>
        <v>0</v>
      </c>
      <c r="L22" s="125">
        <f>SUMIFS('1추일입'!M$6:M$9,'1추일입'!$A$6:$A$9,'1추총괄표(위원회)'!$A22,'1추일입'!$B$6:$B$9,'1추총괄표(위원회)'!$C22)</f>
        <v>0</v>
      </c>
      <c r="M22" s="126">
        <f>SUMIFS('1추일입'!N$6:N$9,'1추일입'!$A$6:$A$9,'1추총괄표(위원회)'!$A22,'1추일입'!$B$6:$B$9,'1추총괄표(위원회)'!$C22)</f>
        <v>0</v>
      </c>
      <c r="N22" s="113">
        <f>SUMIFS('1추일입'!O$6:O$9,'1추일입'!$A$6:$A$9,'1추총괄표(위원회)'!$A22,'1추일입'!$B$6:$B$9,'1추총괄표(위원회)'!$C22)</f>
        <v>0</v>
      </c>
      <c r="O22" s="125">
        <f>SUMIFS('1추일입'!AA$6:AA$9,'1추일입'!$A$6:$A$9,'1추총괄표(위원회)'!$A22,'1추일입'!$B$6:$B$9,'1추총괄표(위원회)'!$C22)</f>
        <v>0</v>
      </c>
      <c r="P22" s="118">
        <f>SUMIFS('1추일입'!AB$6:AB$9,'1추일입'!$A$6:$A$9,'1추총괄표(위원회)'!$A22,'1추일입'!$B$6:$B$9,'1추총괄표(위원회)'!$C22)</f>
        <v>0</v>
      </c>
      <c r="Q22" s="73"/>
      <c r="R22" s="113">
        <f>SUMIFS('1추일출'!G$6:G$103,'1추일출'!$A$6:$A$103,'1추총괄표(위원회)'!$A22,'1추일출'!$B$6:$B$103,'1추총괄표(위원회)'!$C22)</f>
        <v>0</v>
      </c>
      <c r="S22" s="149">
        <f>SUMIFS('1추일출'!H$6:H$103,'1추일출'!$A$6:$A$103,'1추총괄표(위원회)'!$A22,'1추일출'!$B$6:$B$103,'1추총괄표(위원회)'!$C22)</f>
        <v>0</v>
      </c>
      <c r="T22" s="113">
        <f t="shared" si="31"/>
        <v>0</v>
      </c>
      <c r="U22" s="125">
        <f>SUMIFS('1추일출'!J$6:J$103,'1추일출'!$A$6:$A$103,'1추총괄표(위원회)'!$A22,'1추일출'!$B$6:$B$103,'1추총괄표(위원회)'!$C22)</f>
        <v>0</v>
      </c>
      <c r="V22" s="126">
        <f>SUMIFS('1추일출'!K$6:K$103,'1추일출'!$A$6:$A$103,'1추총괄표(위원회)'!$A22,'1추일출'!$B$6:$B$103,'1추총괄표(위원회)'!$C22)</f>
        <v>0</v>
      </c>
      <c r="W22" s="113">
        <f>SUMIFS('1추일출'!L$6:L$103,'1추일출'!$A$6:$A$103,'1추총괄표(위원회)'!$A22,'1추일출'!$B$6:$B$103,'1추총괄표(위원회)'!$C22)</f>
        <v>0</v>
      </c>
      <c r="X22" s="125">
        <f>SUMIFS('1추일출'!V$6:V$103,'1추일출'!$A$6:$A$103,'1추총괄표(위원회)'!$A22,'1추일출'!$B$6:$B$103,'1추총괄표(위원회)'!$C22)</f>
        <v>0</v>
      </c>
      <c r="Y22" s="126">
        <f>SUMIFS('1추일출'!W$6:W$103,'1추일출'!$A$6:$A$103,'1추총괄표(위원회)'!$A22,'1추일출'!$B$6:$B$103,'1추총괄표(위원회)'!$C22)</f>
        <v>0</v>
      </c>
      <c r="Z22" s="129">
        <f>SUMIFS('1추일출'!M$6:M$103,'1추일출'!$A$6:$A$103,'1추총괄표(위원회)'!$A22,'1추일출'!$B$6:$B$103,'1추총괄표(위원회)'!$C22)</f>
        <v>0</v>
      </c>
      <c r="AA22" s="118">
        <f>SUMIFS('1추일출'!N$6:N$103,'1추일출'!$A$6:$A$103,'1추총괄표(위원회)'!$A22,'1추일출'!$B$6:$B$103,'1추총괄표(위원회)'!$C22)</f>
        <v>0</v>
      </c>
      <c r="AB22" s="149">
        <f>SUMIFS('1추일출'!O$6:O$103,'1추일출'!$A$6:$A$103,'1추총괄표(위원회)'!$A22,'1추일출'!$B$6:$B$103,'1추총괄표(위원회)'!$C22)</f>
        <v>0</v>
      </c>
      <c r="AC22" s="129">
        <f>SUMIFS('1추일출'!AA$6:AA$103,'1추일출'!$A$6:$A$103,'1추총괄표(위원회)'!$A22,'1추일출'!$B$6:$B$103,'1추총괄표(위원회)'!C$9)</f>
        <v>0</v>
      </c>
      <c r="AD22" s="118">
        <f>SUMIFS('1추일출'!AB$6:AB$103,'1추일출'!$A$6:$A$103,'1추총괄표(위원회)'!$A22,'1추일출'!$B$6:$B$103,'1추총괄표(위원회)'!D$9)</f>
        <v>0</v>
      </c>
      <c r="AE22" s="70"/>
      <c r="AF22" s="117" t="str">
        <f t="shared" si="26"/>
        <v>OK</v>
      </c>
      <c r="AG22" s="118">
        <f t="shared" si="27"/>
        <v>0</v>
      </c>
      <c r="AH22" s="117" t="str">
        <f t="shared" si="28"/>
        <v>OK</v>
      </c>
      <c r="AI22" s="118">
        <f t="shared" si="29"/>
        <v>0</v>
      </c>
    </row>
    <row r="23" spans="1:35" ht="20.100000000000001" customHeight="1" x14ac:dyDescent="0.4">
      <c r="A23" s="112"/>
      <c r="B23" s="164" t="s">
        <v>709</v>
      </c>
      <c r="C23" s="137"/>
      <c r="D23" s="155">
        <f>SUM(D24:D27)</f>
        <v>0</v>
      </c>
      <c r="E23" s="146">
        <f t="shared" ref="E23:P23" si="58">SUM(E24:E27)</f>
        <v>0</v>
      </c>
      <c r="F23" s="148">
        <f t="shared" si="58"/>
        <v>0</v>
      </c>
      <c r="G23" s="138">
        <f t="shared" si="58"/>
        <v>0</v>
      </c>
      <c r="H23" s="140">
        <f t="shared" si="58"/>
        <v>0</v>
      </c>
      <c r="I23" s="148">
        <f t="shared" si="58"/>
        <v>0</v>
      </c>
      <c r="J23" s="138">
        <f t="shared" si="58"/>
        <v>0</v>
      </c>
      <c r="K23" s="140">
        <f t="shared" si="58"/>
        <v>0</v>
      </c>
      <c r="L23" s="143">
        <f t="shared" si="58"/>
        <v>0</v>
      </c>
      <c r="M23" s="153">
        <f t="shared" si="58"/>
        <v>0</v>
      </c>
      <c r="N23" s="146">
        <f t="shared" si="58"/>
        <v>0</v>
      </c>
      <c r="O23" s="143">
        <f t="shared" si="58"/>
        <v>0</v>
      </c>
      <c r="P23" s="140">
        <f t="shared" si="58"/>
        <v>0</v>
      </c>
      <c r="Q23" s="73"/>
      <c r="R23" s="146">
        <f>SUM(R24:R27)</f>
        <v>0</v>
      </c>
      <c r="S23" s="148">
        <f t="shared" ref="S23" si="59">SUM(S24:S27)</f>
        <v>0</v>
      </c>
      <c r="T23" s="146">
        <f t="shared" ref="T23" si="60">SUM(T24:T27)</f>
        <v>0</v>
      </c>
      <c r="U23" s="143">
        <f t="shared" ref="U23" si="61">SUM(U24:U27)</f>
        <v>0</v>
      </c>
      <c r="V23" s="153">
        <f t="shared" ref="V23" si="62">SUM(V24:V27)</f>
        <v>0</v>
      </c>
      <c r="W23" s="146">
        <f t="shared" ref="W23" si="63">SUM(W24:W27)</f>
        <v>0</v>
      </c>
      <c r="X23" s="143">
        <f t="shared" ref="X23" si="64">SUM(X24:X27)</f>
        <v>0</v>
      </c>
      <c r="Y23" s="153">
        <f t="shared" ref="Y23" si="65">SUM(Y24:Y27)</f>
        <v>0</v>
      </c>
      <c r="Z23" s="138">
        <f t="shared" ref="Z23" si="66">SUM(Z24:Z27)</f>
        <v>0</v>
      </c>
      <c r="AA23" s="140">
        <f t="shared" ref="AA23" si="67">SUM(AA24:AA27)</f>
        <v>0</v>
      </c>
      <c r="AB23" s="148">
        <f t="shared" ref="AB23" si="68">SUM(AB24:AB27)</f>
        <v>0</v>
      </c>
      <c r="AC23" s="138">
        <f t="shared" ref="AC23" si="69">SUM(AC24:AC27)</f>
        <v>0</v>
      </c>
      <c r="AD23" s="140">
        <f t="shared" ref="AD23" si="70">SUM(AD24:AD27)</f>
        <v>0</v>
      </c>
      <c r="AE23" s="70"/>
      <c r="AF23" s="139" t="str">
        <f t="shared" si="26"/>
        <v>OK</v>
      </c>
      <c r="AG23" s="140">
        <f t="shared" si="27"/>
        <v>0</v>
      </c>
      <c r="AH23" s="139" t="str">
        <f t="shared" si="28"/>
        <v>OK</v>
      </c>
      <c r="AI23" s="140">
        <f t="shared" si="29"/>
        <v>0</v>
      </c>
    </row>
    <row r="24" spans="1:35" ht="20.100000000000001" customHeight="1" x14ac:dyDescent="0.4">
      <c r="A24" s="112" t="s">
        <v>709</v>
      </c>
      <c r="B24" s="135"/>
      <c r="C24" s="133" t="s">
        <v>167</v>
      </c>
      <c r="D24" s="156">
        <f>SUMIFS('1추일입'!G$6:G$9,'1추일입'!$A$6:$A$9,'1추총괄표(위원회)'!$A24,'1추일입'!$B$6:$B$9,'1추총괄표(위원회)'!$C24)</f>
        <v>0</v>
      </c>
      <c r="E24" s="113">
        <f>SUMIFS('1추일입'!H$6:H$9,'1추일입'!$A$6:$A$9,'1추총괄표(위원회)'!$A24,'1추일입'!$B$6:$B$9,'1추총괄표(위원회)'!$C24)</f>
        <v>0</v>
      </c>
      <c r="F24" s="149">
        <f t="shared" si="30"/>
        <v>0</v>
      </c>
      <c r="G24" s="129">
        <f>SUMIFS('1추일입'!J$6:J$9,'1추일입'!$A$6:$A$9,'1추총괄표(위원회)'!$A24,'1추일입'!$B$6:$B$9,'1추총괄표(위원회)'!$C24)</f>
        <v>0</v>
      </c>
      <c r="H24" s="118">
        <f>SUMIFS('1추일입'!K$6:K$9,'1추일입'!$A$6:$A$9,'1추총괄표(위원회)'!$A24,'1추일입'!$B$6:$B$9,'1추총괄표(위원회)'!$C24)</f>
        <v>0</v>
      </c>
      <c r="I24" s="149">
        <f>SUMIFS('1추일입'!L$6:L$9,'1추일입'!$A$6:$A$9,'1추총괄표(위원회)'!$A24,'1추일입'!$B$6:$B$9,'1추총괄표(위원회)'!$C24)</f>
        <v>0</v>
      </c>
      <c r="J24" s="129">
        <f>SUMIFS('1추일입'!V$6:V$9,'1추일입'!$A$6:$A$9,'1추총괄표(위원회)'!$A24,'1추일입'!$B$6:$B$9,'1추총괄표(위원회)'!$C24)</f>
        <v>0</v>
      </c>
      <c r="K24" s="118">
        <f>SUMIFS('1추일입'!W$6:W$9,'1추일입'!$A$6:$A$9,'1추총괄표(위원회)'!$A24,'1추일입'!$B$6:$B$9,'1추총괄표(위원회)'!$C24)</f>
        <v>0</v>
      </c>
      <c r="L24" s="125">
        <f>SUMIFS('1추일입'!M$6:M$9,'1추일입'!$A$6:$A$9,'1추총괄표(위원회)'!$A24,'1추일입'!$B$6:$B$9,'1추총괄표(위원회)'!$C24)</f>
        <v>0</v>
      </c>
      <c r="M24" s="126">
        <f>SUMIFS('1추일입'!N$6:N$9,'1추일입'!$A$6:$A$9,'1추총괄표(위원회)'!$A24,'1추일입'!$B$6:$B$9,'1추총괄표(위원회)'!$C24)</f>
        <v>0</v>
      </c>
      <c r="N24" s="113">
        <f>SUMIFS('1추일입'!O$6:O$9,'1추일입'!$A$6:$A$9,'1추총괄표(위원회)'!$A24,'1추일입'!$B$6:$B$9,'1추총괄표(위원회)'!$C24)</f>
        <v>0</v>
      </c>
      <c r="O24" s="125">
        <f>SUMIFS('1추일입'!AA$6:AA$9,'1추일입'!$A$6:$A$9,'1추총괄표(위원회)'!$A24,'1추일입'!$B$6:$B$9,'1추총괄표(위원회)'!$C24)</f>
        <v>0</v>
      </c>
      <c r="P24" s="118">
        <f>SUMIFS('1추일입'!AB$6:AB$9,'1추일입'!$A$6:$A$9,'1추총괄표(위원회)'!$A24,'1추일입'!$B$6:$B$9,'1추총괄표(위원회)'!$C24)</f>
        <v>0</v>
      </c>
      <c r="Q24" s="73"/>
      <c r="R24" s="113">
        <f>SUMIFS('1추일출'!G$6:G$103,'1추일출'!$A$6:$A$103,'1추총괄표(위원회)'!$A24,'1추일출'!$B$6:$B$103,'1추총괄표(위원회)'!$C24)</f>
        <v>0</v>
      </c>
      <c r="S24" s="149">
        <f>SUMIFS('1추일출'!H$6:H$103,'1추일출'!$A$6:$A$103,'1추총괄표(위원회)'!$A24,'1추일출'!$B$6:$B$103,'1추총괄표(위원회)'!$C24)</f>
        <v>0</v>
      </c>
      <c r="T24" s="113">
        <f t="shared" si="31"/>
        <v>0</v>
      </c>
      <c r="U24" s="125">
        <f>SUMIFS('1추일출'!J$6:J$103,'1추일출'!$A$6:$A$103,'1추총괄표(위원회)'!$A24,'1추일출'!$B$6:$B$103,'1추총괄표(위원회)'!$C24)</f>
        <v>0</v>
      </c>
      <c r="V24" s="126">
        <f>SUMIFS('1추일출'!K$6:K$103,'1추일출'!$A$6:$A$103,'1추총괄표(위원회)'!$A24,'1추일출'!$B$6:$B$103,'1추총괄표(위원회)'!$C24)</f>
        <v>0</v>
      </c>
      <c r="W24" s="113">
        <f>SUMIFS('1추일출'!L$6:L$103,'1추일출'!$A$6:$A$103,'1추총괄표(위원회)'!$A24,'1추일출'!$B$6:$B$103,'1추총괄표(위원회)'!$C24)</f>
        <v>0</v>
      </c>
      <c r="X24" s="125">
        <f>SUMIFS('1추일출'!V$6:V$103,'1추일출'!$A$6:$A$103,'1추총괄표(위원회)'!$A24,'1추일출'!$B$6:$B$103,'1추총괄표(위원회)'!$C24)</f>
        <v>0</v>
      </c>
      <c r="Y24" s="126">
        <f>SUMIFS('1추일출'!W$6:W$103,'1추일출'!$A$6:$A$103,'1추총괄표(위원회)'!$A24,'1추일출'!$B$6:$B$103,'1추총괄표(위원회)'!$C24)</f>
        <v>0</v>
      </c>
      <c r="Z24" s="129">
        <f>SUMIFS('1추일출'!M$6:M$103,'1추일출'!$A$6:$A$103,'1추총괄표(위원회)'!$A24,'1추일출'!$B$6:$B$103,'1추총괄표(위원회)'!$C24)</f>
        <v>0</v>
      </c>
      <c r="AA24" s="118">
        <f>SUMIFS('1추일출'!N$6:N$103,'1추일출'!$A$6:$A$103,'1추총괄표(위원회)'!$A24,'1추일출'!$B$6:$B$103,'1추총괄표(위원회)'!$C24)</f>
        <v>0</v>
      </c>
      <c r="AB24" s="149">
        <f>SUMIFS('1추일출'!O$6:O$103,'1추일출'!$A$6:$A$103,'1추총괄표(위원회)'!$A24,'1추일출'!$B$6:$B$103,'1추총괄표(위원회)'!$C24)</f>
        <v>0</v>
      </c>
      <c r="AC24" s="129">
        <f>SUMIFS('1추일출'!AA$6:AA$103,'1추일출'!$A$6:$A$103,'1추총괄표(위원회)'!$A24,'1추일출'!$B$6:$B$103,'1추총괄표(위원회)'!C$9)</f>
        <v>0</v>
      </c>
      <c r="AD24" s="118">
        <f>SUMIFS('1추일출'!AB$6:AB$103,'1추일출'!$A$6:$A$103,'1추총괄표(위원회)'!$A24,'1추일출'!$B$6:$B$103,'1추총괄표(위원회)'!D$9)</f>
        <v>0</v>
      </c>
      <c r="AE24" s="70"/>
      <c r="AF24" s="117" t="str">
        <f t="shared" si="26"/>
        <v>OK</v>
      </c>
      <c r="AG24" s="118">
        <f t="shared" si="27"/>
        <v>0</v>
      </c>
      <c r="AH24" s="117" t="str">
        <f t="shared" si="28"/>
        <v>OK</v>
      </c>
      <c r="AI24" s="118">
        <f t="shared" si="29"/>
        <v>0</v>
      </c>
    </row>
    <row r="25" spans="1:35" ht="20.100000000000001" customHeight="1" x14ac:dyDescent="0.4">
      <c r="A25" s="112" t="s">
        <v>709</v>
      </c>
      <c r="B25" s="135"/>
      <c r="C25" s="133" t="s">
        <v>192</v>
      </c>
      <c r="D25" s="156">
        <f>SUMIFS('1추일입'!G$6:G$9,'1추일입'!$A$6:$A$9,'1추총괄표(위원회)'!$A25,'1추일입'!$B$6:$B$9,'1추총괄표(위원회)'!$C25)</f>
        <v>0</v>
      </c>
      <c r="E25" s="113">
        <f>SUMIFS('1추일입'!H$6:H$9,'1추일입'!$A$6:$A$9,'1추총괄표(위원회)'!$A25,'1추일입'!$B$6:$B$9,'1추총괄표(위원회)'!$C25)</f>
        <v>0</v>
      </c>
      <c r="F25" s="149">
        <f t="shared" si="30"/>
        <v>0</v>
      </c>
      <c r="G25" s="129">
        <f>SUMIFS('1추일입'!J$6:J$9,'1추일입'!$A$6:$A$9,'1추총괄표(위원회)'!$A25,'1추일입'!$B$6:$B$9,'1추총괄표(위원회)'!$C25)</f>
        <v>0</v>
      </c>
      <c r="H25" s="118">
        <f>SUMIFS('1추일입'!K$6:K$9,'1추일입'!$A$6:$A$9,'1추총괄표(위원회)'!$A25,'1추일입'!$B$6:$B$9,'1추총괄표(위원회)'!$C25)</f>
        <v>0</v>
      </c>
      <c r="I25" s="149">
        <f>SUMIFS('1추일입'!L$6:L$9,'1추일입'!$A$6:$A$9,'1추총괄표(위원회)'!$A25,'1추일입'!$B$6:$B$9,'1추총괄표(위원회)'!$C25)</f>
        <v>0</v>
      </c>
      <c r="J25" s="129">
        <f>SUMIFS('1추일입'!V$6:V$9,'1추일입'!$A$6:$A$9,'1추총괄표(위원회)'!$A25,'1추일입'!$B$6:$B$9,'1추총괄표(위원회)'!$C25)</f>
        <v>0</v>
      </c>
      <c r="K25" s="118">
        <f>SUMIFS('1추일입'!W$6:W$9,'1추일입'!$A$6:$A$9,'1추총괄표(위원회)'!$A25,'1추일입'!$B$6:$B$9,'1추총괄표(위원회)'!$C25)</f>
        <v>0</v>
      </c>
      <c r="L25" s="125">
        <f>SUMIFS('1추일입'!M$6:M$9,'1추일입'!$A$6:$A$9,'1추총괄표(위원회)'!$A25,'1추일입'!$B$6:$B$9,'1추총괄표(위원회)'!$C25)</f>
        <v>0</v>
      </c>
      <c r="M25" s="126">
        <f>SUMIFS('1추일입'!N$6:N$9,'1추일입'!$A$6:$A$9,'1추총괄표(위원회)'!$A25,'1추일입'!$B$6:$B$9,'1추총괄표(위원회)'!$C25)</f>
        <v>0</v>
      </c>
      <c r="N25" s="113">
        <f>SUMIFS('1추일입'!O$6:O$9,'1추일입'!$A$6:$A$9,'1추총괄표(위원회)'!$A25,'1추일입'!$B$6:$B$9,'1추총괄표(위원회)'!$C25)</f>
        <v>0</v>
      </c>
      <c r="O25" s="125">
        <f>SUMIFS('1추일입'!AA$6:AA$9,'1추일입'!$A$6:$A$9,'1추총괄표(위원회)'!$A25,'1추일입'!$B$6:$B$9,'1추총괄표(위원회)'!$C25)</f>
        <v>0</v>
      </c>
      <c r="P25" s="118">
        <f>SUMIFS('1추일입'!AB$6:AB$9,'1추일입'!$A$6:$A$9,'1추총괄표(위원회)'!$A25,'1추일입'!$B$6:$B$9,'1추총괄표(위원회)'!$C25)</f>
        <v>0</v>
      </c>
      <c r="Q25" s="73"/>
      <c r="R25" s="113">
        <f>SUMIFS('1추일출'!G$6:G$103,'1추일출'!$A$6:$A$103,'1추총괄표(위원회)'!$A25,'1추일출'!$B$6:$B$103,'1추총괄표(위원회)'!$C25)</f>
        <v>0</v>
      </c>
      <c r="S25" s="149">
        <f>SUMIFS('1추일출'!H$6:H$103,'1추일출'!$A$6:$A$103,'1추총괄표(위원회)'!$A25,'1추일출'!$B$6:$B$103,'1추총괄표(위원회)'!$C25)</f>
        <v>0</v>
      </c>
      <c r="T25" s="113">
        <f t="shared" si="31"/>
        <v>0</v>
      </c>
      <c r="U25" s="125">
        <f>SUMIFS('1추일출'!J$6:J$103,'1추일출'!$A$6:$A$103,'1추총괄표(위원회)'!$A25,'1추일출'!$B$6:$B$103,'1추총괄표(위원회)'!$C25)</f>
        <v>0</v>
      </c>
      <c r="V25" s="126">
        <f>SUMIFS('1추일출'!K$6:K$103,'1추일출'!$A$6:$A$103,'1추총괄표(위원회)'!$A25,'1추일출'!$B$6:$B$103,'1추총괄표(위원회)'!$C25)</f>
        <v>0</v>
      </c>
      <c r="W25" s="113">
        <f>SUMIFS('1추일출'!L$6:L$103,'1추일출'!$A$6:$A$103,'1추총괄표(위원회)'!$A25,'1추일출'!$B$6:$B$103,'1추총괄표(위원회)'!$C25)</f>
        <v>0</v>
      </c>
      <c r="X25" s="125">
        <f>SUMIFS('1추일출'!V$6:V$103,'1추일출'!$A$6:$A$103,'1추총괄표(위원회)'!$A25,'1추일출'!$B$6:$B$103,'1추총괄표(위원회)'!$C25)</f>
        <v>0</v>
      </c>
      <c r="Y25" s="126">
        <f>SUMIFS('1추일출'!W$6:W$103,'1추일출'!$A$6:$A$103,'1추총괄표(위원회)'!$A25,'1추일출'!$B$6:$B$103,'1추총괄표(위원회)'!$C25)</f>
        <v>0</v>
      </c>
      <c r="Z25" s="129">
        <f>SUMIFS('1추일출'!M$6:M$103,'1추일출'!$A$6:$A$103,'1추총괄표(위원회)'!$A25,'1추일출'!$B$6:$B$103,'1추총괄표(위원회)'!$C25)</f>
        <v>0</v>
      </c>
      <c r="AA25" s="118">
        <f>SUMIFS('1추일출'!N$6:N$103,'1추일출'!$A$6:$A$103,'1추총괄표(위원회)'!$A25,'1추일출'!$B$6:$B$103,'1추총괄표(위원회)'!$C25)</f>
        <v>0</v>
      </c>
      <c r="AB25" s="149">
        <f>SUMIFS('1추일출'!O$6:O$103,'1추일출'!$A$6:$A$103,'1추총괄표(위원회)'!$A25,'1추일출'!$B$6:$B$103,'1추총괄표(위원회)'!$C25)</f>
        <v>0</v>
      </c>
      <c r="AC25" s="129">
        <f>SUMIFS('1추일출'!AA$6:AA$103,'1추일출'!$A$6:$A$103,'1추총괄표(위원회)'!$A25,'1추일출'!$B$6:$B$103,'1추총괄표(위원회)'!C$9)</f>
        <v>0</v>
      </c>
      <c r="AD25" s="118">
        <f>SUMIFS('1추일출'!AB$6:AB$103,'1추일출'!$A$6:$A$103,'1추총괄표(위원회)'!$A25,'1추일출'!$B$6:$B$103,'1추총괄표(위원회)'!D$9)</f>
        <v>0</v>
      </c>
      <c r="AE25" s="70"/>
      <c r="AF25" s="117" t="str">
        <f t="shared" si="26"/>
        <v>OK</v>
      </c>
      <c r="AG25" s="118">
        <f t="shared" si="27"/>
        <v>0</v>
      </c>
      <c r="AH25" s="117" t="str">
        <f t="shared" si="28"/>
        <v>OK</v>
      </c>
      <c r="AI25" s="118">
        <f t="shared" si="29"/>
        <v>0</v>
      </c>
    </row>
    <row r="26" spans="1:35" ht="20.100000000000001" customHeight="1" x14ac:dyDescent="0.4">
      <c r="A26" s="112" t="s">
        <v>709</v>
      </c>
      <c r="B26" s="135"/>
      <c r="C26" s="133" t="s">
        <v>94</v>
      </c>
      <c r="D26" s="156">
        <f>SUMIFS('1추일입'!G$6:G$9,'1추일입'!$A$6:$A$9,'1추총괄표(위원회)'!$A26,'1추일입'!$B$6:$B$9,'1추총괄표(위원회)'!$C26)</f>
        <v>0</v>
      </c>
      <c r="E26" s="113">
        <f>SUMIFS('1추일입'!H$6:H$9,'1추일입'!$A$6:$A$9,'1추총괄표(위원회)'!$A26,'1추일입'!$B$6:$B$9,'1추총괄표(위원회)'!$C26)</f>
        <v>0</v>
      </c>
      <c r="F26" s="149">
        <f t="shared" si="30"/>
        <v>0</v>
      </c>
      <c r="G26" s="129">
        <f>SUMIFS('1추일입'!J$6:J$9,'1추일입'!$A$6:$A$9,'1추총괄표(위원회)'!$A26,'1추일입'!$B$6:$B$9,'1추총괄표(위원회)'!$C26)</f>
        <v>0</v>
      </c>
      <c r="H26" s="118">
        <f>SUMIFS('1추일입'!K$6:K$9,'1추일입'!$A$6:$A$9,'1추총괄표(위원회)'!$A26,'1추일입'!$B$6:$B$9,'1추총괄표(위원회)'!$C26)</f>
        <v>0</v>
      </c>
      <c r="I26" s="149">
        <f>SUMIFS('1추일입'!L$6:L$9,'1추일입'!$A$6:$A$9,'1추총괄표(위원회)'!$A26,'1추일입'!$B$6:$B$9,'1추총괄표(위원회)'!$C26)</f>
        <v>0</v>
      </c>
      <c r="J26" s="129">
        <f>SUMIFS('1추일입'!V$6:V$9,'1추일입'!$A$6:$A$9,'1추총괄표(위원회)'!$A26,'1추일입'!$B$6:$B$9,'1추총괄표(위원회)'!$C26)</f>
        <v>0</v>
      </c>
      <c r="K26" s="118">
        <f>SUMIFS('1추일입'!W$6:W$9,'1추일입'!$A$6:$A$9,'1추총괄표(위원회)'!$A26,'1추일입'!$B$6:$B$9,'1추총괄표(위원회)'!$C26)</f>
        <v>0</v>
      </c>
      <c r="L26" s="125">
        <f>SUMIFS('1추일입'!M$6:M$9,'1추일입'!$A$6:$A$9,'1추총괄표(위원회)'!$A26,'1추일입'!$B$6:$B$9,'1추총괄표(위원회)'!$C26)</f>
        <v>0</v>
      </c>
      <c r="M26" s="126">
        <f>SUMIFS('1추일입'!N$6:N$9,'1추일입'!$A$6:$A$9,'1추총괄표(위원회)'!$A26,'1추일입'!$B$6:$B$9,'1추총괄표(위원회)'!$C26)</f>
        <v>0</v>
      </c>
      <c r="N26" s="113">
        <f>SUMIFS('1추일입'!O$6:O$9,'1추일입'!$A$6:$A$9,'1추총괄표(위원회)'!$A26,'1추일입'!$B$6:$B$9,'1추총괄표(위원회)'!$C26)</f>
        <v>0</v>
      </c>
      <c r="O26" s="125">
        <f>SUMIFS('1추일입'!AA$6:AA$9,'1추일입'!$A$6:$A$9,'1추총괄표(위원회)'!$A26,'1추일입'!$B$6:$B$9,'1추총괄표(위원회)'!$C26)</f>
        <v>0</v>
      </c>
      <c r="P26" s="118">
        <f>SUMIFS('1추일입'!AB$6:AB$9,'1추일입'!$A$6:$A$9,'1추총괄표(위원회)'!$A26,'1추일입'!$B$6:$B$9,'1추총괄표(위원회)'!$C26)</f>
        <v>0</v>
      </c>
      <c r="Q26" s="73"/>
      <c r="R26" s="113">
        <f>SUMIFS('1추일출'!G$6:G$103,'1추일출'!$A$6:$A$103,'1추총괄표(위원회)'!$A26,'1추일출'!$B$6:$B$103,'1추총괄표(위원회)'!$C26)</f>
        <v>0</v>
      </c>
      <c r="S26" s="149">
        <f>SUMIFS('1추일출'!H$6:H$103,'1추일출'!$A$6:$A$103,'1추총괄표(위원회)'!$A26,'1추일출'!$B$6:$B$103,'1추총괄표(위원회)'!$C26)</f>
        <v>0</v>
      </c>
      <c r="T26" s="113">
        <f t="shared" si="31"/>
        <v>0</v>
      </c>
      <c r="U26" s="125">
        <f>SUMIFS('1추일출'!J$6:J$103,'1추일출'!$A$6:$A$103,'1추총괄표(위원회)'!$A26,'1추일출'!$B$6:$B$103,'1추총괄표(위원회)'!$C26)</f>
        <v>0</v>
      </c>
      <c r="V26" s="126">
        <f>SUMIFS('1추일출'!K$6:K$103,'1추일출'!$A$6:$A$103,'1추총괄표(위원회)'!$A26,'1추일출'!$B$6:$B$103,'1추총괄표(위원회)'!$C26)</f>
        <v>0</v>
      </c>
      <c r="W26" s="113">
        <f>SUMIFS('1추일출'!L$6:L$103,'1추일출'!$A$6:$A$103,'1추총괄표(위원회)'!$A26,'1추일출'!$B$6:$B$103,'1추총괄표(위원회)'!$C26)</f>
        <v>0</v>
      </c>
      <c r="X26" s="125">
        <f>SUMIFS('1추일출'!V$6:V$103,'1추일출'!$A$6:$A$103,'1추총괄표(위원회)'!$A26,'1추일출'!$B$6:$B$103,'1추총괄표(위원회)'!$C26)</f>
        <v>0</v>
      </c>
      <c r="Y26" s="126">
        <f>SUMIFS('1추일출'!W$6:W$103,'1추일출'!$A$6:$A$103,'1추총괄표(위원회)'!$A26,'1추일출'!$B$6:$B$103,'1추총괄표(위원회)'!$C26)</f>
        <v>0</v>
      </c>
      <c r="Z26" s="129">
        <f>SUMIFS('1추일출'!M$6:M$103,'1추일출'!$A$6:$A$103,'1추총괄표(위원회)'!$A26,'1추일출'!$B$6:$B$103,'1추총괄표(위원회)'!$C26)</f>
        <v>0</v>
      </c>
      <c r="AA26" s="118">
        <f>SUMIFS('1추일출'!N$6:N$103,'1추일출'!$A$6:$A$103,'1추총괄표(위원회)'!$A26,'1추일출'!$B$6:$B$103,'1추총괄표(위원회)'!$C26)</f>
        <v>0</v>
      </c>
      <c r="AB26" s="149">
        <f>SUMIFS('1추일출'!O$6:O$103,'1추일출'!$A$6:$A$103,'1추총괄표(위원회)'!$A26,'1추일출'!$B$6:$B$103,'1추총괄표(위원회)'!$C26)</f>
        <v>0</v>
      </c>
      <c r="AC26" s="129">
        <f>SUMIFS('1추일출'!AA$6:AA$103,'1추일출'!$A$6:$A$103,'1추총괄표(위원회)'!$A26,'1추일출'!$B$6:$B$103,'1추총괄표(위원회)'!C$9)</f>
        <v>0</v>
      </c>
      <c r="AD26" s="118">
        <f>SUMIFS('1추일출'!AB$6:AB$103,'1추일출'!$A$6:$A$103,'1추총괄표(위원회)'!$A26,'1추일출'!$B$6:$B$103,'1추총괄표(위원회)'!D$9)</f>
        <v>0</v>
      </c>
      <c r="AE26" s="70"/>
      <c r="AF26" s="117" t="str">
        <f t="shared" si="26"/>
        <v>OK</v>
      </c>
      <c r="AG26" s="118">
        <f t="shared" si="27"/>
        <v>0</v>
      </c>
      <c r="AH26" s="117" t="str">
        <f t="shared" si="28"/>
        <v>OK</v>
      </c>
      <c r="AI26" s="118">
        <f t="shared" si="29"/>
        <v>0</v>
      </c>
    </row>
    <row r="27" spans="1:35" ht="20.100000000000001" customHeight="1" x14ac:dyDescent="0.4">
      <c r="A27" s="112" t="s">
        <v>709</v>
      </c>
      <c r="B27" s="135"/>
      <c r="C27" s="133" t="s">
        <v>339</v>
      </c>
      <c r="D27" s="156">
        <f>SUMIFS('1추일입'!G$6:G$9,'1추일입'!$A$6:$A$9,'1추총괄표(위원회)'!$A27,'1추일입'!$B$6:$B$9,'1추총괄표(위원회)'!$C27)</f>
        <v>0</v>
      </c>
      <c r="E27" s="113">
        <f>SUMIFS('1추일입'!H$6:H$9,'1추일입'!$A$6:$A$9,'1추총괄표(위원회)'!$A27,'1추일입'!$B$6:$B$9,'1추총괄표(위원회)'!$C27)</f>
        <v>0</v>
      </c>
      <c r="F27" s="149">
        <f t="shared" si="30"/>
        <v>0</v>
      </c>
      <c r="G27" s="129">
        <f>SUMIFS('1추일입'!J$6:J$9,'1추일입'!$A$6:$A$9,'1추총괄표(위원회)'!$A27,'1추일입'!$B$6:$B$9,'1추총괄표(위원회)'!$C27)</f>
        <v>0</v>
      </c>
      <c r="H27" s="118">
        <f>SUMIFS('1추일입'!K$6:K$9,'1추일입'!$A$6:$A$9,'1추총괄표(위원회)'!$A27,'1추일입'!$B$6:$B$9,'1추총괄표(위원회)'!$C27)</f>
        <v>0</v>
      </c>
      <c r="I27" s="149">
        <f>SUMIFS('1추일입'!L$6:L$9,'1추일입'!$A$6:$A$9,'1추총괄표(위원회)'!$A27,'1추일입'!$B$6:$B$9,'1추총괄표(위원회)'!$C27)</f>
        <v>0</v>
      </c>
      <c r="J27" s="129">
        <f>SUMIFS('1추일입'!V$6:V$9,'1추일입'!$A$6:$A$9,'1추총괄표(위원회)'!$A27,'1추일입'!$B$6:$B$9,'1추총괄표(위원회)'!$C27)</f>
        <v>0</v>
      </c>
      <c r="K27" s="118">
        <f>SUMIFS('1추일입'!W$6:W$9,'1추일입'!$A$6:$A$9,'1추총괄표(위원회)'!$A27,'1추일입'!$B$6:$B$9,'1추총괄표(위원회)'!$C27)</f>
        <v>0</v>
      </c>
      <c r="L27" s="125">
        <f>SUMIFS('1추일입'!M$6:M$9,'1추일입'!$A$6:$A$9,'1추총괄표(위원회)'!$A27,'1추일입'!$B$6:$B$9,'1추총괄표(위원회)'!$C27)</f>
        <v>0</v>
      </c>
      <c r="M27" s="126">
        <f>SUMIFS('1추일입'!N$6:N$9,'1추일입'!$A$6:$A$9,'1추총괄표(위원회)'!$A27,'1추일입'!$B$6:$B$9,'1추총괄표(위원회)'!$C27)</f>
        <v>0</v>
      </c>
      <c r="N27" s="113">
        <f>SUMIFS('1추일입'!O$6:O$9,'1추일입'!$A$6:$A$9,'1추총괄표(위원회)'!$A27,'1추일입'!$B$6:$B$9,'1추총괄표(위원회)'!$C27)</f>
        <v>0</v>
      </c>
      <c r="O27" s="125">
        <f>SUMIFS('1추일입'!AA$6:AA$9,'1추일입'!$A$6:$A$9,'1추총괄표(위원회)'!$A27,'1추일입'!$B$6:$B$9,'1추총괄표(위원회)'!$C27)</f>
        <v>0</v>
      </c>
      <c r="P27" s="118">
        <f>SUMIFS('1추일입'!AB$6:AB$9,'1추일입'!$A$6:$A$9,'1추총괄표(위원회)'!$A27,'1추일입'!$B$6:$B$9,'1추총괄표(위원회)'!$C27)</f>
        <v>0</v>
      </c>
      <c r="Q27" s="73"/>
      <c r="R27" s="113">
        <f>SUMIFS('1추일출'!G$6:G$103,'1추일출'!$A$6:$A$103,'1추총괄표(위원회)'!$A27,'1추일출'!$B$6:$B$103,'1추총괄표(위원회)'!$C27)</f>
        <v>0</v>
      </c>
      <c r="S27" s="149">
        <f>SUMIFS('1추일출'!H$6:H$103,'1추일출'!$A$6:$A$103,'1추총괄표(위원회)'!$A27,'1추일출'!$B$6:$B$103,'1추총괄표(위원회)'!$C27)</f>
        <v>0</v>
      </c>
      <c r="T27" s="113">
        <f t="shared" si="31"/>
        <v>0</v>
      </c>
      <c r="U27" s="125">
        <f>SUMIFS('1추일출'!J$6:J$103,'1추일출'!$A$6:$A$103,'1추총괄표(위원회)'!$A27,'1추일출'!$B$6:$B$103,'1추총괄표(위원회)'!$C27)</f>
        <v>0</v>
      </c>
      <c r="V27" s="126">
        <f>SUMIFS('1추일출'!K$6:K$103,'1추일출'!$A$6:$A$103,'1추총괄표(위원회)'!$A27,'1추일출'!$B$6:$B$103,'1추총괄표(위원회)'!$C27)</f>
        <v>0</v>
      </c>
      <c r="W27" s="113">
        <f>SUMIFS('1추일출'!L$6:L$103,'1추일출'!$A$6:$A$103,'1추총괄표(위원회)'!$A27,'1추일출'!$B$6:$B$103,'1추총괄표(위원회)'!$C27)</f>
        <v>0</v>
      </c>
      <c r="X27" s="125">
        <f>SUMIFS('1추일출'!V$6:V$103,'1추일출'!$A$6:$A$103,'1추총괄표(위원회)'!$A27,'1추일출'!$B$6:$B$103,'1추총괄표(위원회)'!$C27)</f>
        <v>0</v>
      </c>
      <c r="Y27" s="126">
        <f>SUMIFS('1추일출'!W$6:W$103,'1추일출'!$A$6:$A$103,'1추총괄표(위원회)'!$A27,'1추일출'!$B$6:$B$103,'1추총괄표(위원회)'!$C27)</f>
        <v>0</v>
      </c>
      <c r="Z27" s="129">
        <f>SUMIFS('1추일출'!M$6:M$103,'1추일출'!$A$6:$A$103,'1추총괄표(위원회)'!$A27,'1추일출'!$B$6:$B$103,'1추총괄표(위원회)'!$C27)</f>
        <v>0</v>
      </c>
      <c r="AA27" s="118">
        <f>SUMIFS('1추일출'!N$6:N$103,'1추일출'!$A$6:$A$103,'1추총괄표(위원회)'!$A27,'1추일출'!$B$6:$B$103,'1추총괄표(위원회)'!$C27)</f>
        <v>0</v>
      </c>
      <c r="AB27" s="149">
        <f>SUMIFS('1추일출'!O$6:O$103,'1추일출'!$A$6:$A$103,'1추총괄표(위원회)'!$A27,'1추일출'!$B$6:$B$103,'1추총괄표(위원회)'!$C27)</f>
        <v>0</v>
      </c>
      <c r="AC27" s="129">
        <f>SUMIFS('1추일출'!AA$6:AA$103,'1추일출'!$A$6:$A$103,'1추총괄표(위원회)'!$A27,'1추일출'!$B$6:$B$103,'1추총괄표(위원회)'!C$9)</f>
        <v>0</v>
      </c>
      <c r="AD27" s="118">
        <f>SUMIFS('1추일출'!AB$6:AB$103,'1추일출'!$A$6:$A$103,'1추총괄표(위원회)'!$A27,'1추일출'!$B$6:$B$103,'1추총괄표(위원회)'!D$9)</f>
        <v>0</v>
      </c>
      <c r="AE27" s="70"/>
      <c r="AF27" s="117" t="str">
        <f t="shared" si="26"/>
        <v>OK</v>
      </c>
      <c r="AG27" s="118">
        <f t="shared" si="27"/>
        <v>0</v>
      </c>
      <c r="AH27" s="117" t="str">
        <f t="shared" si="28"/>
        <v>OK</v>
      </c>
      <c r="AI27" s="118">
        <f t="shared" si="29"/>
        <v>0</v>
      </c>
    </row>
    <row r="28" spans="1:35" ht="20.100000000000001" customHeight="1" x14ac:dyDescent="0.4">
      <c r="A28" s="112"/>
      <c r="B28" s="164" t="s">
        <v>781</v>
      </c>
      <c r="C28" s="137"/>
      <c r="D28" s="155">
        <f>SUM(D29)</f>
        <v>0</v>
      </c>
      <c r="E28" s="146">
        <f t="shared" ref="E28:P28" si="71">SUM(E29)</f>
        <v>0</v>
      </c>
      <c r="F28" s="148">
        <f t="shared" si="71"/>
        <v>0</v>
      </c>
      <c r="G28" s="138">
        <f t="shared" si="71"/>
        <v>0</v>
      </c>
      <c r="H28" s="140">
        <f t="shared" si="71"/>
        <v>0</v>
      </c>
      <c r="I28" s="148">
        <f t="shared" si="71"/>
        <v>0</v>
      </c>
      <c r="J28" s="138">
        <f t="shared" si="71"/>
        <v>0</v>
      </c>
      <c r="K28" s="140">
        <f t="shared" si="71"/>
        <v>0</v>
      </c>
      <c r="L28" s="143">
        <f t="shared" si="71"/>
        <v>0</v>
      </c>
      <c r="M28" s="153">
        <f t="shared" si="71"/>
        <v>0</v>
      </c>
      <c r="N28" s="146">
        <f t="shared" si="71"/>
        <v>0</v>
      </c>
      <c r="O28" s="143">
        <f t="shared" si="71"/>
        <v>0</v>
      </c>
      <c r="P28" s="140">
        <f t="shared" si="71"/>
        <v>0</v>
      </c>
      <c r="Q28" s="73"/>
      <c r="R28" s="146">
        <f>SUM(R29)</f>
        <v>0</v>
      </c>
      <c r="S28" s="148">
        <f t="shared" ref="S28" si="72">SUM(S29)</f>
        <v>0</v>
      </c>
      <c r="T28" s="146">
        <f t="shared" ref="T28" si="73">SUM(T29)</f>
        <v>0</v>
      </c>
      <c r="U28" s="143">
        <f t="shared" ref="U28" si="74">SUM(U29)</f>
        <v>0</v>
      </c>
      <c r="V28" s="153">
        <f t="shared" ref="V28" si="75">SUM(V29)</f>
        <v>0</v>
      </c>
      <c r="W28" s="146">
        <f t="shared" ref="W28" si="76">SUM(W29)</f>
        <v>0</v>
      </c>
      <c r="X28" s="143">
        <f t="shared" ref="X28" si="77">SUM(X29)</f>
        <v>0</v>
      </c>
      <c r="Y28" s="153">
        <f t="shared" ref="Y28" si="78">SUM(Y29)</f>
        <v>0</v>
      </c>
      <c r="Z28" s="138">
        <f t="shared" ref="Z28" si="79">SUM(Z29)</f>
        <v>0</v>
      </c>
      <c r="AA28" s="140">
        <f t="shared" ref="AA28" si="80">SUM(AA29)</f>
        <v>0</v>
      </c>
      <c r="AB28" s="148">
        <f t="shared" ref="AB28" si="81">SUM(AB29)</f>
        <v>0</v>
      </c>
      <c r="AC28" s="138">
        <f t="shared" ref="AC28" si="82">SUM(AC29)</f>
        <v>0</v>
      </c>
      <c r="AD28" s="140">
        <f t="shared" ref="AD28" si="83">SUM(AD29)</f>
        <v>0</v>
      </c>
      <c r="AE28" s="70"/>
      <c r="AF28" s="139" t="str">
        <f t="shared" si="26"/>
        <v>OK</v>
      </c>
      <c r="AG28" s="140">
        <f t="shared" si="27"/>
        <v>0</v>
      </c>
      <c r="AH28" s="139" t="str">
        <f t="shared" si="28"/>
        <v>OK</v>
      </c>
      <c r="AI28" s="140">
        <f t="shared" si="29"/>
        <v>0</v>
      </c>
    </row>
    <row r="29" spans="1:35" ht="20.100000000000001" customHeight="1" x14ac:dyDescent="0.4">
      <c r="A29" s="112" t="s">
        <v>710</v>
      </c>
      <c r="B29" s="135"/>
      <c r="C29" s="133" t="s">
        <v>344</v>
      </c>
      <c r="D29" s="156">
        <f>SUMIFS('1추일입'!G$6:G$9,'1추일입'!$A$6:$A$9,'1추총괄표(위원회)'!$A29,'1추일입'!$B$6:$B$9,'1추총괄표(위원회)'!$C29)</f>
        <v>0</v>
      </c>
      <c r="E29" s="113">
        <f>SUMIFS('1추일입'!H$6:H$9,'1추일입'!$A$6:$A$9,'1추총괄표(위원회)'!$A29,'1추일입'!$B$6:$B$9,'1추총괄표(위원회)'!$C29)</f>
        <v>0</v>
      </c>
      <c r="F29" s="149">
        <f t="shared" si="30"/>
        <v>0</v>
      </c>
      <c r="G29" s="129">
        <f>SUMIFS('1추일입'!J$6:J$9,'1추일입'!$A$6:$A$9,'1추총괄표(위원회)'!$A29,'1추일입'!$B$6:$B$9,'1추총괄표(위원회)'!$C29)</f>
        <v>0</v>
      </c>
      <c r="H29" s="118">
        <f>SUMIFS('1추일입'!K$6:K$9,'1추일입'!$A$6:$A$9,'1추총괄표(위원회)'!$A29,'1추일입'!$B$6:$B$9,'1추총괄표(위원회)'!$C29)</f>
        <v>0</v>
      </c>
      <c r="I29" s="149">
        <f>SUMIFS('1추일입'!L$6:L$9,'1추일입'!$A$6:$A$9,'1추총괄표(위원회)'!$A29,'1추일입'!$B$6:$B$9,'1추총괄표(위원회)'!$C29)</f>
        <v>0</v>
      </c>
      <c r="J29" s="129">
        <f>SUMIFS('1추일입'!V$6:V$9,'1추일입'!$A$6:$A$9,'1추총괄표(위원회)'!$A29,'1추일입'!$B$6:$B$9,'1추총괄표(위원회)'!$C29)</f>
        <v>0</v>
      </c>
      <c r="K29" s="118">
        <f>SUMIFS('1추일입'!W$6:W$9,'1추일입'!$A$6:$A$9,'1추총괄표(위원회)'!$A29,'1추일입'!$B$6:$B$9,'1추총괄표(위원회)'!$C29)</f>
        <v>0</v>
      </c>
      <c r="L29" s="125">
        <f>SUMIFS('1추일입'!M$6:M$9,'1추일입'!$A$6:$A$9,'1추총괄표(위원회)'!$A29,'1추일입'!$B$6:$B$9,'1추총괄표(위원회)'!$C29)</f>
        <v>0</v>
      </c>
      <c r="M29" s="126">
        <f>SUMIFS('1추일입'!N$6:N$9,'1추일입'!$A$6:$A$9,'1추총괄표(위원회)'!$A29,'1추일입'!$B$6:$B$9,'1추총괄표(위원회)'!$C29)</f>
        <v>0</v>
      </c>
      <c r="N29" s="113">
        <f>SUMIFS('1추일입'!O$6:O$9,'1추일입'!$A$6:$A$9,'1추총괄표(위원회)'!$A29,'1추일입'!$B$6:$B$9,'1추총괄표(위원회)'!$C29)</f>
        <v>0</v>
      </c>
      <c r="O29" s="125">
        <f>SUMIFS('1추일입'!AA$6:AA$9,'1추일입'!$A$6:$A$9,'1추총괄표(위원회)'!$A29,'1추일입'!$B$6:$B$9,'1추총괄표(위원회)'!$C29)</f>
        <v>0</v>
      </c>
      <c r="P29" s="118">
        <f>SUMIFS('1추일입'!AB$6:AB$9,'1추일입'!$A$6:$A$9,'1추총괄표(위원회)'!$A29,'1추일입'!$B$6:$B$9,'1추총괄표(위원회)'!$C29)</f>
        <v>0</v>
      </c>
      <c r="Q29" s="73"/>
      <c r="R29" s="113">
        <f>SUMIFS('1추일출'!G$6:G$103,'1추일출'!$A$6:$A$103,'1추총괄표(위원회)'!$A29,'1추일출'!$B$6:$B$103,'1추총괄표(위원회)'!$C29)</f>
        <v>0</v>
      </c>
      <c r="S29" s="149">
        <f>SUMIFS('1추일출'!H$6:H$103,'1추일출'!$A$6:$A$103,'1추총괄표(위원회)'!$A29,'1추일출'!$B$6:$B$103,'1추총괄표(위원회)'!$C29)</f>
        <v>0</v>
      </c>
      <c r="T29" s="113">
        <f t="shared" si="31"/>
        <v>0</v>
      </c>
      <c r="U29" s="125">
        <f>SUMIFS('1추일출'!J$6:J$103,'1추일출'!$A$6:$A$103,'1추총괄표(위원회)'!$A29,'1추일출'!$B$6:$B$103,'1추총괄표(위원회)'!$C29)</f>
        <v>0</v>
      </c>
      <c r="V29" s="126">
        <f>SUMIFS('1추일출'!K$6:K$103,'1추일출'!$A$6:$A$103,'1추총괄표(위원회)'!$A29,'1추일출'!$B$6:$B$103,'1추총괄표(위원회)'!$C29)</f>
        <v>0</v>
      </c>
      <c r="W29" s="113">
        <f>SUMIFS('1추일출'!L$6:L$103,'1추일출'!$A$6:$A$103,'1추총괄표(위원회)'!$A29,'1추일출'!$B$6:$B$103,'1추총괄표(위원회)'!$C29)</f>
        <v>0</v>
      </c>
      <c r="X29" s="125">
        <f>SUMIFS('1추일출'!V$6:V$103,'1추일출'!$A$6:$A$103,'1추총괄표(위원회)'!$A29,'1추일출'!$B$6:$B$103,'1추총괄표(위원회)'!$C29)</f>
        <v>0</v>
      </c>
      <c r="Y29" s="126">
        <f>SUMIFS('1추일출'!W$6:W$103,'1추일출'!$A$6:$A$103,'1추총괄표(위원회)'!$A29,'1추일출'!$B$6:$B$103,'1추총괄표(위원회)'!$C29)</f>
        <v>0</v>
      </c>
      <c r="Z29" s="129">
        <f>SUMIFS('1추일출'!M$6:M$103,'1추일출'!$A$6:$A$103,'1추총괄표(위원회)'!$A29,'1추일출'!$B$6:$B$103,'1추총괄표(위원회)'!$C29)</f>
        <v>0</v>
      </c>
      <c r="AA29" s="118">
        <f>SUMIFS('1추일출'!N$6:N$103,'1추일출'!$A$6:$A$103,'1추총괄표(위원회)'!$A29,'1추일출'!$B$6:$B$103,'1추총괄표(위원회)'!$C29)</f>
        <v>0</v>
      </c>
      <c r="AB29" s="149">
        <f>SUMIFS('1추일출'!O$6:O$103,'1추일출'!$A$6:$A$103,'1추총괄표(위원회)'!$A29,'1추일출'!$B$6:$B$103,'1추총괄표(위원회)'!$C29)</f>
        <v>0</v>
      </c>
      <c r="AC29" s="129">
        <f>SUMIFS('1추일출'!AA$6:AA$103,'1추일출'!$A$6:$A$103,'1추총괄표(위원회)'!$A29,'1추일출'!$B$6:$B$103,'1추총괄표(위원회)'!C$9)</f>
        <v>0</v>
      </c>
      <c r="AD29" s="118">
        <f>SUMIFS('1추일출'!AB$6:AB$103,'1추일출'!$A$6:$A$103,'1추총괄표(위원회)'!$A29,'1추일출'!$B$6:$B$103,'1추총괄표(위원회)'!D$9)</f>
        <v>0</v>
      </c>
      <c r="AE29" s="70"/>
      <c r="AF29" s="117" t="str">
        <f t="shared" si="26"/>
        <v>OK</v>
      </c>
      <c r="AG29" s="118">
        <f t="shared" si="27"/>
        <v>0</v>
      </c>
      <c r="AH29" s="117" t="str">
        <f t="shared" si="28"/>
        <v>OK</v>
      </c>
      <c r="AI29" s="118">
        <f t="shared" si="29"/>
        <v>0</v>
      </c>
    </row>
    <row r="30" spans="1:35" ht="20.100000000000001" customHeight="1" x14ac:dyDescent="0.4">
      <c r="A30" s="112"/>
      <c r="B30" s="164" t="s">
        <v>711</v>
      </c>
      <c r="C30" s="137"/>
      <c r="D30" s="155">
        <f>SUM(D31:D33)</f>
        <v>0</v>
      </c>
      <c r="E30" s="146">
        <f t="shared" ref="E30:P30" si="84">SUM(E31:E33)</f>
        <v>0</v>
      </c>
      <c r="F30" s="148">
        <f t="shared" si="84"/>
        <v>0</v>
      </c>
      <c r="G30" s="138">
        <f t="shared" si="84"/>
        <v>0</v>
      </c>
      <c r="H30" s="140">
        <f t="shared" si="84"/>
        <v>0</v>
      </c>
      <c r="I30" s="148">
        <f t="shared" si="84"/>
        <v>0</v>
      </c>
      <c r="J30" s="138">
        <f t="shared" si="84"/>
        <v>0</v>
      </c>
      <c r="K30" s="140">
        <f t="shared" si="84"/>
        <v>0</v>
      </c>
      <c r="L30" s="143">
        <f t="shared" si="84"/>
        <v>0</v>
      </c>
      <c r="M30" s="153">
        <f t="shared" si="84"/>
        <v>0</v>
      </c>
      <c r="N30" s="146">
        <f t="shared" si="84"/>
        <v>0</v>
      </c>
      <c r="O30" s="143">
        <f t="shared" si="84"/>
        <v>0</v>
      </c>
      <c r="P30" s="140">
        <f t="shared" si="84"/>
        <v>0</v>
      </c>
      <c r="Q30" s="73"/>
      <c r="R30" s="146">
        <f>SUM(R31:R33)</f>
        <v>0</v>
      </c>
      <c r="S30" s="148">
        <f t="shared" ref="S30" si="85">SUM(S31:S33)</f>
        <v>0</v>
      </c>
      <c r="T30" s="146">
        <f t="shared" ref="T30" si="86">SUM(T31:T33)</f>
        <v>0</v>
      </c>
      <c r="U30" s="143">
        <f t="shared" ref="U30" si="87">SUM(U31:U33)</f>
        <v>0</v>
      </c>
      <c r="V30" s="153">
        <f t="shared" ref="V30" si="88">SUM(V31:V33)</f>
        <v>0</v>
      </c>
      <c r="W30" s="146">
        <f t="shared" ref="W30" si="89">SUM(W31:W33)</f>
        <v>0</v>
      </c>
      <c r="X30" s="143">
        <f t="shared" ref="X30" si="90">SUM(X31:X33)</f>
        <v>0</v>
      </c>
      <c r="Y30" s="153">
        <f t="shared" ref="Y30" si="91">SUM(Y31:Y33)</f>
        <v>0</v>
      </c>
      <c r="Z30" s="138">
        <f t="shared" ref="Z30" si="92">SUM(Z31:Z33)</f>
        <v>0</v>
      </c>
      <c r="AA30" s="140">
        <f t="shared" ref="AA30" si="93">SUM(AA31:AA33)</f>
        <v>0</v>
      </c>
      <c r="AB30" s="148">
        <f t="shared" ref="AB30" si="94">SUM(AB31:AB33)</f>
        <v>0</v>
      </c>
      <c r="AC30" s="138">
        <f t="shared" ref="AC30" si="95">SUM(AC31:AC33)</f>
        <v>0</v>
      </c>
      <c r="AD30" s="140">
        <f t="shared" ref="AD30" si="96">SUM(AD31:AD33)</f>
        <v>0</v>
      </c>
      <c r="AE30" s="70"/>
      <c r="AF30" s="139" t="str">
        <f t="shared" si="26"/>
        <v>OK</v>
      </c>
      <c r="AG30" s="140">
        <f t="shared" si="27"/>
        <v>0</v>
      </c>
      <c r="AH30" s="139" t="str">
        <f t="shared" si="28"/>
        <v>OK</v>
      </c>
      <c r="AI30" s="140">
        <f t="shared" si="29"/>
        <v>0</v>
      </c>
    </row>
    <row r="31" spans="1:35" ht="20.100000000000001" customHeight="1" x14ac:dyDescent="0.4">
      <c r="A31" s="112" t="s">
        <v>711</v>
      </c>
      <c r="B31" s="135"/>
      <c r="C31" s="133" t="s">
        <v>367</v>
      </c>
      <c r="D31" s="156">
        <f>SUMIFS('1추일입'!G$6:G$9,'1추일입'!$A$6:$A$9,'1추총괄표(위원회)'!$A31,'1추일입'!$B$6:$B$9,'1추총괄표(위원회)'!$C31)</f>
        <v>0</v>
      </c>
      <c r="E31" s="113">
        <f>SUMIFS('1추일입'!H$6:H$9,'1추일입'!$A$6:$A$9,'1추총괄표(위원회)'!$A31,'1추일입'!$B$6:$B$9,'1추총괄표(위원회)'!$C31)</f>
        <v>0</v>
      </c>
      <c r="F31" s="149">
        <f t="shared" si="30"/>
        <v>0</v>
      </c>
      <c r="G31" s="129">
        <f>SUMIFS('1추일입'!J$6:J$9,'1추일입'!$A$6:$A$9,'1추총괄표(위원회)'!$A31,'1추일입'!$B$6:$B$9,'1추총괄표(위원회)'!$C31)</f>
        <v>0</v>
      </c>
      <c r="H31" s="118">
        <f>SUMIFS('1추일입'!K$6:K$9,'1추일입'!$A$6:$A$9,'1추총괄표(위원회)'!$A31,'1추일입'!$B$6:$B$9,'1추총괄표(위원회)'!$C31)</f>
        <v>0</v>
      </c>
      <c r="I31" s="149">
        <f>SUMIFS('1추일입'!L$6:L$9,'1추일입'!$A$6:$A$9,'1추총괄표(위원회)'!$A31,'1추일입'!$B$6:$B$9,'1추총괄표(위원회)'!$C31)</f>
        <v>0</v>
      </c>
      <c r="J31" s="129">
        <f>SUMIFS('1추일입'!V$6:V$9,'1추일입'!$A$6:$A$9,'1추총괄표(위원회)'!$A31,'1추일입'!$B$6:$B$9,'1추총괄표(위원회)'!$C31)</f>
        <v>0</v>
      </c>
      <c r="K31" s="118">
        <f>SUMIFS('1추일입'!W$6:W$9,'1추일입'!$A$6:$A$9,'1추총괄표(위원회)'!$A31,'1추일입'!$B$6:$B$9,'1추총괄표(위원회)'!$C31)</f>
        <v>0</v>
      </c>
      <c r="L31" s="125">
        <f>SUMIFS('1추일입'!M$6:M$9,'1추일입'!$A$6:$A$9,'1추총괄표(위원회)'!$A31,'1추일입'!$B$6:$B$9,'1추총괄표(위원회)'!$C31)</f>
        <v>0</v>
      </c>
      <c r="M31" s="126">
        <f>SUMIFS('1추일입'!N$6:N$9,'1추일입'!$A$6:$A$9,'1추총괄표(위원회)'!$A31,'1추일입'!$B$6:$B$9,'1추총괄표(위원회)'!$C31)</f>
        <v>0</v>
      </c>
      <c r="N31" s="113">
        <f>SUMIFS('1추일입'!O$6:O$9,'1추일입'!$A$6:$A$9,'1추총괄표(위원회)'!$A31,'1추일입'!$B$6:$B$9,'1추총괄표(위원회)'!$C31)</f>
        <v>0</v>
      </c>
      <c r="O31" s="125">
        <f>SUMIFS('1추일입'!AA$6:AA$9,'1추일입'!$A$6:$A$9,'1추총괄표(위원회)'!$A31,'1추일입'!$B$6:$B$9,'1추총괄표(위원회)'!$C31)</f>
        <v>0</v>
      </c>
      <c r="P31" s="118">
        <f>SUMIFS('1추일입'!AB$6:AB$9,'1추일입'!$A$6:$A$9,'1추총괄표(위원회)'!$A31,'1추일입'!$B$6:$B$9,'1추총괄표(위원회)'!$C31)</f>
        <v>0</v>
      </c>
      <c r="Q31" s="73"/>
      <c r="R31" s="113">
        <f>SUMIFS('1추일출'!G$6:G$103,'1추일출'!$A$6:$A$103,'1추총괄표(위원회)'!$A31,'1추일출'!$B$6:$B$103,'1추총괄표(위원회)'!$C31)</f>
        <v>0</v>
      </c>
      <c r="S31" s="149">
        <f>SUMIFS('1추일출'!H$6:H$103,'1추일출'!$A$6:$A$103,'1추총괄표(위원회)'!$A31,'1추일출'!$B$6:$B$103,'1추총괄표(위원회)'!$C31)</f>
        <v>0</v>
      </c>
      <c r="T31" s="113">
        <f t="shared" si="31"/>
        <v>0</v>
      </c>
      <c r="U31" s="125">
        <f>SUMIFS('1추일출'!J$6:J$103,'1추일출'!$A$6:$A$103,'1추총괄표(위원회)'!$A31,'1추일출'!$B$6:$B$103,'1추총괄표(위원회)'!$C31)</f>
        <v>0</v>
      </c>
      <c r="V31" s="126">
        <f>SUMIFS('1추일출'!K$6:K$103,'1추일출'!$A$6:$A$103,'1추총괄표(위원회)'!$A31,'1추일출'!$B$6:$B$103,'1추총괄표(위원회)'!$C31)</f>
        <v>0</v>
      </c>
      <c r="W31" s="113">
        <f>SUMIFS('1추일출'!L$6:L$103,'1추일출'!$A$6:$A$103,'1추총괄표(위원회)'!$A31,'1추일출'!$B$6:$B$103,'1추총괄표(위원회)'!$C31)</f>
        <v>0</v>
      </c>
      <c r="X31" s="125">
        <f>SUMIFS('1추일출'!V$6:V$103,'1추일출'!$A$6:$A$103,'1추총괄표(위원회)'!$A31,'1추일출'!$B$6:$B$103,'1추총괄표(위원회)'!$C31)</f>
        <v>0</v>
      </c>
      <c r="Y31" s="126">
        <f>SUMIFS('1추일출'!W$6:W$103,'1추일출'!$A$6:$A$103,'1추총괄표(위원회)'!$A31,'1추일출'!$B$6:$B$103,'1추총괄표(위원회)'!$C31)</f>
        <v>0</v>
      </c>
      <c r="Z31" s="129">
        <f>SUMIFS('1추일출'!M$6:M$103,'1추일출'!$A$6:$A$103,'1추총괄표(위원회)'!$A31,'1추일출'!$B$6:$B$103,'1추총괄표(위원회)'!$C31)</f>
        <v>0</v>
      </c>
      <c r="AA31" s="118">
        <f>SUMIFS('1추일출'!N$6:N$103,'1추일출'!$A$6:$A$103,'1추총괄표(위원회)'!$A31,'1추일출'!$B$6:$B$103,'1추총괄표(위원회)'!$C31)</f>
        <v>0</v>
      </c>
      <c r="AB31" s="149">
        <f>SUMIFS('1추일출'!O$6:O$103,'1추일출'!$A$6:$A$103,'1추총괄표(위원회)'!$A31,'1추일출'!$B$6:$B$103,'1추총괄표(위원회)'!$C31)</f>
        <v>0</v>
      </c>
      <c r="AC31" s="129">
        <f>SUMIFS('1추일출'!AA$6:AA$103,'1추일출'!$A$6:$A$103,'1추총괄표(위원회)'!$A31,'1추일출'!$B$6:$B$103,'1추총괄표(위원회)'!C$9)</f>
        <v>0</v>
      </c>
      <c r="AD31" s="118">
        <f>SUMIFS('1추일출'!AB$6:AB$103,'1추일출'!$A$6:$A$103,'1추총괄표(위원회)'!$A31,'1추일출'!$B$6:$B$103,'1추총괄표(위원회)'!D$9)</f>
        <v>0</v>
      </c>
      <c r="AE31" s="70"/>
      <c r="AF31" s="117" t="str">
        <f t="shared" si="26"/>
        <v>OK</v>
      </c>
      <c r="AG31" s="118">
        <f t="shared" si="27"/>
        <v>0</v>
      </c>
      <c r="AH31" s="117" t="str">
        <f t="shared" si="28"/>
        <v>OK</v>
      </c>
      <c r="AI31" s="118">
        <f t="shared" si="29"/>
        <v>0</v>
      </c>
    </row>
    <row r="32" spans="1:35" ht="20.100000000000001" customHeight="1" x14ac:dyDescent="0.4">
      <c r="A32" s="112" t="s">
        <v>711</v>
      </c>
      <c r="B32" s="135"/>
      <c r="C32" s="133" t="s">
        <v>389</v>
      </c>
      <c r="D32" s="156">
        <f>SUMIFS('1추일입'!G$6:G$9,'1추일입'!$A$6:$A$9,'1추총괄표(위원회)'!$A32,'1추일입'!$B$6:$B$9,'1추총괄표(위원회)'!$C32)</f>
        <v>0</v>
      </c>
      <c r="E32" s="113">
        <f>SUMIFS('1추일입'!H$6:H$9,'1추일입'!$A$6:$A$9,'1추총괄표(위원회)'!$A32,'1추일입'!$B$6:$B$9,'1추총괄표(위원회)'!$C32)</f>
        <v>0</v>
      </c>
      <c r="F32" s="149">
        <f t="shared" si="30"/>
        <v>0</v>
      </c>
      <c r="G32" s="129">
        <f>SUMIFS('1추일입'!J$6:J$9,'1추일입'!$A$6:$A$9,'1추총괄표(위원회)'!$A32,'1추일입'!$B$6:$B$9,'1추총괄표(위원회)'!$C32)</f>
        <v>0</v>
      </c>
      <c r="H32" s="118">
        <f>SUMIFS('1추일입'!K$6:K$9,'1추일입'!$A$6:$A$9,'1추총괄표(위원회)'!$A32,'1추일입'!$B$6:$B$9,'1추총괄표(위원회)'!$C32)</f>
        <v>0</v>
      </c>
      <c r="I32" s="149">
        <f>SUMIFS('1추일입'!L$6:L$9,'1추일입'!$A$6:$A$9,'1추총괄표(위원회)'!$A32,'1추일입'!$B$6:$B$9,'1추총괄표(위원회)'!$C32)</f>
        <v>0</v>
      </c>
      <c r="J32" s="129">
        <f>SUMIFS('1추일입'!V$6:V$9,'1추일입'!$A$6:$A$9,'1추총괄표(위원회)'!$A32,'1추일입'!$B$6:$B$9,'1추총괄표(위원회)'!$C32)</f>
        <v>0</v>
      </c>
      <c r="K32" s="118">
        <f>SUMIFS('1추일입'!W$6:W$9,'1추일입'!$A$6:$A$9,'1추총괄표(위원회)'!$A32,'1추일입'!$B$6:$B$9,'1추총괄표(위원회)'!$C32)</f>
        <v>0</v>
      </c>
      <c r="L32" s="125">
        <f>SUMIFS('1추일입'!M$6:M$9,'1추일입'!$A$6:$A$9,'1추총괄표(위원회)'!$A32,'1추일입'!$B$6:$B$9,'1추총괄표(위원회)'!$C32)</f>
        <v>0</v>
      </c>
      <c r="M32" s="126">
        <f>SUMIFS('1추일입'!N$6:N$9,'1추일입'!$A$6:$A$9,'1추총괄표(위원회)'!$A32,'1추일입'!$B$6:$B$9,'1추총괄표(위원회)'!$C32)</f>
        <v>0</v>
      </c>
      <c r="N32" s="113">
        <f>SUMIFS('1추일입'!O$6:O$9,'1추일입'!$A$6:$A$9,'1추총괄표(위원회)'!$A32,'1추일입'!$B$6:$B$9,'1추총괄표(위원회)'!$C32)</f>
        <v>0</v>
      </c>
      <c r="O32" s="125">
        <f>SUMIFS('1추일입'!AA$6:AA$9,'1추일입'!$A$6:$A$9,'1추총괄표(위원회)'!$A32,'1추일입'!$B$6:$B$9,'1추총괄표(위원회)'!$C32)</f>
        <v>0</v>
      </c>
      <c r="P32" s="118">
        <f>SUMIFS('1추일입'!AB$6:AB$9,'1추일입'!$A$6:$A$9,'1추총괄표(위원회)'!$A32,'1추일입'!$B$6:$B$9,'1추총괄표(위원회)'!$C32)</f>
        <v>0</v>
      </c>
      <c r="Q32" s="73"/>
      <c r="R32" s="113">
        <f>SUMIFS('1추일출'!G$6:G$103,'1추일출'!$A$6:$A$103,'1추총괄표(위원회)'!$A32,'1추일출'!$B$6:$B$103,'1추총괄표(위원회)'!$C32)</f>
        <v>0</v>
      </c>
      <c r="S32" s="149">
        <f>SUMIFS('1추일출'!H$6:H$103,'1추일출'!$A$6:$A$103,'1추총괄표(위원회)'!$A32,'1추일출'!$B$6:$B$103,'1추총괄표(위원회)'!$C32)</f>
        <v>0</v>
      </c>
      <c r="T32" s="113">
        <f t="shared" si="31"/>
        <v>0</v>
      </c>
      <c r="U32" s="125">
        <f>SUMIFS('1추일출'!J$6:J$103,'1추일출'!$A$6:$A$103,'1추총괄표(위원회)'!$A32,'1추일출'!$B$6:$B$103,'1추총괄표(위원회)'!$C32)</f>
        <v>0</v>
      </c>
      <c r="V32" s="126">
        <f>SUMIFS('1추일출'!K$6:K$103,'1추일출'!$A$6:$A$103,'1추총괄표(위원회)'!$A32,'1추일출'!$B$6:$B$103,'1추총괄표(위원회)'!$C32)</f>
        <v>0</v>
      </c>
      <c r="W32" s="113">
        <f>SUMIFS('1추일출'!L$6:L$103,'1추일출'!$A$6:$A$103,'1추총괄표(위원회)'!$A32,'1추일출'!$B$6:$B$103,'1추총괄표(위원회)'!$C32)</f>
        <v>0</v>
      </c>
      <c r="X32" s="125">
        <f>SUMIFS('1추일출'!V$6:V$103,'1추일출'!$A$6:$A$103,'1추총괄표(위원회)'!$A32,'1추일출'!$B$6:$B$103,'1추총괄표(위원회)'!$C32)</f>
        <v>0</v>
      </c>
      <c r="Y32" s="126">
        <f>SUMIFS('1추일출'!W$6:W$103,'1추일출'!$A$6:$A$103,'1추총괄표(위원회)'!$A32,'1추일출'!$B$6:$B$103,'1추총괄표(위원회)'!$C32)</f>
        <v>0</v>
      </c>
      <c r="Z32" s="129">
        <f>SUMIFS('1추일출'!M$6:M$103,'1추일출'!$A$6:$A$103,'1추총괄표(위원회)'!$A32,'1추일출'!$B$6:$B$103,'1추총괄표(위원회)'!$C32)</f>
        <v>0</v>
      </c>
      <c r="AA32" s="118">
        <f>SUMIFS('1추일출'!N$6:N$103,'1추일출'!$A$6:$A$103,'1추총괄표(위원회)'!$A32,'1추일출'!$B$6:$B$103,'1추총괄표(위원회)'!$C32)</f>
        <v>0</v>
      </c>
      <c r="AB32" s="149">
        <f>SUMIFS('1추일출'!O$6:O$103,'1추일출'!$A$6:$A$103,'1추총괄표(위원회)'!$A32,'1추일출'!$B$6:$B$103,'1추총괄표(위원회)'!$C32)</f>
        <v>0</v>
      </c>
      <c r="AC32" s="129">
        <f>SUMIFS('1추일출'!AA$6:AA$103,'1추일출'!$A$6:$A$103,'1추총괄표(위원회)'!$A32,'1추일출'!$B$6:$B$103,'1추총괄표(위원회)'!C$9)</f>
        <v>0</v>
      </c>
      <c r="AD32" s="118">
        <f>SUMIFS('1추일출'!AB$6:AB$103,'1추일출'!$A$6:$A$103,'1추총괄표(위원회)'!$A32,'1추일출'!$B$6:$B$103,'1추총괄표(위원회)'!D$9)</f>
        <v>0</v>
      </c>
      <c r="AE32" s="70"/>
      <c r="AF32" s="117" t="str">
        <f t="shared" si="26"/>
        <v>OK</v>
      </c>
      <c r="AG32" s="118">
        <f t="shared" si="27"/>
        <v>0</v>
      </c>
      <c r="AH32" s="117" t="str">
        <f t="shared" si="28"/>
        <v>OK</v>
      </c>
      <c r="AI32" s="118">
        <f t="shared" si="29"/>
        <v>0</v>
      </c>
    </row>
    <row r="33" spans="1:35" ht="20.100000000000001" customHeight="1" x14ac:dyDescent="0.4">
      <c r="A33" s="112" t="s">
        <v>711</v>
      </c>
      <c r="B33" s="135"/>
      <c r="C33" s="133" t="s">
        <v>408</v>
      </c>
      <c r="D33" s="156">
        <f>SUMIFS('1추일입'!G$6:G$9,'1추일입'!$A$6:$A$9,'1추총괄표(위원회)'!$A33,'1추일입'!$B$6:$B$9,'1추총괄표(위원회)'!$C33)</f>
        <v>0</v>
      </c>
      <c r="E33" s="113">
        <f>SUMIFS('1추일입'!H$6:H$9,'1추일입'!$A$6:$A$9,'1추총괄표(위원회)'!$A33,'1추일입'!$B$6:$B$9,'1추총괄표(위원회)'!$C33)</f>
        <v>0</v>
      </c>
      <c r="F33" s="149">
        <f t="shared" si="30"/>
        <v>0</v>
      </c>
      <c r="G33" s="129">
        <f>SUMIFS('1추일입'!J$6:J$9,'1추일입'!$A$6:$A$9,'1추총괄표(위원회)'!$A33,'1추일입'!$B$6:$B$9,'1추총괄표(위원회)'!$C33)</f>
        <v>0</v>
      </c>
      <c r="H33" s="118">
        <f>SUMIFS('1추일입'!K$6:K$9,'1추일입'!$A$6:$A$9,'1추총괄표(위원회)'!$A33,'1추일입'!$B$6:$B$9,'1추총괄표(위원회)'!$C33)</f>
        <v>0</v>
      </c>
      <c r="I33" s="149">
        <f>SUMIFS('1추일입'!L$6:L$9,'1추일입'!$A$6:$A$9,'1추총괄표(위원회)'!$A33,'1추일입'!$B$6:$B$9,'1추총괄표(위원회)'!$C33)</f>
        <v>0</v>
      </c>
      <c r="J33" s="129">
        <f>SUMIFS('1추일입'!V$6:V$9,'1추일입'!$A$6:$A$9,'1추총괄표(위원회)'!$A33,'1추일입'!$B$6:$B$9,'1추총괄표(위원회)'!$C33)</f>
        <v>0</v>
      </c>
      <c r="K33" s="118">
        <f>SUMIFS('1추일입'!W$6:W$9,'1추일입'!$A$6:$A$9,'1추총괄표(위원회)'!$A33,'1추일입'!$B$6:$B$9,'1추총괄표(위원회)'!$C33)</f>
        <v>0</v>
      </c>
      <c r="L33" s="125">
        <f>SUMIFS('1추일입'!M$6:M$9,'1추일입'!$A$6:$A$9,'1추총괄표(위원회)'!$A33,'1추일입'!$B$6:$B$9,'1추총괄표(위원회)'!$C33)</f>
        <v>0</v>
      </c>
      <c r="M33" s="126">
        <f>SUMIFS('1추일입'!N$6:N$9,'1추일입'!$A$6:$A$9,'1추총괄표(위원회)'!$A33,'1추일입'!$B$6:$B$9,'1추총괄표(위원회)'!$C33)</f>
        <v>0</v>
      </c>
      <c r="N33" s="113">
        <f>SUMIFS('1추일입'!O$6:O$9,'1추일입'!$A$6:$A$9,'1추총괄표(위원회)'!$A33,'1추일입'!$B$6:$B$9,'1추총괄표(위원회)'!$C33)</f>
        <v>0</v>
      </c>
      <c r="O33" s="125">
        <f>SUMIFS('1추일입'!AA$6:AA$9,'1추일입'!$A$6:$A$9,'1추총괄표(위원회)'!$A33,'1추일입'!$B$6:$B$9,'1추총괄표(위원회)'!$C33)</f>
        <v>0</v>
      </c>
      <c r="P33" s="118">
        <f>SUMIFS('1추일입'!AB$6:AB$9,'1추일입'!$A$6:$A$9,'1추총괄표(위원회)'!$A33,'1추일입'!$B$6:$B$9,'1추총괄표(위원회)'!$C33)</f>
        <v>0</v>
      </c>
      <c r="Q33" s="73"/>
      <c r="R33" s="113">
        <f>SUMIFS('1추일출'!G$6:G$103,'1추일출'!$A$6:$A$103,'1추총괄표(위원회)'!$A33,'1추일출'!$B$6:$B$103,'1추총괄표(위원회)'!$C33)</f>
        <v>0</v>
      </c>
      <c r="S33" s="149">
        <f>SUMIFS('1추일출'!H$6:H$103,'1추일출'!$A$6:$A$103,'1추총괄표(위원회)'!$A33,'1추일출'!$B$6:$B$103,'1추총괄표(위원회)'!$C33)</f>
        <v>0</v>
      </c>
      <c r="T33" s="113">
        <f t="shared" si="31"/>
        <v>0</v>
      </c>
      <c r="U33" s="125">
        <f>SUMIFS('1추일출'!J$6:J$103,'1추일출'!$A$6:$A$103,'1추총괄표(위원회)'!$A33,'1추일출'!$B$6:$B$103,'1추총괄표(위원회)'!$C33)</f>
        <v>0</v>
      </c>
      <c r="V33" s="126">
        <f>SUMIFS('1추일출'!K$6:K$103,'1추일출'!$A$6:$A$103,'1추총괄표(위원회)'!$A33,'1추일출'!$B$6:$B$103,'1추총괄표(위원회)'!$C33)</f>
        <v>0</v>
      </c>
      <c r="W33" s="113">
        <f>SUMIFS('1추일출'!L$6:L$103,'1추일출'!$A$6:$A$103,'1추총괄표(위원회)'!$A33,'1추일출'!$B$6:$B$103,'1추총괄표(위원회)'!$C33)</f>
        <v>0</v>
      </c>
      <c r="X33" s="125">
        <f>SUMIFS('1추일출'!V$6:V$103,'1추일출'!$A$6:$A$103,'1추총괄표(위원회)'!$A33,'1추일출'!$B$6:$B$103,'1추총괄표(위원회)'!$C33)</f>
        <v>0</v>
      </c>
      <c r="Y33" s="126">
        <f>SUMIFS('1추일출'!W$6:W$103,'1추일출'!$A$6:$A$103,'1추총괄표(위원회)'!$A33,'1추일출'!$B$6:$B$103,'1추총괄표(위원회)'!$C33)</f>
        <v>0</v>
      </c>
      <c r="Z33" s="129">
        <f>SUMIFS('1추일출'!M$6:M$103,'1추일출'!$A$6:$A$103,'1추총괄표(위원회)'!$A33,'1추일출'!$B$6:$B$103,'1추총괄표(위원회)'!$C33)</f>
        <v>0</v>
      </c>
      <c r="AA33" s="118">
        <f>SUMIFS('1추일출'!N$6:N$103,'1추일출'!$A$6:$A$103,'1추총괄표(위원회)'!$A33,'1추일출'!$B$6:$B$103,'1추총괄표(위원회)'!$C33)</f>
        <v>0</v>
      </c>
      <c r="AB33" s="149">
        <f>SUMIFS('1추일출'!O$6:O$103,'1추일출'!$A$6:$A$103,'1추총괄표(위원회)'!$A33,'1추일출'!$B$6:$B$103,'1추총괄표(위원회)'!$C33)</f>
        <v>0</v>
      </c>
      <c r="AC33" s="129">
        <f>SUMIFS('1추일출'!AA$6:AA$103,'1추일출'!$A$6:$A$103,'1추총괄표(위원회)'!$A33,'1추일출'!$B$6:$B$103,'1추총괄표(위원회)'!C$9)</f>
        <v>0</v>
      </c>
      <c r="AD33" s="118">
        <f>SUMIFS('1추일출'!AB$6:AB$103,'1추일출'!$A$6:$A$103,'1추총괄표(위원회)'!$A33,'1추일출'!$B$6:$B$103,'1추총괄표(위원회)'!D$9)</f>
        <v>0</v>
      </c>
      <c r="AE33" s="70"/>
      <c r="AF33" s="117" t="str">
        <f t="shared" si="26"/>
        <v>OK</v>
      </c>
      <c r="AG33" s="118">
        <f t="shared" si="27"/>
        <v>0</v>
      </c>
      <c r="AH33" s="117" t="str">
        <f t="shared" si="28"/>
        <v>OK</v>
      </c>
      <c r="AI33" s="118">
        <f t="shared" si="29"/>
        <v>0</v>
      </c>
    </row>
    <row r="34" spans="1:35" ht="20.100000000000001" customHeight="1" x14ac:dyDescent="0.4">
      <c r="A34" s="112"/>
      <c r="B34" s="164" t="s">
        <v>780</v>
      </c>
      <c r="C34" s="137"/>
      <c r="D34" s="155">
        <f>SUM(D35:D37)</f>
        <v>0</v>
      </c>
      <c r="E34" s="146">
        <f t="shared" ref="E34:P34" si="97">SUM(E35:E37)</f>
        <v>0</v>
      </c>
      <c r="F34" s="148">
        <f t="shared" si="97"/>
        <v>0</v>
      </c>
      <c r="G34" s="138">
        <f t="shared" si="97"/>
        <v>0</v>
      </c>
      <c r="H34" s="140">
        <f t="shared" si="97"/>
        <v>911675</v>
      </c>
      <c r="I34" s="148">
        <f t="shared" si="97"/>
        <v>911675</v>
      </c>
      <c r="J34" s="138">
        <f t="shared" si="97"/>
        <v>911675</v>
      </c>
      <c r="K34" s="140">
        <f t="shared" si="97"/>
        <v>0</v>
      </c>
      <c r="L34" s="143">
        <f t="shared" si="97"/>
        <v>0</v>
      </c>
      <c r="M34" s="153">
        <f t="shared" si="97"/>
        <v>0</v>
      </c>
      <c r="N34" s="146">
        <f t="shared" si="97"/>
        <v>0</v>
      </c>
      <c r="O34" s="143">
        <f t="shared" si="97"/>
        <v>0</v>
      </c>
      <c r="P34" s="140">
        <f t="shared" si="97"/>
        <v>0</v>
      </c>
      <c r="Q34" s="73"/>
      <c r="R34" s="146">
        <f>SUM(R35:R37)</f>
        <v>4017235</v>
      </c>
      <c r="S34" s="148">
        <f t="shared" ref="S34" si="98">SUM(S35:S37)</f>
        <v>917235</v>
      </c>
      <c r="T34" s="146">
        <f t="shared" ref="T34" si="99">SUM(T35:T37)</f>
        <v>3100000</v>
      </c>
      <c r="U34" s="143">
        <f t="shared" ref="U34" si="100">SUM(U35:U37)</f>
        <v>-1550000</v>
      </c>
      <c r="V34" s="153">
        <f t="shared" ref="V34" si="101">SUM(V35:V37)</f>
        <v>2509571</v>
      </c>
      <c r="W34" s="146">
        <f t="shared" ref="W34" si="102">SUM(W35:W37)</f>
        <v>4976806</v>
      </c>
      <c r="X34" s="143">
        <f t="shared" ref="X34" si="103">SUM(X35:X37)</f>
        <v>911675</v>
      </c>
      <c r="Y34" s="153">
        <f t="shared" ref="Y34" si="104">SUM(Y35:Y37)</f>
        <v>47896</v>
      </c>
      <c r="Z34" s="138">
        <f t="shared" ref="Z34" si="105">SUM(Z35:Z37)</f>
        <v>0</v>
      </c>
      <c r="AA34" s="140">
        <f t="shared" ref="AA34" si="106">SUM(AA35:AA37)</f>
        <v>0</v>
      </c>
      <c r="AB34" s="148">
        <f t="shared" ref="AB34" si="107">SUM(AB35:AB37)</f>
        <v>4017235</v>
      </c>
      <c r="AC34" s="138">
        <f t="shared" ref="AC34" si="108">SUM(AC35:AC37)</f>
        <v>0</v>
      </c>
      <c r="AD34" s="140">
        <f t="shared" ref="AD34" si="109">SUM(AD35:AD37)</f>
        <v>0</v>
      </c>
      <c r="AE34" s="70"/>
      <c r="AF34" s="139" t="str">
        <f t="shared" si="26"/>
        <v>OK</v>
      </c>
      <c r="AG34" s="140">
        <f t="shared" si="27"/>
        <v>0</v>
      </c>
      <c r="AH34" s="139" t="str">
        <f t="shared" si="28"/>
        <v>OK</v>
      </c>
      <c r="AI34" s="140">
        <f t="shared" si="29"/>
        <v>0</v>
      </c>
    </row>
    <row r="35" spans="1:35" ht="20.100000000000001" customHeight="1" x14ac:dyDescent="0.4">
      <c r="A35" s="112" t="s">
        <v>712</v>
      </c>
      <c r="B35" s="135"/>
      <c r="C35" s="133" t="s">
        <v>440</v>
      </c>
      <c r="D35" s="156">
        <f>SUMIFS('1추일입'!G$6:G$9,'1추일입'!$A$6:$A$9,'1추총괄표(위원회)'!$A35,'1추일입'!$B$6:$B$9,'1추총괄표(위원회)'!$C35)</f>
        <v>0</v>
      </c>
      <c r="E35" s="113">
        <f>SUMIFS('1추일입'!H$6:H$9,'1추일입'!$A$6:$A$9,'1추총괄표(위원회)'!$A35,'1추일입'!$B$6:$B$9,'1추총괄표(위원회)'!$C35)</f>
        <v>0</v>
      </c>
      <c r="F35" s="149">
        <f t="shared" si="30"/>
        <v>0</v>
      </c>
      <c r="G35" s="129">
        <f>SUMIFS('1추일입'!J$6:J$9,'1추일입'!$A$6:$A$9,'1추총괄표(위원회)'!$A35,'1추일입'!$B$6:$B$9,'1추총괄표(위원회)'!$C35)</f>
        <v>0</v>
      </c>
      <c r="H35" s="118">
        <f>SUMIFS('1추일입'!K$6:K$9,'1추일입'!$A$6:$A$9,'1추총괄표(위원회)'!$A35,'1추일입'!$B$6:$B$9,'1추총괄표(위원회)'!$C35)</f>
        <v>911675</v>
      </c>
      <c r="I35" s="149">
        <f>SUMIFS('1추일입'!L$6:L$9,'1추일입'!$A$6:$A$9,'1추총괄표(위원회)'!$A35,'1추일입'!$B$6:$B$9,'1추총괄표(위원회)'!$C35)</f>
        <v>911675</v>
      </c>
      <c r="J35" s="129">
        <f>SUMIFS('1추일입'!V$6:V$9,'1추일입'!$A$6:$A$9,'1추총괄표(위원회)'!$A35,'1추일입'!$B$6:$B$9,'1추총괄표(위원회)'!$C35)</f>
        <v>911675</v>
      </c>
      <c r="K35" s="118">
        <f>SUMIFS('1추일입'!W$6:W$9,'1추일입'!$A$6:$A$9,'1추총괄표(위원회)'!$A35,'1추일입'!$B$6:$B$9,'1추총괄표(위원회)'!$C35)</f>
        <v>0</v>
      </c>
      <c r="L35" s="125">
        <f>SUMIFS('1추일입'!M$6:M$9,'1추일입'!$A$6:$A$9,'1추총괄표(위원회)'!$A35,'1추일입'!$B$6:$B$9,'1추총괄표(위원회)'!$C35)</f>
        <v>0</v>
      </c>
      <c r="M35" s="126">
        <f>SUMIFS('1추일입'!N$6:N$9,'1추일입'!$A$6:$A$9,'1추총괄표(위원회)'!$A35,'1추일입'!$B$6:$B$9,'1추총괄표(위원회)'!$C35)</f>
        <v>0</v>
      </c>
      <c r="N35" s="113">
        <f>SUMIFS('1추일입'!O$6:O$9,'1추일입'!$A$6:$A$9,'1추총괄표(위원회)'!$A35,'1추일입'!$B$6:$B$9,'1추총괄표(위원회)'!$C35)</f>
        <v>0</v>
      </c>
      <c r="O35" s="125">
        <f>SUMIFS('1추일입'!AA$6:AA$9,'1추일입'!$A$6:$A$9,'1추총괄표(위원회)'!$A35,'1추일입'!$B$6:$B$9,'1추총괄표(위원회)'!$C35)</f>
        <v>0</v>
      </c>
      <c r="P35" s="118">
        <f>SUMIFS('1추일입'!AB$6:AB$9,'1추일입'!$A$6:$A$9,'1추총괄표(위원회)'!$A35,'1추일입'!$B$6:$B$9,'1추총괄표(위원회)'!$C35)</f>
        <v>0</v>
      </c>
      <c r="Q35" s="73"/>
      <c r="R35" s="113">
        <f>SUMIFS('1추일출'!G$6:G$103,'1추일출'!$A$6:$A$103,'1추총괄표(위원회)'!$A35,'1추일출'!$B$6:$B$103,'1추총괄표(위원회)'!$C35)</f>
        <v>3621830</v>
      </c>
      <c r="S35" s="149">
        <f>SUMIFS('1추일출'!H$6:H$103,'1추일출'!$A$6:$A$103,'1추총괄표(위원회)'!$A35,'1추일출'!$B$6:$B$103,'1추총괄표(위원회)'!$C35)</f>
        <v>621830</v>
      </c>
      <c r="T35" s="113">
        <f t="shared" si="31"/>
        <v>3000000</v>
      </c>
      <c r="U35" s="125">
        <f>SUMIFS('1추일출'!J$6:J$103,'1추일출'!$A$6:$A$103,'1추총괄표(위원회)'!$A35,'1추일출'!$B$6:$B$103,'1추총괄표(위원회)'!$C35)</f>
        <v>-1450000</v>
      </c>
      <c r="V35" s="126">
        <f>SUMIFS('1추일출'!K$6:K$103,'1추일출'!$A$6:$A$103,'1추총괄표(위원회)'!$A35,'1추일출'!$B$6:$B$103,'1추총괄표(위원회)'!$C35)</f>
        <v>1991907</v>
      </c>
      <c r="W35" s="113">
        <f>SUMIFS('1추일출'!L$6:L$103,'1추일출'!$A$6:$A$103,'1추총괄표(위원회)'!$A35,'1추일출'!$B$6:$B$103,'1추총괄표(위원회)'!$C35)</f>
        <v>4163737</v>
      </c>
      <c r="X35" s="125">
        <f>SUMIFS('1추일출'!V$6:V$103,'1추일출'!$A$6:$A$103,'1추총괄표(위원회)'!$A35,'1추일출'!$B$6:$B$103,'1추총괄표(위원회)'!$C35)</f>
        <v>911675</v>
      </c>
      <c r="Y35" s="126">
        <f>SUMIFS('1추일출'!W$6:W$103,'1추일출'!$A$6:$A$103,'1추총괄표(위원회)'!$A35,'1추일출'!$B$6:$B$103,'1추총괄표(위원회)'!$C35)</f>
        <v>-369768</v>
      </c>
      <c r="Z35" s="129">
        <f>SUMIFS('1추일출'!M$6:M$103,'1추일출'!$A$6:$A$103,'1추총괄표(위원회)'!$A35,'1추일출'!$B$6:$B$103,'1추총괄표(위원회)'!$C35)</f>
        <v>0</v>
      </c>
      <c r="AA35" s="118">
        <f>SUMIFS('1추일출'!N$6:N$103,'1추일출'!$A$6:$A$103,'1추총괄표(위원회)'!$A35,'1추일출'!$B$6:$B$103,'1추총괄표(위원회)'!$C35)</f>
        <v>0</v>
      </c>
      <c r="AB35" s="149">
        <f>SUMIFS('1추일출'!O$6:O$103,'1추일출'!$A$6:$A$103,'1추총괄표(위원회)'!$A35,'1추일출'!$B$6:$B$103,'1추총괄표(위원회)'!$C35)</f>
        <v>3621830</v>
      </c>
      <c r="AC35" s="129">
        <f>SUMIFS('1추일출'!AA$6:AA$103,'1추일출'!$A$6:$A$103,'1추총괄표(위원회)'!$A35,'1추일출'!$B$6:$B$103,'1추총괄표(위원회)'!C$9)</f>
        <v>0</v>
      </c>
      <c r="AD35" s="118">
        <f>SUMIFS('1추일출'!AB$6:AB$103,'1추일출'!$A$6:$A$103,'1추총괄표(위원회)'!$A35,'1추일출'!$B$6:$B$103,'1추총괄표(위원회)'!D$9)</f>
        <v>0</v>
      </c>
      <c r="AE35" s="70"/>
      <c r="AF35" s="117" t="str">
        <f t="shared" si="26"/>
        <v>OK</v>
      </c>
      <c r="AG35" s="118">
        <f t="shared" si="27"/>
        <v>0</v>
      </c>
      <c r="AH35" s="117" t="str">
        <f t="shared" si="28"/>
        <v>OK</v>
      </c>
      <c r="AI35" s="118">
        <f t="shared" si="29"/>
        <v>0</v>
      </c>
    </row>
    <row r="36" spans="1:35" ht="20.100000000000001" customHeight="1" x14ac:dyDescent="0.4">
      <c r="A36" s="112" t="s">
        <v>712</v>
      </c>
      <c r="B36" s="135"/>
      <c r="C36" s="133" t="s">
        <v>462</v>
      </c>
      <c r="D36" s="156">
        <f>SUMIFS('1추일입'!G$6:G$9,'1추일입'!$A$6:$A$9,'1추총괄표(위원회)'!$A36,'1추일입'!$B$6:$B$9,'1추총괄표(위원회)'!$C36)</f>
        <v>0</v>
      </c>
      <c r="E36" s="113">
        <f>SUMIFS('1추일입'!H$6:H$9,'1추일입'!$A$6:$A$9,'1추총괄표(위원회)'!$A36,'1추일입'!$B$6:$B$9,'1추총괄표(위원회)'!$C36)</f>
        <v>0</v>
      </c>
      <c r="F36" s="149">
        <f t="shared" si="30"/>
        <v>0</v>
      </c>
      <c r="G36" s="129">
        <f>SUMIFS('1추일입'!J$6:J$9,'1추일입'!$A$6:$A$9,'1추총괄표(위원회)'!$A36,'1추일입'!$B$6:$B$9,'1추총괄표(위원회)'!$C36)</f>
        <v>0</v>
      </c>
      <c r="H36" s="118">
        <f>SUMIFS('1추일입'!K$6:K$9,'1추일입'!$A$6:$A$9,'1추총괄표(위원회)'!$A36,'1추일입'!$B$6:$B$9,'1추총괄표(위원회)'!$C36)</f>
        <v>0</v>
      </c>
      <c r="I36" s="149">
        <f>SUMIFS('1추일입'!L$6:L$9,'1추일입'!$A$6:$A$9,'1추총괄표(위원회)'!$A36,'1추일입'!$B$6:$B$9,'1추총괄표(위원회)'!$C36)</f>
        <v>0</v>
      </c>
      <c r="J36" s="129">
        <f>SUMIFS('1추일입'!V$6:V$9,'1추일입'!$A$6:$A$9,'1추총괄표(위원회)'!$A36,'1추일입'!$B$6:$B$9,'1추총괄표(위원회)'!$C36)</f>
        <v>0</v>
      </c>
      <c r="K36" s="118">
        <f>SUMIFS('1추일입'!W$6:W$9,'1추일입'!$A$6:$A$9,'1추총괄표(위원회)'!$A36,'1추일입'!$B$6:$B$9,'1추총괄표(위원회)'!$C36)</f>
        <v>0</v>
      </c>
      <c r="L36" s="125">
        <f>SUMIFS('1추일입'!M$6:M$9,'1추일입'!$A$6:$A$9,'1추총괄표(위원회)'!$A36,'1추일입'!$B$6:$B$9,'1추총괄표(위원회)'!$C36)</f>
        <v>0</v>
      </c>
      <c r="M36" s="126">
        <f>SUMIFS('1추일입'!N$6:N$9,'1추일입'!$A$6:$A$9,'1추총괄표(위원회)'!$A36,'1추일입'!$B$6:$B$9,'1추총괄표(위원회)'!$C36)</f>
        <v>0</v>
      </c>
      <c r="N36" s="113">
        <f>SUMIFS('1추일입'!O$6:O$9,'1추일입'!$A$6:$A$9,'1추총괄표(위원회)'!$A36,'1추일입'!$B$6:$B$9,'1추총괄표(위원회)'!$C36)</f>
        <v>0</v>
      </c>
      <c r="O36" s="125">
        <f>SUMIFS('1추일입'!AA$6:AA$9,'1추일입'!$A$6:$A$9,'1추총괄표(위원회)'!$A36,'1추일입'!$B$6:$B$9,'1추총괄표(위원회)'!$C36)</f>
        <v>0</v>
      </c>
      <c r="P36" s="118">
        <f>SUMIFS('1추일입'!AB$6:AB$9,'1추일입'!$A$6:$A$9,'1추총괄표(위원회)'!$A36,'1추일입'!$B$6:$B$9,'1추총괄표(위원회)'!$C36)</f>
        <v>0</v>
      </c>
      <c r="Q36" s="73"/>
      <c r="R36" s="113">
        <f>SUMIFS('1추일출'!G$6:G$103,'1추일출'!$A$6:$A$103,'1추총괄표(위원회)'!$A36,'1추일출'!$B$6:$B$103,'1추총괄표(위원회)'!$C36)</f>
        <v>295405</v>
      </c>
      <c r="S36" s="149">
        <f>SUMIFS('1추일출'!H$6:H$103,'1추일출'!$A$6:$A$103,'1추총괄표(위원회)'!$A36,'1추일출'!$B$6:$B$103,'1추총괄표(위원회)'!$C36)</f>
        <v>295405</v>
      </c>
      <c r="T36" s="113">
        <f t="shared" si="31"/>
        <v>0</v>
      </c>
      <c r="U36" s="125">
        <f>SUMIFS('1추일출'!J$6:J$103,'1추일출'!$A$6:$A$103,'1추총괄표(위원회)'!$A36,'1추일출'!$B$6:$B$103,'1추총괄표(위원회)'!$C36)</f>
        <v>0</v>
      </c>
      <c r="V36" s="126">
        <f>SUMIFS('1추일출'!K$6:K$103,'1추일출'!$A$6:$A$103,'1추총괄표(위원회)'!$A36,'1추일출'!$B$6:$B$103,'1추총괄표(위원회)'!$C36)</f>
        <v>417664</v>
      </c>
      <c r="W36" s="113">
        <f>SUMIFS('1추일출'!L$6:L$103,'1추일출'!$A$6:$A$103,'1추총괄표(위원회)'!$A36,'1추일출'!$B$6:$B$103,'1추총괄표(위원회)'!$C36)</f>
        <v>713069</v>
      </c>
      <c r="X36" s="125">
        <f>SUMIFS('1추일출'!V$6:V$103,'1추일출'!$A$6:$A$103,'1추총괄표(위원회)'!$A36,'1추일출'!$B$6:$B$103,'1추총괄표(위원회)'!$C36)</f>
        <v>0</v>
      </c>
      <c r="Y36" s="126">
        <f>SUMIFS('1추일출'!W$6:W$103,'1추일출'!$A$6:$A$103,'1추총괄표(위원회)'!$A36,'1추일출'!$B$6:$B$103,'1추총괄표(위원회)'!$C36)</f>
        <v>417664</v>
      </c>
      <c r="Z36" s="129">
        <f>SUMIFS('1추일출'!M$6:M$103,'1추일출'!$A$6:$A$103,'1추총괄표(위원회)'!$A36,'1추일출'!$B$6:$B$103,'1추총괄표(위원회)'!$C36)</f>
        <v>0</v>
      </c>
      <c r="AA36" s="118">
        <f>SUMIFS('1추일출'!N$6:N$103,'1추일출'!$A$6:$A$103,'1추총괄표(위원회)'!$A36,'1추일출'!$B$6:$B$103,'1추총괄표(위원회)'!$C36)</f>
        <v>0</v>
      </c>
      <c r="AB36" s="149">
        <f>SUMIFS('1추일출'!O$6:O$103,'1추일출'!$A$6:$A$103,'1추총괄표(위원회)'!$A36,'1추일출'!$B$6:$B$103,'1추총괄표(위원회)'!$C36)</f>
        <v>295405</v>
      </c>
      <c r="AC36" s="129">
        <f>SUMIFS('1추일출'!AA$6:AA$103,'1추일출'!$A$6:$A$103,'1추총괄표(위원회)'!$A36,'1추일출'!$B$6:$B$103,'1추총괄표(위원회)'!C$9)</f>
        <v>0</v>
      </c>
      <c r="AD36" s="118">
        <f>SUMIFS('1추일출'!AB$6:AB$103,'1추일출'!$A$6:$A$103,'1추총괄표(위원회)'!$A36,'1추일출'!$B$6:$B$103,'1추총괄표(위원회)'!D$9)</f>
        <v>0</v>
      </c>
      <c r="AE36" s="70"/>
      <c r="AF36" s="117" t="str">
        <f t="shared" si="26"/>
        <v>OK</v>
      </c>
      <c r="AG36" s="118">
        <f t="shared" si="27"/>
        <v>0</v>
      </c>
      <c r="AH36" s="117" t="str">
        <f t="shared" si="28"/>
        <v>OK</v>
      </c>
      <c r="AI36" s="118">
        <f t="shared" si="29"/>
        <v>0</v>
      </c>
    </row>
    <row r="37" spans="1:35" ht="20.100000000000001" customHeight="1" x14ac:dyDescent="0.4">
      <c r="A37" s="112" t="s">
        <v>712</v>
      </c>
      <c r="B37" s="135"/>
      <c r="C37" s="133" t="s">
        <v>469</v>
      </c>
      <c r="D37" s="156">
        <f>SUMIFS('1추일입'!G$6:G$9,'1추일입'!$A$6:$A$9,'1추총괄표(위원회)'!$A37,'1추일입'!$B$6:$B$9,'1추총괄표(위원회)'!$C37)</f>
        <v>0</v>
      </c>
      <c r="E37" s="113">
        <f>SUMIFS('1추일입'!H$6:H$9,'1추일입'!$A$6:$A$9,'1추총괄표(위원회)'!$A37,'1추일입'!$B$6:$B$9,'1추총괄표(위원회)'!$C37)</f>
        <v>0</v>
      </c>
      <c r="F37" s="149">
        <f t="shared" si="30"/>
        <v>0</v>
      </c>
      <c r="G37" s="129">
        <f>SUMIFS('1추일입'!J$6:J$9,'1추일입'!$A$6:$A$9,'1추총괄표(위원회)'!$A37,'1추일입'!$B$6:$B$9,'1추총괄표(위원회)'!$C37)</f>
        <v>0</v>
      </c>
      <c r="H37" s="118">
        <f>SUMIFS('1추일입'!K$6:K$9,'1추일입'!$A$6:$A$9,'1추총괄표(위원회)'!$A37,'1추일입'!$B$6:$B$9,'1추총괄표(위원회)'!$C37)</f>
        <v>0</v>
      </c>
      <c r="I37" s="149">
        <f>SUMIFS('1추일입'!L$6:L$9,'1추일입'!$A$6:$A$9,'1추총괄표(위원회)'!$A37,'1추일입'!$B$6:$B$9,'1추총괄표(위원회)'!$C37)</f>
        <v>0</v>
      </c>
      <c r="J37" s="129">
        <f>SUMIFS('1추일입'!V$6:V$9,'1추일입'!$A$6:$A$9,'1추총괄표(위원회)'!$A37,'1추일입'!$B$6:$B$9,'1추총괄표(위원회)'!$C37)</f>
        <v>0</v>
      </c>
      <c r="K37" s="118">
        <f>SUMIFS('1추일입'!W$6:W$9,'1추일입'!$A$6:$A$9,'1추총괄표(위원회)'!$A37,'1추일입'!$B$6:$B$9,'1추총괄표(위원회)'!$C37)</f>
        <v>0</v>
      </c>
      <c r="L37" s="125">
        <f>SUMIFS('1추일입'!M$6:M$9,'1추일입'!$A$6:$A$9,'1추총괄표(위원회)'!$A37,'1추일입'!$B$6:$B$9,'1추총괄표(위원회)'!$C37)</f>
        <v>0</v>
      </c>
      <c r="M37" s="126">
        <f>SUMIFS('1추일입'!N$6:N$9,'1추일입'!$A$6:$A$9,'1추총괄표(위원회)'!$A37,'1추일입'!$B$6:$B$9,'1추총괄표(위원회)'!$C37)</f>
        <v>0</v>
      </c>
      <c r="N37" s="113">
        <f>SUMIFS('1추일입'!O$6:O$9,'1추일입'!$A$6:$A$9,'1추총괄표(위원회)'!$A37,'1추일입'!$B$6:$B$9,'1추총괄표(위원회)'!$C37)</f>
        <v>0</v>
      </c>
      <c r="O37" s="125">
        <f>SUMIFS('1추일입'!AA$6:AA$9,'1추일입'!$A$6:$A$9,'1추총괄표(위원회)'!$A37,'1추일입'!$B$6:$B$9,'1추총괄표(위원회)'!$C37)</f>
        <v>0</v>
      </c>
      <c r="P37" s="118">
        <f>SUMIFS('1추일입'!AB$6:AB$9,'1추일입'!$A$6:$A$9,'1추총괄표(위원회)'!$A37,'1추일입'!$B$6:$B$9,'1추총괄표(위원회)'!$C37)</f>
        <v>0</v>
      </c>
      <c r="Q37" s="73"/>
      <c r="R37" s="113">
        <f>SUMIFS('1추일출'!G$6:G$103,'1추일출'!$A$6:$A$103,'1추총괄표(위원회)'!$A37,'1추일출'!$B$6:$B$103,'1추총괄표(위원회)'!$C37)</f>
        <v>100000</v>
      </c>
      <c r="S37" s="149">
        <f>SUMIFS('1추일출'!H$6:H$103,'1추일출'!$A$6:$A$103,'1추총괄표(위원회)'!$A37,'1추일출'!$B$6:$B$103,'1추총괄표(위원회)'!$C37)</f>
        <v>0</v>
      </c>
      <c r="T37" s="113">
        <f t="shared" si="31"/>
        <v>100000</v>
      </c>
      <c r="U37" s="125">
        <f>SUMIFS('1추일출'!J$6:J$103,'1추일출'!$A$6:$A$103,'1추총괄표(위원회)'!$A37,'1추일출'!$B$6:$B$103,'1추총괄표(위원회)'!$C37)</f>
        <v>-100000</v>
      </c>
      <c r="V37" s="126">
        <f>SUMIFS('1추일출'!K$6:K$103,'1추일출'!$A$6:$A$103,'1추총괄표(위원회)'!$A37,'1추일출'!$B$6:$B$103,'1추총괄표(위원회)'!$C37)</f>
        <v>100000</v>
      </c>
      <c r="W37" s="113">
        <f>SUMIFS('1추일출'!L$6:L$103,'1추일출'!$A$6:$A$103,'1추총괄표(위원회)'!$A37,'1추일출'!$B$6:$B$103,'1추총괄표(위원회)'!$C37)</f>
        <v>100000</v>
      </c>
      <c r="X37" s="125">
        <f>SUMIFS('1추일출'!V$6:V$103,'1추일출'!$A$6:$A$103,'1추총괄표(위원회)'!$A37,'1추일출'!$B$6:$B$103,'1추총괄표(위원회)'!$C37)</f>
        <v>0</v>
      </c>
      <c r="Y37" s="126">
        <f>SUMIFS('1추일출'!W$6:W$103,'1추일출'!$A$6:$A$103,'1추총괄표(위원회)'!$A37,'1추일출'!$B$6:$B$103,'1추총괄표(위원회)'!$C37)</f>
        <v>0</v>
      </c>
      <c r="Z37" s="129">
        <f>SUMIFS('1추일출'!M$6:M$103,'1추일출'!$A$6:$A$103,'1추총괄표(위원회)'!$A37,'1추일출'!$B$6:$B$103,'1추총괄표(위원회)'!$C37)</f>
        <v>0</v>
      </c>
      <c r="AA37" s="118">
        <f>SUMIFS('1추일출'!N$6:N$103,'1추일출'!$A$6:$A$103,'1추총괄표(위원회)'!$A37,'1추일출'!$B$6:$B$103,'1추총괄표(위원회)'!$C37)</f>
        <v>0</v>
      </c>
      <c r="AB37" s="149">
        <f>SUMIFS('1추일출'!O$6:O$103,'1추일출'!$A$6:$A$103,'1추총괄표(위원회)'!$A37,'1추일출'!$B$6:$B$103,'1추총괄표(위원회)'!$C37)</f>
        <v>100000</v>
      </c>
      <c r="AC37" s="129">
        <f>SUMIFS('1추일출'!AA$6:AA$103,'1추일출'!$A$6:$A$103,'1추총괄표(위원회)'!$A37,'1추일출'!$B$6:$B$103,'1추총괄표(위원회)'!C$9)</f>
        <v>0</v>
      </c>
      <c r="AD37" s="118">
        <f>SUMIFS('1추일출'!AB$6:AB$103,'1추일출'!$A$6:$A$103,'1추총괄표(위원회)'!$A37,'1추일출'!$B$6:$B$103,'1추총괄표(위원회)'!D$9)</f>
        <v>0</v>
      </c>
      <c r="AE37" s="70"/>
      <c r="AF37" s="117" t="str">
        <f t="shared" si="26"/>
        <v>OK</v>
      </c>
      <c r="AG37" s="118">
        <f t="shared" si="27"/>
        <v>0</v>
      </c>
      <c r="AH37" s="117" t="str">
        <f t="shared" si="28"/>
        <v>OK</v>
      </c>
      <c r="AI37" s="118">
        <f t="shared" si="29"/>
        <v>0</v>
      </c>
    </row>
    <row r="38" spans="1:35" ht="20.100000000000001" customHeight="1" x14ac:dyDescent="0.4">
      <c r="A38" s="112"/>
      <c r="B38" s="164" t="s">
        <v>779</v>
      </c>
      <c r="C38" s="137"/>
      <c r="D38" s="155">
        <f>SUM(D39:D42)</f>
        <v>0</v>
      </c>
      <c r="E38" s="146">
        <f t="shared" ref="E38:P38" si="110">SUM(E39:E42)</f>
        <v>0</v>
      </c>
      <c r="F38" s="148">
        <f t="shared" si="110"/>
        <v>0</v>
      </c>
      <c r="G38" s="138">
        <f t="shared" si="110"/>
        <v>0</v>
      </c>
      <c r="H38" s="140">
        <f t="shared" si="110"/>
        <v>0</v>
      </c>
      <c r="I38" s="148">
        <f t="shared" si="110"/>
        <v>0</v>
      </c>
      <c r="J38" s="138">
        <f t="shared" si="110"/>
        <v>0</v>
      </c>
      <c r="K38" s="140">
        <f t="shared" si="110"/>
        <v>0</v>
      </c>
      <c r="L38" s="143">
        <f t="shared" si="110"/>
        <v>0</v>
      </c>
      <c r="M38" s="153">
        <f t="shared" si="110"/>
        <v>0</v>
      </c>
      <c r="N38" s="146">
        <f t="shared" si="110"/>
        <v>0</v>
      </c>
      <c r="O38" s="143">
        <f t="shared" si="110"/>
        <v>0</v>
      </c>
      <c r="P38" s="140">
        <f t="shared" si="110"/>
        <v>0</v>
      </c>
      <c r="Q38" s="73"/>
      <c r="R38" s="146">
        <f>SUM(R39:R42)</f>
        <v>0</v>
      </c>
      <c r="S38" s="148">
        <f t="shared" ref="S38" si="111">SUM(S39:S42)</f>
        <v>0</v>
      </c>
      <c r="T38" s="146">
        <f t="shared" ref="T38" si="112">SUM(T39:T42)</f>
        <v>0</v>
      </c>
      <c r="U38" s="143">
        <f t="shared" ref="U38" si="113">SUM(U39:U42)</f>
        <v>0</v>
      </c>
      <c r="V38" s="153">
        <f t="shared" ref="V38" si="114">SUM(V39:V42)</f>
        <v>0</v>
      </c>
      <c r="W38" s="146">
        <f t="shared" ref="W38" si="115">SUM(W39:W42)</f>
        <v>0</v>
      </c>
      <c r="X38" s="143">
        <f t="shared" ref="X38" si="116">SUM(X39:X42)</f>
        <v>0</v>
      </c>
      <c r="Y38" s="153">
        <f t="shared" ref="Y38" si="117">SUM(Y39:Y42)</f>
        <v>0</v>
      </c>
      <c r="Z38" s="138">
        <f t="shared" ref="Z38" si="118">SUM(Z39:Z42)</f>
        <v>0</v>
      </c>
      <c r="AA38" s="140">
        <f t="shared" ref="AA38" si="119">SUM(AA39:AA42)</f>
        <v>0</v>
      </c>
      <c r="AB38" s="148">
        <f t="shared" ref="AB38" si="120">SUM(AB39:AB42)</f>
        <v>0</v>
      </c>
      <c r="AC38" s="138">
        <f t="shared" ref="AC38" si="121">SUM(AC39:AC42)</f>
        <v>0</v>
      </c>
      <c r="AD38" s="140">
        <f t="shared" ref="AD38" si="122">SUM(AD39:AD42)</f>
        <v>0</v>
      </c>
      <c r="AE38" s="70"/>
      <c r="AF38" s="139" t="str">
        <f t="shared" si="26"/>
        <v>OK</v>
      </c>
      <c r="AG38" s="140">
        <f t="shared" si="27"/>
        <v>0</v>
      </c>
      <c r="AH38" s="139" t="str">
        <f t="shared" si="28"/>
        <v>OK</v>
      </c>
      <c r="AI38" s="140">
        <f t="shared" si="29"/>
        <v>0</v>
      </c>
    </row>
    <row r="39" spans="1:35" ht="20.100000000000001" customHeight="1" x14ac:dyDescent="0.4">
      <c r="A39" s="112" t="s">
        <v>713</v>
      </c>
      <c r="B39" s="135"/>
      <c r="C39" s="133" t="s">
        <v>483</v>
      </c>
      <c r="D39" s="156">
        <f>SUMIFS('1추일입'!G$6:G$9,'1추일입'!$A$6:$A$9,'1추총괄표(위원회)'!$A39,'1추일입'!$B$6:$B$9,'1추총괄표(위원회)'!$C39)</f>
        <v>0</v>
      </c>
      <c r="E39" s="113">
        <f>SUMIFS('1추일입'!H$6:H$9,'1추일입'!$A$6:$A$9,'1추총괄표(위원회)'!$A39,'1추일입'!$B$6:$B$9,'1추총괄표(위원회)'!$C39)</f>
        <v>0</v>
      </c>
      <c r="F39" s="149">
        <f t="shared" si="30"/>
        <v>0</v>
      </c>
      <c r="G39" s="129">
        <f>SUMIFS('1추일입'!J$6:J$9,'1추일입'!$A$6:$A$9,'1추총괄표(위원회)'!$A39,'1추일입'!$B$6:$B$9,'1추총괄표(위원회)'!$C39)</f>
        <v>0</v>
      </c>
      <c r="H39" s="118">
        <f>SUMIFS('1추일입'!K$6:K$9,'1추일입'!$A$6:$A$9,'1추총괄표(위원회)'!$A39,'1추일입'!$B$6:$B$9,'1추총괄표(위원회)'!$C39)</f>
        <v>0</v>
      </c>
      <c r="I39" s="149">
        <f>SUMIFS('1추일입'!L$6:L$9,'1추일입'!$A$6:$A$9,'1추총괄표(위원회)'!$A39,'1추일입'!$B$6:$B$9,'1추총괄표(위원회)'!$C39)</f>
        <v>0</v>
      </c>
      <c r="J39" s="129">
        <f>SUMIFS('1추일입'!V$6:V$9,'1추일입'!$A$6:$A$9,'1추총괄표(위원회)'!$A39,'1추일입'!$B$6:$B$9,'1추총괄표(위원회)'!$C39)</f>
        <v>0</v>
      </c>
      <c r="K39" s="118">
        <f>SUMIFS('1추일입'!W$6:W$9,'1추일입'!$A$6:$A$9,'1추총괄표(위원회)'!$A39,'1추일입'!$B$6:$B$9,'1추총괄표(위원회)'!$C39)</f>
        <v>0</v>
      </c>
      <c r="L39" s="125">
        <f>SUMIFS('1추일입'!M$6:M$9,'1추일입'!$A$6:$A$9,'1추총괄표(위원회)'!$A39,'1추일입'!$B$6:$B$9,'1추총괄표(위원회)'!$C39)</f>
        <v>0</v>
      </c>
      <c r="M39" s="126">
        <f>SUMIFS('1추일입'!N$6:N$9,'1추일입'!$A$6:$A$9,'1추총괄표(위원회)'!$A39,'1추일입'!$B$6:$B$9,'1추총괄표(위원회)'!$C39)</f>
        <v>0</v>
      </c>
      <c r="N39" s="113">
        <f>SUMIFS('1추일입'!O$6:O$9,'1추일입'!$A$6:$A$9,'1추총괄표(위원회)'!$A39,'1추일입'!$B$6:$B$9,'1추총괄표(위원회)'!$C39)</f>
        <v>0</v>
      </c>
      <c r="O39" s="125">
        <f>SUMIFS('1추일입'!AA$6:AA$9,'1추일입'!$A$6:$A$9,'1추총괄표(위원회)'!$A39,'1추일입'!$B$6:$B$9,'1추총괄표(위원회)'!$C39)</f>
        <v>0</v>
      </c>
      <c r="P39" s="118">
        <f>SUMIFS('1추일입'!AB$6:AB$9,'1추일입'!$A$6:$A$9,'1추총괄표(위원회)'!$A39,'1추일입'!$B$6:$B$9,'1추총괄표(위원회)'!$C39)</f>
        <v>0</v>
      </c>
      <c r="Q39" s="73"/>
      <c r="R39" s="113">
        <f>SUMIFS('1추일출'!G$6:G$103,'1추일출'!$A$6:$A$103,'1추총괄표(위원회)'!$A39,'1추일출'!$B$6:$B$103,'1추총괄표(위원회)'!$C39)</f>
        <v>0</v>
      </c>
      <c r="S39" s="149">
        <f>SUMIFS('1추일출'!H$6:H$103,'1추일출'!$A$6:$A$103,'1추총괄표(위원회)'!$A39,'1추일출'!$B$6:$B$103,'1추총괄표(위원회)'!$C39)</f>
        <v>0</v>
      </c>
      <c r="T39" s="113">
        <f t="shared" si="31"/>
        <v>0</v>
      </c>
      <c r="U39" s="125">
        <f>SUMIFS('1추일출'!J$6:J$103,'1추일출'!$A$6:$A$103,'1추총괄표(위원회)'!$A39,'1추일출'!$B$6:$B$103,'1추총괄표(위원회)'!$C39)</f>
        <v>0</v>
      </c>
      <c r="V39" s="126">
        <f>SUMIFS('1추일출'!K$6:K$103,'1추일출'!$A$6:$A$103,'1추총괄표(위원회)'!$A39,'1추일출'!$B$6:$B$103,'1추총괄표(위원회)'!$C39)</f>
        <v>0</v>
      </c>
      <c r="W39" s="113">
        <f>SUMIFS('1추일출'!L$6:L$103,'1추일출'!$A$6:$A$103,'1추총괄표(위원회)'!$A39,'1추일출'!$B$6:$B$103,'1추총괄표(위원회)'!$C39)</f>
        <v>0</v>
      </c>
      <c r="X39" s="125">
        <f>SUMIFS('1추일출'!V$6:V$103,'1추일출'!$A$6:$A$103,'1추총괄표(위원회)'!$A39,'1추일출'!$B$6:$B$103,'1추총괄표(위원회)'!$C39)</f>
        <v>0</v>
      </c>
      <c r="Y39" s="126">
        <f>SUMIFS('1추일출'!W$6:W$103,'1추일출'!$A$6:$A$103,'1추총괄표(위원회)'!$A39,'1추일출'!$B$6:$B$103,'1추총괄표(위원회)'!$C39)</f>
        <v>0</v>
      </c>
      <c r="Z39" s="129">
        <f>SUMIFS('1추일출'!M$6:M$103,'1추일출'!$A$6:$A$103,'1추총괄표(위원회)'!$A39,'1추일출'!$B$6:$B$103,'1추총괄표(위원회)'!$C39)</f>
        <v>0</v>
      </c>
      <c r="AA39" s="118">
        <f>SUMIFS('1추일출'!N$6:N$103,'1추일출'!$A$6:$A$103,'1추총괄표(위원회)'!$A39,'1추일출'!$B$6:$B$103,'1추총괄표(위원회)'!$C39)</f>
        <v>0</v>
      </c>
      <c r="AB39" s="149">
        <f>SUMIFS('1추일출'!O$6:O$103,'1추일출'!$A$6:$A$103,'1추총괄표(위원회)'!$A39,'1추일출'!$B$6:$B$103,'1추총괄표(위원회)'!$C39)</f>
        <v>0</v>
      </c>
      <c r="AC39" s="129">
        <f>SUMIFS('1추일출'!AA$6:AA$103,'1추일출'!$A$6:$A$103,'1추총괄표(위원회)'!$A39,'1추일출'!$B$6:$B$103,'1추총괄표(위원회)'!C$9)</f>
        <v>0</v>
      </c>
      <c r="AD39" s="118">
        <f>SUMIFS('1추일출'!AB$6:AB$103,'1추일출'!$A$6:$A$103,'1추총괄표(위원회)'!$A39,'1추일출'!$B$6:$B$103,'1추총괄표(위원회)'!D$9)</f>
        <v>0</v>
      </c>
      <c r="AE39" s="70"/>
      <c r="AF39" s="117" t="str">
        <f t="shared" si="26"/>
        <v>OK</v>
      </c>
      <c r="AG39" s="118">
        <f t="shared" si="27"/>
        <v>0</v>
      </c>
      <c r="AH39" s="117" t="str">
        <f t="shared" si="28"/>
        <v>OK</v>
      </c>
      <c r="AI39" s="118">
        <f t="shared" si="29"/>
        <v>0</v>
      </c>
    </row>
    <row r="40" spans="1:35" ht="20.100000000000001" customHeight="1" x14ac:dyDescent="0.4">
      <c r="A40" s="112" t="s">
        <v>713</v>
      </c>
      <c r="B40" s="135"/>
      <c r="C40" s="133" t="s">
        <v>493</v>
      </c>
      <c r="D40" s="156">
        <f>SUMIFS('1추일입'!G$6:G$9,'1추일입'!$A$6:$A$9,'1추총괄표(위원회)'!$A40,'1추일입'!$B$6:$B$9,'1추총괄표(위원회)'!$C40)</f>
        <v>0</v>
      </c>
      <c r="E40" s="113">
        <f>SUMIFS('1추일입'!H$6:H$9,'1추일입'!$A$6:$A$9,'1추총괄표(위원회)'!$A40,'1추일입'!$B$6:$B$9,'1추총괄표(위원회)'!$C40)</f>
        <v>0</v>
      </c>
      <c r="F40" s="149">
        <f t="shared" si="30"/>
        <v>0</v>
      </c>
      <c r="G40" s="129">
        <f>SUMIFS('1추일입'!J$6:J$9,'1추일입'!$A$6:$A$9,'1추총괄표(위원회)'!$A40,'1추일입'!$B$6:$B$9,'1추총괄표(위원회)'!$C40)</f>
        <v>0</v>
      </c>
      <c r="H40" s="118">
        <f>SUMIFS('1추일입'!K$6:K$9,'1추일입'!$A$6:$A$9,'1추총괄표(위원회)'!$A40,'1추일입'!$B$6:$B$9,'1추총괄표(위원회)'!$C40)</f>
        <v>0</v>
      </c>
      <c r="I40" s="149">
        <f>SUMIFS('1추일입'!L$6:L$9,'1추일입'!$A$6:$A$9,'1추총괄표(위원회)'!$A40,'1추일입'!$B$6:$B$9,'1추총괄표(위원회)'!$C40)</f>
        <v>0</v>
      </c>
      <c r="J40" s="129">
        <f>SUMIFS('1추일입'!V$6:V$9,'1추일입'!$A$6:$A$9,'1추총괄표(위원회)'!$A40,'1추일입'!$B$6:$B$9,'1추총괄표(위원회)'!$C40)</f>
        <v>0</v>
      </c>
      <c r="K40" s="118">
        <f>SUMIFS('1추일입'!W$6:W$9,'1추일입'!$A$6:$A$9,'1추총괄표(위원회)'!$A40,'1추일입'!$B$6:$B$9,'1추총괄표(위원회)'!$C40)</f>
        <v>0</v>
      </c>
      <c r="L40" s="125">
        <f>SUMIFS('1추일입'!M$6:M$9,'1추일입'!$A$6:$A$9,'1추총괄표(위원회)'!$A40,'1추일입'!$B$6:$B$9,'1추총괄표(위원회)'!$C40)</f>
        <v>0</v>
      </c>
      <c r="M40" s="126">
        <f>SUMIFS('1추일입'!N$6:N$9,'1추일입'!$A$6:$A$9,'1추총괄표(위원회)'!$A40,'1추일입'!$B$6:$B$9,'1추총괄표(위원회)'!$C40)</f>
        <v>0</v>
      </c>
      <c r="N40" s="113">
        <f>SUMIFS('1추일입'!O$6:O$9,'1추일입'!$A$6:$A$9,'1추총괄표(위원회)'!$A40,'1추일입'!$B$6:$B$9,'1추총괄표(위원회)'!$C40)</f>
        <v>0</v>
      </c>
      <c r="O40" s="125">
        <f>SUMIFS('1추일입'!AA$6:AA$9,'1추일입'!$A$6:$A$9,'1추총괄표(위원회)'!$A40,'1추일입'!$B$6:$B$9,'1추총괄표(위원회)'!$C40)</f>
        <v>0</v>
      </c>
      <c r="P40" s="118">
        <f>SUMIFS('1추일입'!AB$6:AB$9,'1추일입'!$A$6:$A$9,'1추총괄표(위원회)'!$A40,'1추일입'!$B$6:$B$9,'1추총괄표(위원회)'!$C40)</f>
        <v>0</v>
      </c>
      <c r="Q40" s="73"/>
      <c r="R40" s="113">
        <f>SUMIFS('1추일출'!G$6:G$103,'1추일출'!$A$6:$A$103,'1추총괄표(위원회)'!$A40,'1추일출'!$B$6:$B$103,'1추총괄표(위원회)'!$C40)</f>
        <v>0</v>
      </c>
      <c r="S40" s="149">
        <f>SUMIFS('1추일출'!H$6:H$103,'1추일출'!$A$6:$A$103,'1추총괄표(위원회)'!$A40,'1추일출'!$B$6:$B$103,'1추총괄표(위원회)'!$C40)</f>
        <v>0</v>
      </c>
      <c r="T40" s="113">
        <f t="shared" si="31"/>
        <v>0</v>
      </c>
      <c r="U40" s="125">
        <f>SUMIFS('1추일출'!J$6:J$103,'1추일출'!$A$6:$A$103,'1추총괄표(위원회)'!$A40,'1추일출'!$B$6:$B$103,'1추총괄표(위원회)'!$C40)</f>
        <v>0</v>
      </c>
      <c r="V40" s="126">
        <f>SUMIFS('1추일출'!K$6:K$103,'1추일출'!$A$6:$A$103,'1추총괄표(위원회)'!$A40,'1추일출'!$B$6:$B$103,'1추총괄표(위원회)'!$C40)</f>
        <v>0</v>
      </c>
      <c r="W40" s="113">
        <f>SUMIFS('1추일출'!L$6:L$103,'1추일출'!$A$6:$A$103,'1추총괄표(위원회)'!$A40,'1추일출'!$B$6:$B$103,'1추총괄표(위원회)'!$C40)</f>
        <v>0</v>
      </c>
      <c r="X40" s="125">
        <f>SUMIFS('1추일출'!V$6:V$103,'1추일출'!$A$6:$A$103,'1추총괄표(위원회)'!$A40,'1추일출'!$B$6:$B$103,'1추총괄표(위원회)'!$C40)</f>
        <v>0</v>
      </c>
      <c r="Y40" s="126">
        <f>SUMIFS('1추일출'!W$6:W$103,'1추일출'!$A$6:$A$103,'1추총괄표(위원회)'!$A40,'1추일출'!$B$6:$B$103,'1추총괄표(위원회)'!$C40)</f>
        <v>0</v>
      </c>
      <c r="Z40" s="129">
        <f>SUMIFS('1추일출'!M$6:M$103,'1추일출'!$A$6:$A$103,'1추총괄표(위원회)'!$A40,'1추일출'!$B$6:$B$103,'1추총괄표(위원회)'!$C40)</f>
        <v>0</v>
      </c>
      <c r="AA40" s="118">
        <f>SUMIFS('1추일출'!N$6:N$103,'1추일출'!$A$6:$A$103,'1추총괄표(위원회)'!$A40,'1추일출'!$B$6:$B$103,'1추총괄표(위원회)'!$C40)</f>
        <v>0</v>
      </c>
      <c r="AB40" s="149">
        <f>SUMIFS('1추일출'!O$6:O$103,'1추일출'!$A$6:$A$103,'1추총괄표(위원회)'!$A40,'1추일출'!$B$6:$B$103,'1추총괄표(위원회)'!$C40)</f>
        <v>0</v>
      </c>
      <c r="AC40" s="129">
        <f>SUMIFS('1추일출'!AA$6:AA$103,'1추일출'!$A$6:$A$103,'1추총괄표(위원회)'!$A40,'1추일출'!$B$6:$B$103,'1추총괄표(위원회)'!C$9)</f>
        <v>0</v>
      </c>
      <c r="AD40" s="118">
        <f>SUMIFS('1추일출'!AB$6:AB$103,'1추일출'!$A$6:$A$103,'1추총괄표(위원회)'!$A40,'1추일출'!$B$6:$B$103,'1추총괄표(위원회)'!D$9)</f>
        <v>0</v>
      </c>
      <c r="AE40" s="70"/>
      <c r="AF40" s="117" t="str">
        <f t="shared" si="26"/>
        <v>OK</v>
      </c>
      <c r="AG40" s="118">
        <f t="shared" si="27"/>
        <v>0</v>
      </c>
      <c r="AH40" s="117" t="str">
        <f t="shared" si="28"/>
        <v>OK</v>
      </c>
      <c r="AI40" s="118">
        <f t="shared" si="29"/>
        <v>0</v>
      </c>
    </row>
    <row r="41" spans="1:35" ht="20.100000000000001" customHeight="1" x14ac:dyDescent="0.4">
      <c r="A41" s="112" t="s">
        <v>713</v>
      </c>
      <c r="B41" s="135"/>
      <c r="C41" s="133" t="s">
        <v>509</v>
      </c>
      <c r="D41" s="156">
        <f>SUMIFS('1추일입'!G$6:G$9,'1추일입'!$A$6:$A$9,'1추총괄표(위원회)'!$A41,'1추일입'!$B$6:$B$9,'1추총괄표(위원회)'!$C41)</f>
        <v>0</v>
      </c>
      <c r="E41" s="113">
        <f>SUMIFS('1추일입'!H$6:H$9,'1추일입'!$A$6:$A$9,'1추총괄표(위원회)'!$A41,'1추일입'!$B$6:$B$9,'1추총괄표(위원회)'!$C41)</f>
        <v>0</v>
      </c>
      <c r="F41" s="149">
        <f t="shared" si="30"/>
        <v>0</v>
      </c>
      <c r="G41" s="129">
        <f>SUMIFS('1추일입'!J$6:J$9,'1추일입'!$A$6:$A$9,'1추총괄표(위원회)'!$A41,'1추일입'!$B$6:$B$9,'1추총괄표(위원회)'!$C41)</f>
        <v>0</v>
      </c>
      <c r="H41" s="118">
        <f>SUMIFS('1추일입'!K$6:K$9,'1추일입'!$A$6:$A$9,'1추총괄표(위원회)'!$A41,'1추일입'!$B$6:$B$9,'1추총괄표(위원회)'!$C41)</f>
        <v>0</v>
      </c>
      <c r="I41" s="149">
        <f>SUMIFS('1추일입'!L$6:L$9,'1추일입'!$A$6:$A$9,'1추총괄표(위원회)'!$A41,'1추일입'!$B$6:$B$9,'1추총괄표(위원회)'!$C41)</f>
        <v>0</v>
      </c>
      <c r="J41" s="129">
        <f>SUMIFS('1추일입'!V$6:V$9,'1추일입'!$A$6:$A$9,'1추총괄표(위원회)'!$A41,'1추일입'!$B$6:$B$9,'1추총괄표(위원회)'!$C41)</f>
        <v>0</v>
      </c>
      <c r="K41" s="118">
        <f>SUMIFS('1추일입'!W$6:W$9,'1추일입'!$A$6:$A$9,'1추총괄표(위원회)'!$A41,'1추일입'!$B$6:$B$9,'1추총괄표(위원회)'!$C41)</f>
        <v>0</v>
      </c>
      <c r="L41" s="125">
        <f>SUMIFS('1추일입'!M$6:M$9,'1추일입'!$A$6:$A$9,'1추총괄표(위원회)'!$A41,'1추일입'!$B$6:$B$9,'1추총괄표(위원회)'!$C41)</f>
        <v>0</v>
      </c>
      <c r="M41" s="126">
        <f>SUMIFS('1추일입'!N$6:N$9,'1추일입'!$A$6:$A$9,'1추총괄표(위원회)'!$A41,'1추일입'!$B$6:$B$9,'1추총괄표(위원회)'!$C41)</f>
        <v>0</v>
      </c>
      <c r="N41" s="113">
        <f>SUMIFS('1추일입'!O$6:O$9,'1추일입'!$A$6:$A$9,'1추총괄표(위원회)'!$A41,'1추일입'!$B$6:$B$9,'1추총괄표(위원회)'!$C41)</f>
        <v>0</v>
      </c>
      <c r="O41" s="125">
        <f>SUMIFS('1추일입'!AA$6:AA$9,'1추일입'!$A$6:$A$9,'1추총괄표(위원회)'!$A41,'1추일입'!$B$6:$B$9,'1추총괄표(위원회)'!$C41)</f>
        <v>0</v>
      </c>
      <c r="P41" s="118">
        <f>SUMIFS('1추일입'!AB$6:AB$9,'1추일입'!$A$6:$A$9,'1추총괄표(위원회)'!$A41,'1추일입'!$B$6:$B$9,'1추총괄표(위원회)'!$C41)</f>
        <v>0</v>
      </c>
      <c r="Q41" s="73"/>
      <c r="R41" s="113">
        <f>SUMIFS('1추일출'!G$6:G$103,'1추일출'!$A$6:$A$103,'1추총괄표(위원회)'!$A41,'1추일출'!$B$6:$B$103,'1추총괄표(위원회)'!$C41)</f>
        <v>0</v>
      </c>
      <c r="S41" s="149">
        <f>SUMIFS('1추일출'!H$6:H$103,'1추일출'!$A$6:$A$103,'1추총괄표(위원회)'!$A41,'1추일출'!$B$6:$B$103,'1추총괄표(위원회)'!$C41)</f>
        <v>0</v>
      </c>
      <c r="T41" s="113">
        <f t="shared" si="31"/>
        <v>0</v>
      </c>
      <c r="U41" s="125">
        <f>SUMIFS('1추일출'!J$6:J$103,'1추일출'!$A$6:$A$103,'1추총괄표(위원회)'!$A41,'1추일출'!$B$6:$B$103,'1추총괄표(위원회)'!$C41)</f>
        <v>0</v>
      </c>
      <c r="V41" s="126">
        <f>SUMIFS('1추일출'!K$6:K$103,'1추일출'!$A$6:$A$103,'1추총괄표(위원회)'!$A41,'1추일출'!$B$6:$B$103,'1추총괄표(위원회)'!$C41)</f>
        <v>0</v>
      </c>
      <c r="W41" s="113">
        <f>SUMIFS('1추일출'!L$6:L$103,'1추일출'!$A$6:$A$103,'1추총괄표(위원회)'!$A41,'1추일출'!$B$6:$B$103,'1추총괄표(위원회)'!$C41)</f>
        <v>0</v>
      </c>
      <c r="X41" s="125">
        <f>SUMIFS('1추일출'!V$6:V$103,'1추일출'!$A$6:$A$103,'1추총괄표(위원회)'!$A41,'1추일출'!$B$6:$B$103,'1추총괄표(위원회)'!$C41)</f>
        <v>0</v>
      </c>
      <c r="Y41" s="126">
        <f>SUMIFS('1추일출'!W$6:W$103,'1추일출'!$A$6:$A$103,'1추총괄표(위원회)'!$A41,'1추일출'!$B$6:$B$103,'1추총괄표(위원회)'!$C41)</f>
        <v>0</v>
      </c>
      <c r="Z41" s="129">
        <f>SUMIFS('1추일출'!M$6:M$103,'1추일출'!$A$6:$A$103,'1추총괄표(위원회)'!$A41,'1추일출'!$B$6:$B$103,'1추총괄표(위원회)'!$C41)</f>
        <v>0</v>
      </c>
      <c r="AA41" s="118">
        <f>SUMIFS('1추일출'!N$6:N$103,'1추일출'!$A$6:$A$103,'1추총괄표(위원회)'!$A41,'1추일출'!$B$6:$B$103,'1추총괄표(위원회)'!$C41)</f>
        <v>0</v>
      </c>
      <c r="AB41" s="149">
        <f>SUMIFS('1추일출'!O$6:O$103,'1추일출'!$A$6:$A$103,'1추총괄표(위원회)'!$A41,'1추일출'!$B$6:$B$103,'1추총괄표(위원회)'!$C41)</f>
        <v>0</v>
      </c>
      <c r="AC41" s="129">
        <f>SUMIFS('1추일출'!AA$6:AA$103,'1추일출'!$A$6:$A$103,'1추총괄표(위원회)'!$A41,'1추일출'!$B$6:$B$103,'1추총괄표(위원회)'!C$9)</f>
        <v>0</v>
      </c>
      <c r="AD41" s="118">
        <f>SUMIFS('1추일출'!AB$6:AB$103,'1추일출'!$A$6:$A$103,'1추총괄표(위원회)'!$A41,'1추일출'!$B$6:$B$103,'1추총괄표(위원회)'!D$9)</f>
        <v>0</v>
      </c>
      <c r="AE41" s="70"/>
      <c r="AF41" s="117" t="str">
        <f t="shared" si="26"/>
        <v>OK</v>
      </c>
      <c r="AG41" s="118">
        <f t="shared" si="27"/>
        <v>0</v>
      </c>
      <c r="AH41" s="117" t="str">
        <f t="shared" si="28"/>
        <v>OK</v>
      </c>
      <c r="AI41" s="118">
        <f t="shared" si="29"/>
        <v>0</v>
      </c>
    </row>
    <row r="42" spans="1:35" ht="20.100000000000001" customHeight="1" x14ac:dyDescent="0.4">
      <c r="A42" s="112" t="s">
        <v>713</v>
      </c>
      <c r="B42" s="135"/>
      <c r="C42" s="133" t="s">
        <v>522</v>
      </c>
      <c r="D42" s="156">
        <f>SUMIFS('1추일입'!G$6:G$9,'1추일입'!$A$6:$A$9,'1추총괄표(위원회)'!$A42,'1추일입'!$B$6:$B$9,'1추총괄표(위원회)'!$C42)</f>
        <v>0</v>
      </c>
      <c r="E42" s="113">
        <f>SUMIFS('1추일입'!H$6:H$9,'1추일입'!$A$6:$A$9,'1추총괄표(위원회)'!$A42,'1추일입'!$B$6:$B$9,'1추총괄표(위원회)'!$C42)</f>
        <v>0</v>
      </c>
      <c r="F42" s="149">
        <f t="shared" si="30"/>
        <v>0</v>
      </c>
      <c r="G42" s="129">
        <f>SUMIFS('1추일입'!J$6:J$9,'1추일입'!$A$6:$A$9,'1추총괄표(위원회)'!$A42,'1추일입'!$B$6:$B$9,'1추총괄표(위원회)'!$C42)</f>
        <v>0</v>
      </c>
      <c r="H42" s="118">
        <f>SUMIFS('1추일입'!K$6:K$9,'1추일입'!$A$6:$A$9,'1추총괄표(위원회)'!$A42,'1추일입'!$B$6:$B$9,'1추총괄표(위원회)'!$C42)</f>
        <v>0</v>
      </c>
      <c r="I42" s="149">
        <f>SUMIFS('1추일입'!L$6:L$9,'1추일입'!$A$6:$A$9,'1추총괄표(위원회)'!$A42,'1추일입'!$B$6:$B$9,'1추총괄표(위원회)'!$C42)</f>
        <v>0</v>
      </c>
      <c r="J42" s="129">
        <f>SUMIFS('1추일입'!V$6:V$9,'1추일입'!$A$6:$A$9,'1추총괄표(위원회)'!$A42,'1추일입'!$B$6:$B$9,'1추총괄표(위원회)'!$C42)</f>
        <v>0</v>
      </c>
      <c r="K42" s="118">
        <f>SUMIFS('1추일입'!W$6:W$9,'1추일입'!$A$6:$A$9,'1추총괄표(위원회)'!$A42,'1추일입'!$B$6:$B$9,'1추총괄표(위원회)'!$C42)</f>
        <v>0</v>
      </c>
      <c r="L42" s="125">
        <f>SUMIFS('1추일입'!M$6:M$9,'1추일입'!$A$6:$A$9,'1추총괄표(위원회)'!$A42,'1추일입'!$B$6:$B$9,'1추총괄표(위원회)'!$C42)</f>
        <v>0</v>
      </c>
      <c r="M42" s="126">
        <f>SUMIFS('1추일입'!N$6:N$9,'1추일입'!$A$6:$A$9,'1추총괄표(위원회)'!$A42,'1추일입'!$B$6:$B$9,'1추총괄표(위원회)'!$C42)</f>
        <v>0</v>
      </c>
      <c r="N42" s="113">
        <f>SUMIFS('1추일입'!O$6:O$9,'1추일입'!$A$6:$A$9,'1추총괄표(위원회)'!$A42,'1추일입'!$B$6:$B$9,'1추총괄표(위원회)'!$C42)</f>
        <v>0</v>
      </c>
      <c r="O42" s="125">
        <f>SUMIFS('1추일입'!AA$6:AA$9,'1추일입'!$A$6:$A$9,'1추총괄표(위원회)'!$A42,'1추일입'!$B$6:$B$9,'1추총괄표(위원회)'!$C42)</f>
        <v>0</v>
      </c>
      <c r="P42" s="118">
        <f>SUMIFS('1추일입'!AB$6:AB$9,'1추일입'!$A$6:$A$9,'1추총괄표(위원회)'!$A42,'1추일입'!$B$6:$B$9,'1추총괄표(위원회)'!$C42)</f>
        <v>0</v>
      </c>
      <c r="Q42" s="73"/>
      <c r="R42" s="113">
        <f>SUMIFS('1추일출'!G$6:G$103,'1추일출'!$A$6:$A$103,'1추총괄표(위원회)'!$A42,'1추일출'!$B$6:$B$103,'1추총괄표(위원회)'!$C42)</f>
        <v>0</v>
      </c>
      <c r="S42" s="149">
        <f>SUMIFS('1추일출'!H$6:H$103,'1추일출'!$A$6:$A$103,'1추총괄표(위원회)'!$A42,'1추일출'!$B$6:$B$103,'1추총괄표(위원회)'!$C42)</f>
        <v>0</v>
      </c>
      <c r="T42" s="113">
        <f t="shared" si="31"/>
        <v>0</v>
      </c>
      <c r="U42" s="125">
        <f>SUMIFS('1추일출'!J$6:J$103,'1추일출'!$A$6:$A$103,'1추총괄표(위원회)'!$A42,'1추일출'!$B$6:$B$103,'1추총괄표(위원회)'!$C42)</f>
        <v>0</v>
      </c>
      <c r="V42" s="126">
        <f>SUMIFS('1추일출'!K$6:K$103,'1추일출'!$A$6:$A$103,'1추총괄표(위원회)'!$A42,'1추일출'!$B$6:$B$103,'1추총괄표(위원회)'!$C42)</f>
        <v>0</v>
      </c>
      <c r="W42" s="113">
        <f>SUMIFS('1추일출'!L$6:L$103,'1추일출'!$A$6:$A$103,'1추총괄표(위원회)'!$A42,'1추일출'!$B$6:$B$103,'1추총괄표(위원회)'!$C42)</f>
        <v>0</v>
      </c>
      <c r="X42" s="125">
        <f>SUMIFS('1추일출'!V$6:V$103,'1추일출'!$A$6:$A$103,'1추총괄표(위원회)'!$A42,'1추일출'!$B$6:$B$103,'1추총괄표(위원회)'!$C42)</f>
        <v>0</v>
      </c>
      <c r="Y42" s="126">
        <f>SUMIFS('1추일출'!W$6:W$103,'1추일출'!$A$6:$A$103,'1추총괄표(위원회)'!$A42,'1추일출'!$B$6:$B$103,'1추총괄표(위원회)'!$C42)</f>
        <v>0</v>
      </c>
      <c r="Z42" s="129">
        <f>SUMIFS('1추일출'!M$6:M$103,'1추일출'!$A$6:$A$103,'1추총괄표(위원회)'!$A42,'1추일출'!$B$6:$B$103,'1추총괄표(위원회)'!$C42)</f>
        <v>0</v>
      </c>
      <c r="AA42" s="118">
        <f>SUMIFS('1추일출'!N$6:N$103,'1추일출'!$A$6:$A$103,'1추총괄표(위원회)'!$A42,'1추일출'!$B$6:$B$103,'1추총괄표(위원회)'!$C42)</f>
        <v>0</v>
      </c>
      <c r="AB42" s="149">
        <f>SUMIFS('1추일출'!O$6:O$103,'1추일출'!$A$6:$A$103,'1추총괄표(위원회)'!$A42,'1추일출'!$B$6:$B$103,'1추총괄표(위원회)'!$C42)</f>
        <v>0</v>
      </c>
      <c r="AC42" s="129">
        <f>SUMIFS('1추일출'!AA$6:AA$103,'1추일출'!$A$6:$A$103,'1추총괄표(위원회)'!$A42,'1추일출'!$B$6:$B$103,'1추총괄표(위원회)'!C$9)</f>
        <v>0</v>
      </c>
      <c r="AD42" s="118">
        <f>SUMIFS('1추일출'!AB$6:AB$103,'1추일출'!$A$6:$A$103,'1추총괄표(위원회)'!$A42,'1추일출'!$B$6:$B$103,'1추총괄표(위원회)'!D$9)</f>
        <v>0</v>
      </c>
      <c r="AE42" s="70"/>
      <c r="AF42" s="117" t="str">
        <f t="shared" si="26"/>
        <v>OK</v>
      </c>
      <c r="AG42" s="118">
        <f t="shared" si="27"/>
        <v>0</v>
      </c>
      <c r="AH42" s="117" t="str">
        <f t="shared" si="28"/>
        <v>OK</v>
      </c>
      <c r="AI42" s="118">
        <f t="shared" si="29"/>
        <v>0</v>
      </c>
    </row>
    <row r="43" spans="1:35" ht="20.100000000000001" customHeight="1" x14ac:dyDescent="0.4">
      <c r="A43" s="112"/>
      <c r="B43" s="164" t="s">
        <v>778</v>
      </c>
      <c r="C43" s="137"/>
      <c r="D43" s="155">
        <f>SUM(D44:D48)</f>
        <v>0</v>
      </c>
      <c r="E43" s="146">
        <f t="shared" ref="E43:P43" si="123">SUM(E44:E48)</f>
        <v>0</v>
      </c>
      <c r="F43" s="148">
        <f t="shared" si="123"/>
        <v>0</v>
      </c>
      <c r="G43" s="138">
        <f t="shared" si="123"/>
        <v>0</v>
      </c>
      <c r="H43" s="140">
        <f t="shared" si="123"/>
        <v>0</v>
      </c>
      <c r="I43" s="148">
        <f t="shared" si="123"/>
        <v>0</v>
      </c>
      <c r="J43" s="138">
        <f t="shared" si="123"/>
        <v>0</v>
      </c>
      <c r="K43" s="140">
        <f t="shared" si="123"/>
        <v>0</v>
      </c>
      <c r="L43" s="143">
        <f t="shared" si="123"/>
        <v>0</v>
      </c>
      <c r="M43" s="153">
        <f t="shared" si="123"/>
        <v>0</v>
      </c>
      <c r="N43" s="146">
        <f t="shared" si="123"/>
        <v>0</v>
      </c>
      <c r="O43" s="143">
        <f t="shared" si="123"/>
        <v>0</v>
      </c>
      <c r="P43" s="140">
        <f t="shared" si="123"/>
        <v>0</v>
      </c>
      <c r="Q43" s="73"/>
      <c r="R43" s="146">
        <f>SUM(R44:R48)</f>
        <v>0</v>
      </c>
      <c r="S43" s="148">
        <f t="shared" ref="S43" si="124">SUM(S44:S48)</f>
        <v>0</v>
      </c>
      <c r="T43" s="146">
        <f t="shared" ref="T43" si="125">SUM(T44:T48)</f>
        <v>0</v>
      </c>
      <c r="U43" s="143">
        <f t="shared" ref="U43" si="126">SUM(U44:U48)</f>
        <v>0</v>
      </c>
      <c r="V43" s="153">
        <f t="shared" ref="V43" si="127">SUM(V44:V48)</f>
        <v>0</v>
      </c>
      <c r="W43" s="146">
        <f t="shared" ref="W43" si="128">SUM(W44:W48)</f>
        <v>0</v>
      </c>
      <c r="X43" s="143">
        <f t="shared" ref="X43" si="129">SUM(X44:X48)</f>
        <v>0</v>
      </c>
      <c r="Y43" s="153">
        <f t="shared" ref="Y43" si="130">SUM(Y44:Y48)</f>
        <v>0</v>
      </c>
      <c r="Z43" s="138">
        <f t="shared" ref="Z43" si="131">SUM(Z44:Z48)</f>
        <v>0</v>
      </c>
      <c r="AA43" s="140">
        <f t="shared" ref="AA43" si="132">SUM(AA44:AA48)</f>
        <v>0</v>
      </c>
      <c r="AB43" s="148">
        <f t="shared" ref="AB43" si="133">SUM(AB44:AB48)</f>
        <v>0</v>
      </c>
      <c r="AC43" s="138">
        <f t="shared" ref="AC43" si="134">SUM(AC44:AC48)</f>
        <v>0</v>
      </c>
      <c r="AD43" s="140">
        <f t="shared" ref="AD43" si="135">SUM(AD44:AD48)</f>
        <v>0</v>
      </c>
      <c r="AE43" s="70"/>
      <c r="AF43" s="139" t="str">
        <f t="shared" si="26"/>
        <v>OK</v>
      </c>
      <c r="AG43" s="140">
        <f t="shared" si="27"/>
        <v>0</v>
      </c>
      <c r="AH43" s="139" t="str">
        <f t="shared" si="28"/>
        <v>OK</v>
      </c>
      <c r="AI43" s="140">
        <f t="shared" si="29"/>
        <v>0</v>
      </c>
    </row>
    <row r="44" spans="1:35" ht="20.100000000000001" customHeight="1" x14ac:dyDescent="0.4">
      <c r="A44" s="112" t="s">
        <v>758</v>
      </c>
      <c r="B44" s="135"/>
      <c r="C44" s="133" t="s">
        <v>539</v>
      </c>
      <c r="D44" s="156">
        <f>SUMIFS('1추일입'!G$6:G$9,'1추일입'!$A$6:$A$9,'1추총괄표(위원회)'!$A44,'1추일입'!$B$6:$B$9,'1추총괄표(위원회)'!$C44)</f>
        <v>0</v>
      </c>
      <c r="E44" s="113">
        <f>SUMIFS('1추일입'!H$6:H$9,'1추일입'!$A$6:$A$9,'1추총괄표(위원회)'!$A44,'1추일입'!$B$6:$B$9,'1추총괄표(위원회)'!$C44)</f>
        <v>0</v>
      </c>
      <c r="F44" s="149">
        <f t="shared" si="30"/>
        <v>0</v>
      </c>
      <c r="G44" s="129">
        <f>SUMIFS('1추일입'!J$6:J$9,'1추일입'!$A$6:$A$9,'1추총괄표(위원회)'!$A44,'1추일입'!$B$6:$B$9,'1추총괄표(위원회)'!$C44)</f>
        <v>0</v>
      </c>
      <c r="H44" s="118">
        <f>SUMIFS('1추일입'!K$6:K$9,'1추일입'!$A$6:$A$9,'1추총괄표(위원회)'!$A44,'1추일입'!$B$6:$B$9,'1추총괄표(위원회)'!$C44)</f>
        <v>0</v>
      </c>
      <c r="I44" s="149">
        <f>SUMIFS('1추일입'!L$6:L$9,'1추일입'!$A$6:$A$9,'1추총괄표(위원회)'!$A44,'1추일입'!$B$6:$B$9,'1추총괄표(위원회)'!$C44)</f>
        <v>0</v>
      </c>
      <c r="J44" s="129">
        <f>SUMIFS('1추일입'!V$6:V$9,'1추일입'!$A$6:$A$9,'1추총괄표(위원회)'!$A44,'1추일입'!$B$6:$B$9,'1추총괄표(위원회)'!$C44)</f>
        <v>0</v>
      </c>
      <c r="K44" s="118">
        <f>SUMIFS('1추일입'!W$6:W$9,'1추일입'!$A$6:$A$9,'1추총괄표(위원회)'!$A44,'1추일입'!$B$6:$B$9,'1추총괄표(위원회)'!$C44)</f>
        <v>0</v>
      </c>
      <c r="L44" s="125">
        <f>SUMIFS('1추일입'!M$6:M$9,'1추일입'!$A$6:$A$9,'1추총괄표(위원회)'!$A44,'1추일입'!$B$6:$B$9,'1추총괄표(위원회)'!$C44)</f>
        <v>0</v>
      </c>
      <c r="M44" s="126">
        <f>SUMIFS('1추일입'!N$6:N$9,'1추일입'!$A$6:$A$9,'1추총괄표(위원회)'!$A44,'1추일입'!$B$6:$B$9,'1추총괄표(위원회)'!$C44)</f>
        <v>0</v>
      </c>
      <c r="N44" s="113">
        <f>SUMIFS('1추일입'!O$6:O$9,'1추일입'!$A$6:$A$9,'1추총괄표(위원회)'!$A44,'1추일입'!$B$6:$B$9,'1추총괄표(위원회)'!$C44)</f>
        <v>0</v>
      </c>
      <c r="O44" s="125">
        <f>SUMIFS('1추일입'!AA$6:AA$9,'1추일입'!$A$6:$A$9,'1추총괄표(위원회)'!$A44,'1추일입'!$B$6:$B$9,'1추총괄표(위원회)'!$C44)</f>
        <v>0</v>
      </c>
      <c r="P44" s="118">
        <f>SUMIFS('1추일입'!AB$6:AB$9,'1추일입'!$A$6:$A$9,'1추총괄표(위원회)'!$A44,'1추일입'!$B$6:$B$9,'1추총괄표(위원회)'!$C44)</f>
        <v>0</v>
      </c>
      <c r="Q44" s="73"/>
      <c r="R44" s="113">
        <f>SUMIFS('1추일출'!G$6:G$103,'1추일출'!$A$6:$A$103,'1추총괄표(위원회)'!$A44,'1추일출'!$B$6:$B$103,'1추총괄표(위원회)'!$C44)</f>
        <v>0</v>
      </c>
      <c r="S44" s="149">
        <f>SUMIFS('1추일출'!H$6:H$103,'1추일출'!$A$6:$A$103,'1추총괄표(위원회)'!$A44,'1추일출'!$B$6:$B$103,'1추총괄표(위원회)'!$C44)</f>
        <v>0</v>
      </c>
      <c r="T44" s="113">
        <f t="shared" si="31"/>
        <v>0</v>
      </c>
      <c r="U44" s="125">
        <f>SUMIFS('1추일출'!J$6:J$103,'1추일출'!$A$6:$A$103,'1추총괄표(위원회)'!$A44,'1추일출'!$B$6:$B$103,'1추총괄표(위원회)'!$C44)</f>
        <v>0</v>
      </c>
      <c r="V44" s="126">
        <f>SUMIFS('1추일출'!K$6:K$103,'1추일출'!$A$6:$A$103,'1추총괄표(위원회)'!$A44,'1추일출'!$B$6:$B$103,'1추총괄표(위원회)'!$C44)</f>
        <v>0</v>
      </c>
      <c r="W44" s="113">
        <f>SUMIFS('1추일출'!L$6:L$103,'1추일출'!$A$6:$A$103,'1추총괄표(위원회)'!$A44,'1추일출'!$B$6:$B$103,'1추총괄표(위원회)'!$C44)</f>
        <v>0</v>
      </c>
      <c r="X44" s="125">
        <f>SUMIFS('1추일출'!V$6:V$103,'1추일출'!$A$6:$A$103,'1추총괄표(위원회)'!$A44,'1추일출'!$B$6:$B$103,'1추총괄표(위원회)'!$C44)</f>
        <v>0</v>
      </c>
      <c r="Y44" s="126">
        <f>SUMIFS('1추일출'!W$6:W$103,'1추일출'!$A$6:$A$103,'1추총괄표(위원회)'!$A44,'1추일출'!$B$6:$B$103,'1추총괄표(위원회)'!$C44)</f>
        <v>0</v>
      </c>
      <c r="Z44" s="129">
        <f>SUMIFS('1추일출'!M$6:M$103,'1추일출'!$A$6:$A$103,'1추총괄표(위원회)'!$A44,'1추일출'!$B$6:$B$103,'1추총괄표(위원회)'!$C44)</f>
        <v>0</v>
      </c>
      <c r="AA44" s="118">
        <f>SUMIFS('1추일출'!N$6:N$103,'1추일출'!$A$6:$A$103,'1추총괄표(위원회)'!$A44,'1추일출'!$B$6:$B$103,'1추총괄표(위원회)'!$C44)</f>
        <v>0</v>
      </c>
      <c r="AB44" s="149">
        <f>SUMIFS('1추일출'!O$6:O$103,'1추일출'!$A$6:$A$103,'1추총괄표(위원회)'!$A44,'1추일출'!$B$6:$B$103,'1추총괄표(위원회)'!$C44)</f>
        <v>0</v>
      </c>
      <c r="AC44" s="129">
        <f>SUMIFS('1추일출'!AA$6:AA$103,'1추일출'!$A$6:$A$103,'1추총괄표(위원회)'!$A44,'1추일출'!$B$6:$B$103,'1추총괄표(위원회)'!C$9)</f>
        <v>0</v>
      </c>
      <c r="AD44" s="118">
        <f>SUMIFS('1추일출'!AB$6:AB$103,'1추일출'!$A$6:$A$103,'1추총괄표(위원회)'!$A44,'1추일출'!$B$6:$B$103,'1추총괄표(위원회)'!D$9)</f>
        <v>0</v>
      </c>
      <c r="AE44" s="70"/>
      <c r="AF44" s="117" t="str">
        <f t="shared" si="26"/>
        <v>OK</v>
      </c>
      <c r="AG44" s="118">
        <f t="shared" si="27"/>
        <v>0</v>
      </c>
      <c r="AH44" s="117" t="str">
        <f t="shared" si="28"/>
        <v>OK</v>
      </c>
      <c r="AI44" s="118">
        <f t="shared" si="29"/>
        <v>0</v>
      </c>
    </row>
    <row r="45" spans="1:35" ht="20.100000000000001" customHeight="1" x14ac:dyDescent="0.4">
      <c r="A45" s="112" t="s">
        <v>758</v>
      </c>
      <c r="B45" s="135"/>
      <c r="C45" s="133" t="s">
        <v>570</v>
      </c>
      <c r="D45" s="156">
        <f>SUMIFS('1추일입'!G$6:G$9,'1추일입'!$A$6:$A$9,'1추총괄표(위원회)'!$A45,'1추일입'!$B$6:$B$9,'1추총괄표(위원회)'!$C45)</f>
        <v>0</v>
      </c>
      <c r="E45" s="113">
        <f>SUMIFS('1추일입'!H$6:H$9,'1추일입'!$A$6:$A$9,'1추총괄표(위원회)'!$A45,'1추일입'!$B$6:$B$9,'1추총괄표(위원회)'!$C45)</f>
        <v>0</v>
      </c>
      <c r="F45" s="149">
        <f t="shared" si="30"/>
        <v>0</v>
      </c>
      <c r="G45" s="129">
        <f>SUMIFS('1추일입'!J$6:J$9,'1추일입'!$A$6:$A$9,'1추총괄표(위원회)'!$A45,'1추일입'!$B$6:$B$9,'1추총괄표(위원회)'!$C45)</f>
        <v>0</v>
      </c>
      <c r="H45" s="118">
        <f>SUMIFS('1추일입'!K$6:K$9,'1추일입'!$A$6:$A$9,'1추총괄표(위원회)'!$A45,'1추일입'!$B$6:$B$9,'1추총괄표(위원회)'!$C45)</f>
        <v>0</v>
      </c>
      <c r="I45" s="149">
        <f>SUMIFS('1추일입'!L$6:L$9,'1추일입'!$A$6:$A$9,'1추총괄표(위원회)'!$A45,'1추일입'!$B$6:$B$9,'1추총괄표(위원회)'!$C45)</f>
        <v>0</v>
      </c>
      <c r="J45" s="129">
        <f>SUMIFS('1추일입'!V$6:V$9,'1추일입'!$A$6:$A$9,'1추총괄표(위원회)'!$A45,'1추일입'!$B$6:$B$9,'1추총괄표(위원회)'!$C45)</f>
        <v>0</v>
      </c>
      <c r="K45" s="118">
        <f>SUMIFS('1추일입'!W$6:W$9,'1추일입'!$A$6:$A$9,'1추총괄표(위원회)'!$A45,'1추일입'!$B$6:$B$9,'1추총괄표(위원회)'!$C45)</f>
        <v>0</v>
      </c>
      <c r="L45" s="125">
        <f>SUMIFS('1추일입'!M$6:M$9,'1추일입'!$A$6:$A$9,'1추총괄표(위원회)'!$A45,'1추일입'!$B$6:$B$9,'1추총괄표(위원회)'!$C45)</f>
        <v>0</v>
      </c>
      <c r="M45" s="126">
        <f>SUMIFS('1추일입'!N$6:N$9,'1추일입'!$A$6:$A$9,'1추총괄표(위원회)'!$A45,'1추일입'!$B$6:$B$9,'1추총괄표(위원회)'!$C45)</f>
        <v>0</v>
      </c>
      <c r="N45" s="113">
        <f>SUMIFS('1추일입'!O$6:O$9,'1추일입'!$A$6:$A$9,'1추총괄표(위원회)'!$A45,'1추일입'!$B$6:$B$9,'1추총괄표(위원회)'!$C45)</f>
        <v>0</v>
      </c>
      <c r="O45" s="125">
        <f>SUMIFS('1추일입'!AA$6:AA$9,'1추일입'!$A$6:$A$9,'1추총괄표(위원회)'!$A45,'1추일입'!$B$6:$B$9,'1추총괄표(위원회)'!$C45)</f>
        <v>0</v>
      </c>
      <c r="P45" s="118">
        <f>SUMIFS('1추일입'!AB$6:AB$9,'1추일입'!$A$6:$A$9,'1추총괄표(위원회)'!$A45,'1추일입'!$B$6:$B$9,'1추총괄표(위원회)'!$C45)</f>
        <v>0</v>
      </c>
      <c r="Q45" s="73"/>
      <c r="R45" s="113">
        <f>SUMIFS('1추일출'!G$6:G$103,'1추일출'!$A$6:$A$103,'1추총괄표(위원회)'!$A45,'1추일출'!$B$6:$B$103,'1추총괄표(위원회)'!$C45)</f>
        <v>0</v>
      </c>
      <c r="S45" s="149">
        <f>SUMIFS('1추일출'!H$6:H$103,'1추일출'!$A$6:$A$103,'1추총괄표(위원회)'!$A45,'1추일출'!$B$6:$B$103,'1추총괄표(위원회)'!$C45)</f>
        <v>0</v>
      </c>
      <c r="T45" s="113">
        <f t="shared" si="31"/>
        <v>0</v>
      </c>
      <c r="U45" s="125">
        <f>SUMIFS('1추일출'!J$6:J$103,'1추일출'!$A$6:$A$103,'1추총괄표(위원회)'!$A45,'1추일출'!$B$6:$B$103,'1추총괄표(위원회)'!$C45)</f>
        <v>0</v>
      </c>
      <c r="V45" s="126">
        <f>SUMIFS('1추일출'!K$6:K$103,'1추일출'!$A$6:$A$103,'1추총괄표(위원회)'!$A45,'1추일출'!$B$6:$B$103,'1추총괄표(위원회)'!$C45)</f>
        <v>0</v>
      </c>
      <c r="W45" s="113">
        <f>SUMIFS('1추일출'!L$6:L$103,'1추일출'!$A$6:$A$103,'1추총괄표(위원회)'!$A45,'1추일출'!$B$6:$B$103,'1추총괄표(위원회)'!$C45)</f>
        <v>0</v>
      </c>
      <c r="X45" s="125">
        <f>SUMIFS('1추일출'!V$6:V$103,'1추일출'!$A$6:$A$103,'1추총괄표(위원회)'!$A45,'1추일출'!$B$6:$B$103,'1추총괄표(위원회)'!$C45)</f>
        <v>0</v>
      </c>
      <c r="Y45" s="126">
        <f>SUMIFS('1추일출'!W$6:W$103,'1추일출'!$A$6:$A$103,'1추총괄표(위원회)'!$A45,'1추일출'!$B$6:$B$103,'1추총괄표(위원회)'!$C45)</f>
        <v>0</v>
      </c>
      <c r="Z45" s="129">
        <f>SUMIFS('1추일출'!M$6:M$103,'1추일출'!$A$6:$A$103,'1추총괄표(위원회)'!$A45,'1추일출'!$B$6:$B$103,'1추총괄표(위원회)'!$C45)</f>
        <v>0</v>
      </c>
      <c r="AA45" s="118">
        <f>SUMIFS('1추일출'!N$6:N$103,'1추일출'!$A$6:$A$103,'1추총괄표(위원회)'!$A45,'1추일출'!$B$6:$B$103,'1추총괄표(위원회)'!$C45)</f>
        <v>0</v>
      </c>
      <c r="AB45" s="149">
        <f>SUMIFS('1추일출'!O$6:O$103,'1추일출'!$A$6:$A$103,'1추총괄표(위원회)'!$A45,'1추일출'!$B$6:$B$103,'1추총괄표(위원회)'!$C45)</f>
        <v>0</v>
      </c>
      <c r="AC45" s="129">
        <f>SUMIFS('1추일출'!AA$6:AA$103,'1추일출'!$A$6:$A$103,'1추총괄표(위원회)'!$A45,'1추일출'!$B$6:$B$103,'1추총괄표(위원회)'!C$9)</f>
        <v>0</v>
      </c>
      <c r="AD45" s="118">
        <f>SUMIFS('1추일출'!AB$6:AB$103,'1추일출'!$A$6:$A$103,'1추총괄표(위원회)'!$A45,'1추일출'!$B$6:$B$103,'1추총괄표(위원회)'!D$9)</f>
        <v>0</v>
      </c>
      <c r="AE45" s="70"/>
      <c r="AF45" s="117" t="str">
        <f t="shared" si="26"/>
        <v>OK</v>
      </c>
      <c r="AG45" s="118">
        <f t="shared" si="27"/>
        <v>0</v>
      </c>
      <c r="AH45" s="117" t="str">
        <f t="shared" si="28"/>
        <v>OK</v>
      </c>
      <c r="AI45" s="118">
        <f t="shared" si="29"/>
        <v>0</v>
      </c>
    </row>
    <row r="46" spans="1:35" ht="20.100000000000001" customHeight="1" x14ac:dyDescent="0.4">
      <c r="A46" s="112" t="s">
        <v>758</v>
      </c>
      <c r="B46" s="135"/>
      <c r="C46" s="133" t="s">
        <v>389</v>
      </c>
      <c r="D46" s="156">
        <f>SUMIFS('1추일입'!G$6:G$9,'1추일입'!$A$6:$A$9,'1추총괄표(위원회)'!$A46,'1추일입'!$B$6:$B$9,'1추총괄표(위원회)'!$C46)</f>
        <v>0</v>
      </c>
      <c r="E46" s="113">
        <f>SUMIFS('1추일입'!H$6:H$9,'1추일입'!$A$6:$A$9,'1추총괄표(위원회)'!$A46,'1추일입'!$B$6:$B$9,'1추총괄표(위원회)'!$C46)</f>
        <v>0</v>
      </c>
      <c r="F46" s="149">
        <f t="shared" si="30"/>
        <v>0</v>
      </c>
      <c r="G46" s="129">
        <f>SUMIFS('1추일입'!J$6:J$9,'1추일입'!$A$6:$A$9,'1추총괄표(위원회)'!$A46,'1추일입'!$B$6:$B$9,'1추총괄표(위원회)'!$C46)</f>
        <v>0</v>
      </c>
      <c r="H46" s="118">
        <f>SUMIFS('1추일입'!K$6:K$9,'1추일입'!$A$6:$A$9,'1추총괄표(위원회)'!$A46,'1추일입'!$B$6:$B$9,'1추총괄표(위원회)'!$C46)</f>
        <v>0</v>
      </c>
      <c r="I46" s="149">
        <f>SUMIFS('1추일입'!L$6:L$9,'1추일입'!$A$6:$A$9,'1추총괄표(위원회)'!$A46,'1추일입'!$B$6:$B$9,'1추총괄표(위원회)'!$C46)</f>
        <v>0</v>
      </c>
      <c r="J46" s="129">
        <f>SUMIFS('1추일입'!V$6:V$9,'1추일입'!$A$6:$A$9,'1추총괄표(위원회)'!$A46,'1추일입'!$B$6:$B$9,'1추총괄표(위원회)'!$C46)</f>
        <v>0</v>
      </c>
      <c r="K46" s="118">
        <f>SUMIFS('1추일입'!W$6:W$9,'1추일입'!$A$6:$A$9,'1추총괄표(위원회)'!$A46,'1추일입'!$B$6:$B$9,'1추총괄표(위원회)'!$C46)</f>
        <v>0</v>
      </c>
      <c r="L46" s="125">
        <f>SUMIFS('1추일입'!M$6:M$9,'1추일입'!$A$6:$A$9,'1추총괄표(위원회)'!$A46,'1추일입'!$B$6:$B$9,'1추총괄표(위원회)'!$C46)</f>
        <v>0</v>
      </c>
      <c r="M46" s="126">
        <f>SUMIFS('1추일입'!N$6:N$9,'1추일입'!$A$6:$A$9,'1추총괄표(위원회)'!$A46,'1추일입'!$B$6:$B$9,'1추총괄표(위원회)'!$C46)</f>
        <v>0</v>
      </c>
      <c r="N46" s="113">
        <f>SUMIFS('1추일입'!O$6:O$9,'1추일입'!$A$6:$A$9,'1추총괄표(위원회)'!$A46,'1추일입'!$B$6:$B$9,'1추총괄표(위원회)'!$C46)</f>
        <v>0</v>
      </c>
      <c r="O46" s="125">
        <f>SUMIFS('1추일입'!AA$6:AA$9,'1추일입'!$A$6:$A$9,'1추총괄표(위원회)'!$A46,'1추일입'!$B$6:$B$9,'1추총괄표(위원회)'!$C46)</f>
        <v>0</v>
      </c>
      <c r="P46" s="118">
        <f>SUMIFS('1추일입'!AB$6:AB$9,'1추일입'!$A$6:$A$9,'1추총괄표(위원회)'!$A46,'1추일입'!$B$6:$B$9,'1추총괄표(위원회)'!$C46)</f>
        <v>0</v>
      </c>
      <c r="Q46" s="73"/>
      <c r="R46" s="113">
        <f>SUMIFS('1추일출'!G$6:G$103,'1추일출'!$A$6:$A$103,'1추총괄표(위원회)'!$A46,'1추일출'!$B$6:$B$103,'1추총괄표(위원회)'!$C46)</f>
        <v>0</v>
      </c>
      <c r="S46" s="149">
        <f>SUMIFS('1추일출'!H$6:H$103,'1추일출'!$A$6:$A$103,'1추총괄표(위원회)'!$A46,'1추일출'!$B$6:$B$103,'1추총괄표(위원회)'!$C46)</f>
        <v>0</v>
      </c>
      <c r="T46" s="113">
        <f t="shared" si="31"/>
        <v>0</v>
      </c>
      <c r="U46" s="125">
        <f>SUMIFS('1추일출'!J$6:J$103,'1추일출'!$A$6:$A$103,'1추총괄표(위원회)'!$A46,'1추일출'!$B$6:$B$103,'1추총괄표(위원회)'!$C46)</f>
        <v>0</v>
      </c>
      <c r="V46" s="126">
        <f>SUMIFS('1추일출'!K$6:K$103,'1추일출'!$A$6:$A$103,'1추총괄표(위원회)'!$A46,'1추일출'!$B$6:$B$103,'1추총괄표(위원회)'!$C46)</f>
        <v>0</v>
      </c>
      <c r="W46" s="113">
        <f>SUMIFS('1추일출'!L$6:L$103,'1추일출'!$A$6:$A$103,'1추총괄표(위원회)'!$A46,'1추일출'!$B$6:$B$103,'1추총괄표(위원회)'!$C46)</f>
        <v>0</v>
      </c>
      <c r="X46" s="125">
        <f>SUMIFS('1추일출'!V$6:V$103,'1추일출'!$A$6:$A$103,'1추총괄표(위원회)'!$A46,'1추일출'!$B$6:$B$103,'1추총괄표(위원회)'!$C46)</f>
        <v>0</v>
      </c>
      <c r="Y46" s="126">
        <f>SUMIFS('1추일출'!W$6:W$103,'1추일출'!$A$6:$A$103,'1추총괄표(위원회)'!$A46,'1추일출'!$B$6:$B$103,'1추총괄표(위원회)'!$C46)</f>
        <v>0</v>
      </c>
      <c r="Z46" s="129">
        <f>SUMIFS('1추일출'!M$6:M$103,'1추일출'!$A$6:$A$103,'1추총괄표(위원회)'!$A46,'1추일출'!$B$6:$B$103,'1추총괄표(위원회)'!$C46)</f>
        <v>0</v>
      </c>
      <c r="AA46" s="118">
        <f>SUMIFS('1추일출'!N$6:N$103,'1추일출'!$A$6:$A$103,'1추총괄표(위원회)'!$A46,'1추일출'!$B$6:$B$103,'1추총괄표(위원회)'!$C46)</f>
        <v>0</v>
      </c>
      <c r="AB46" s="149">
        <f>SUMIFS('1추일출'!O$6:O$103,'1추일출'!$A$6:$A$103,'1추총괄표(위원회)'!$A46,'1추일출'!$B$6:$B$103,'1추총괄표(위원회)'!$C46)</f>
        <v>0</v>
      </c>
      <c r="AC46" s="129">
        <f>SUMIFS('1추일출'!AA$6:AA$103,'1추일출'!$A$6:$A$103,'1추총괄표(위원회)'!$A46,'1추일출'!$B$6:$B$103,'1추총괄표(위원회)'!C$9)</f>
        <v>0</v>
      </c>
      <c r="AD46" s="118">
        <f>SUMIFS('1추일출'!AB$6:AB$103,'1추일출'!$A$6:$A$103,'1추총괄표(위원회)'!$A46,'1추일출'!$B$6:$B$103,'1추총괄표(위원회)'!D$9)</f>
        <v>0</v>
      </c>
      <c r="AE46" s="70"/>
      <c r="AF46" s="117" t="str">
        <f t="shared" si="26"/>
        <v>OK</v>
      </c>
      <c r="AG46" s="118">
        <f t="shared" si="27"/>
        <v>0</v>
      </c>
      <c r="AH46" s="117" t="str">
        <f t="shared" si="28"/>
        <v>OK</v>
      </c>
      <c r="AI46" s="118">
        <f t="shared" si="29"/>
        <v>0</v>
      </c>
    </row>
    <row r="47" spans="1:35" ht="20.100000000000001" customHeight="1" x14ac:dyDescent="0.4">
      <c r="A47" s="112" t="s">
        <v>758</v>
      </c>
      <c r="B47" s="135"/>
      <c r="C47" s="133" t="s">
        <v>469</v>
      </c>
      <c r="D47" s="156">
        <f>SUMIFS('1추일입'!G$6:G$9,'1추일입'!$A$6:$A$9,'1추총괄표(위원회)'!$A47,'1추일입'!$B$6:$B$9,'1추총괄표(위원회)'!$C47)</f>
        <v>0</v>
      </c>
      <c r="E47" s="113">
        <f>SUMIFS('1추일입'!H$6:H$9,'1추일입'!$A$6:$A$9,'1추총괄표(위원회)'!$A47,'1추일입'!$B$6:$B$9,'1추총괄표(위원회)'!$C47)</f>
        <v>0</v>
      </c>
      <c r="F47" s="149">
        <f t="shared" si="30"/>
        <v>0</v>
      </c>
      <c r="G47" s="129">
        <f>SUMIFS('1추일입'!J$6:J$9,'1추일입'!$A$6:$A$9,'1추총괄표(위원회)'!$A47,'1추일입'!$B$6:$B$9,'1추총괄표(위원회)'!$C47)</f>
        <v>0</v>
      </c>
      <c r="H47" s="118">
        <f>SUMIFS('1추일입'!K$6:K$9,'1추일입'!$A$6:$A$9,'1추총괄표(위원회)'!$A47,'1추일입'!$B$6:$B$9,'1추총괄표(위원회)'!$C47)</f>
        <v>0</v>
      </c>
      <c r="I47" s="149">
        <f>SUMIFS('1추일입'!L$6:L$9,'1추일입'!$A$6:$A$9,'1추총괄표(위원회)'!$A47,'1추일입'!$B$6:$B$9,'1추총괄표(위원회)'!$C47)</f>
        <v>0</v>
      </c>
      <c r="J47" s="129">
        <f>SUMIFS('1추일입'!V$6:V$9,'1추일입'!$A$6:$A$9,'1추총괄표(위원회)'!$A47,'1추일입'!$B$6:$B$9,'1추총괄표(위원회)'!$C47)</f>
        <v>0</v>
      </c>
      <c r="K47" s="118">
        <f>SUMIFS('1추일입'!W$6:W$9,'1추일입'!$A$6:$A$9,'1추총괄표(위원회)'!$A47,'1추일입'!$B$6:$B$9,'1추총괄표(위원회)'!$C47)</f>
        <v>0</v>
      </c>
      <c r="L47" s="125">
        <f>SUMIFS('1추일입'!M$6:M$9,'1추일입'!$A$6:$A$9,'1추총괄표(위원회)'!$A47,'1추일입'!$B$6:$B$9,'1추총괄표(위원회)'!$C47)</f>
        <v>0</v>
      </c>
      <c r="M47" s="126">
        <f>SUMIFS('1추일입'!N$6:N$9,'1추일입'!$A$6:$A$9,'1추총괄표(위원회)'!$A47,'1추일입'!$B$6:$B$9,'1추총괄표(위원회)'!$C47)</f>
        <v>0</v>
      </c>
      <c r="N47" s="113">
        <f>SUMIFS('1추일입'!O$6:O$9,'1추일입'!$A$6:$A$9,'1추총괄표(위원회)'!$A47,'1추일입'!$B$6:$B$9,'1추총괄표(위원회)'!$C47)</f>
        <v>0</v>
      </c>
      <c r="O47" s="125">
        <f>SUMIFS('1추일입'!AA$6:AA$9,'1추일입'!$A$6:$A$9,'1추총괄표(위원회)'!$A47,'1추일입'!$B$6:$B$9,'1추총괄표(위원회)'!$C47)</f>
        <v>0</v>
      </c>
      <c r="P47" s="118">
        <f>SUMIFS('1추일입'!AB$6:AB$9,'1추일입'!$A$6:$A$9,'1추총괄표(위원회)'!$A47,'1추일입'!$B$6:$B$9,'1추총괄표(위원회)'!$C47)</f>
        <v>0</v>
      </c>
      <c r="Q47" s="73"/>
      <c r="R47" s="113">
        <f>SUMIFS('1추일출'!G$6:G$103,'1추일출'!$A$6:$A$103,'1추총괄표(위원회)'!$A47,'1추일출'!$B$6:$B$103,'1추총괄표(위원회)'!$C47)</f>
        <v>0</v>
      </c>
      <c r="S47" s="149">
        <f>SUMIFS('1추일출'!H$6:H$103,'1추일출'!$A$6:$A$103,'1추총괄표(위원회)'!$A47,'1추일출'!$B$6:$B$103,'1추총괄표(위원회)'!$C47)</f>
        <v>0</v>
      </c>
      <c r="T47" s="113">
        <f t="shared" si="31"/>
        <v>0</v>
      </c>
      <c r="U47" s="125">
        <f>SUMIFS('1추일출'!J$6:J$103,'1추일출'!$A$6:$A$103,'1추총괄표(위원회)'!$A47,'1추일출'!$B$6:$B$103,'1추총괄표(위원회)'!$C47)</f>
        <v>0</v>
      </c>
      <c r="V47" s="126">
        <f>SUMIFS('1추일출'!K$6:K$103,'1추일출'!$A$6:$A$103,'1추총괄표(위원회)'!$A47,'1추일출'!$B$6:$B$103,'1추총괄표(위원회)'!$C47)</f>
        <v>0</v>
      </c>
      <c r="W47" s="113">
        <f>SUMIFS('1추일출'!L$6:L$103,'1추일출'!$A$6:$A$103,'1추총괄표(위원회)'!$A47,'1추일출'!$B$6:$B$103,'1추총괄표(위원회)'!$C47)</f>
        <v>0</v>
      </c>
      <c r="X47" s="125">
        <f>SUMIFS('1추일출'!V$6:V$103,'1추일출'!$A$6:$A$103,'1추총괄표(위원회)'!$A47,'1추일출'!$B$6:$B$103,'1추총괄표(위원회)'!$C47)</f>
        <v>0</v>
      </c>
      <c r="Y47" s="126">
        <f>SUMIFS('1추일출'!W$6:W$103,'1추일출'!$A$6:$A$103,'1추총괄표(위원회)'!$A47,'1추일출'!$B$6:$B$103,'1추총괄표(위원회)'!$C47)</f>
        <v>0</v>
      </c>
      <c r="Z47" s="129">
        <f>SUMIFS('1추일출'!M$6:M$103,'1추일출'!$A$6:$A$103,'1추총괄표(위원회)'!$A47,'1추일출'!$B$6:$B$103,'1추총괄표(위원회)'!$C47)</f>
        <v>0</v>
      </c>
      <c r="AA47" s="118">
        <f>SUMIFS('1추일출'!N$6:N$103,'1추일출'!$A$6:$A$103,'1추총괄표(위원회)'!$A47,'1추일출'!$B$6:$B$103,'1추총괄표(위원회)'!$C47)</f>
        <v>0</v>
      </c>
      <c r="AB47" s="149">
        <f>SUMIFS('1추일출'!O$6:O$103,'1추일출'!$A$6:$A$103,'1추총괄표(위원회)'!$A47,'1추일출'!$B$6:$B$103,'1추총괄표(위원회)'!$C47)</f>
        <v>0</v>
      </c>
      <c r="AC47" s="129">
        <f>SUMIFS('1추일출'!AA$6:AA$103,'1추일출'!$A$6:$A$103,'1추총괄표(위원회)'!$A47,'1추일출'!$B$6:$B$103,'1추총괄표(위원회)'!C$9)</f>
        <v>0</v>
      </c>
      <c r="AD47" s="118">
        <f>SUMIFS('1추일출'!AB$6:AB$103,'1추일출'!$A$6:$A$103,'1추총괄표(위원회)'!$A47,'1추일출'!$B$6:$B$103,'1추총괄표(위원회)'!D$9)</f>
        <v>0</v>
      </c>
      <c r="AE47" s="70"/>
      <c r="AF47" s="117" t="str">
        <f t="shared" si="26"/>
        <v>OK</v>
      </c>
      <c r="AG47" s="118">
        <f t="shared" si="27"/>
        <v>0</v>
      </c>
      <c r="AH47" s="117" t="str">
        <f t="shared" si="28"/>
        <v>OK</v>
      </c>
      <c r="AI47" s="118">
        <f t="shared" si="29"/>
        <v>0</v>
      </c>
    </row>
    <row r="48" spans="1:35" ht="20.100000000000001" customHeight="1" x14ac:dyDescent="0.4">
      <c r="A48" s="112" t="s">
        <v>758</v>
      </c>
      <c r="B48" s="135"/>
      <c r="C48" s="133" t="s">
        <v>599</v>
      </c>
      <c r="D48" s="156">
        <f>SUMIFS('1추일입'!G$6:G$9,'1추일입'!$A$6:$A$9,'1추총괄표(위원회)'!$A48,'1추일입'!$B$6:$B$9,'1추총괄표(위원회)'!$C48)</f>
        <v>0</v>
      </c>
      <c r="E48" s="113">
        <f>SUMIFS('1추일입'!H$6:H$9,'1추일입'!$A$6:$A$9,'1추총괄표(위원회)'!$A48,'1추일입'!$B$6:$B$9,'1추총괄표(위원회)'!$C48)</f>
        <v>0</v>
      </c>
      <c r="F48" s="149">
        <f t="shared" si="30"/>
        <v>0</v>
      </c>
      <c r="G48" s="129">
        <f>SUMIFS('1추일입'!J$6:J$9,'1추일입'!$A$6:$A$9,'1추총괄표(위원회)'!$A48,'1추일입'!$B$6:$B$9,'1추총괄표(위원회)'!$C48)</f>
        <v>0</v>
      </c>
      <c r="H48" s="118">
        <f>SUMIFS('1추일입'!K$6:K$9,'1추일입'!$A$6:$A$9,'1추총괄표(위원회)'!$A48,'1추일입'!$B$6:$B$9,'1추총괄표(위원회)'!$C48)</f>
        <v>0</v>
      </c>
      <c r="I48" s="149">
        <f>SUMIFS('1추일입'!L$6:L$9,'1추일입'!$A$6:$A$9,'1추총괄표(위원회)'!$A48,'1추일입'!$B$6:$B$9,'1추총괄표(위원회)'!$C48)</f>
        <v>0</v>
      </c>
      <c r="J48" s="129">
        <f>SUMIFS('1추일입'!V$6:V$9,'1추일입'!$A$6:$A$9,'1추총괄표(위원회)'!$A48,'1추일입'!$B$6:$B$9,'1추총괄표(위원회)'!$C48)</f>
        <v>0</v>
      </c>
      <c r="K48" s="118">
        <f>SUMIFS('1추일입'!W$6:W$9,'1추일입'!$A$6:$A$9,'1추총괄표(위원회)'!$A48,'1추일입'!$B$6:$B$9,'1추총괄표(위원회)'!$C48)</f>
        <v>0</v>
      </c>
      <c r="L48" s="125">
        <f>SUMIFS('1추일입'!M$6:M$9,'1추일입'!$A$6:$A$9,'1추총괄표(위원회)'!$A48,'1추일입'!$B$6:$B$9,'1추총괄표(위원회)'!$C48)</f>
        <v>0</v>
      </c>
      <c r="M48" s="126">
        <f>SUMIFS('1추일입'!N$6:N$9,'1추일입'!$A$6:$A$9,'1추총괄표(위원회)'!$A48,'1추일입'!$B$6:$B$9,'1추총괄표(위원회)'!$C48)</f>
        <v>0</v>
      </c>
      <c r="N48" s="113">
        <f>SUMIFS('1추일입'!O$6:O$9,'1추일입'!$A$6:$A$9,'1추총괄표(위원회)'!$A48,'1추일입'!$B$6:$B$9,'1추총괄표(위원회)'!$C48)</f>
        <v>0</v>
      </c>
      <c r="O48" s="125">
        <f>SUMIFS('1추일입'!AA$6:AA$9,'1추일입'!$A$6:$A$9,'1추총괄표(위원회)'!$A48,'1추일입'!$B$6:$B$9,'1추총괄표(위원회)'!$C48)</f>
        <v>0</v>
      </c>
      <c r="P48" s="118">
        <f>SUMIFS('1추일입'!AB$6:AB$9,'1추일입'!$A$6:$A$9,'1추총괄표(위원회)'!$A48,'1추일입'!$B$6:$B$9,'1추총괄표(위원회)'!$C48)</f>
        <v>0</v>
      </c>
      <c r="Q48" s="73"/>
      <c r="R48" s="113">
        <f>SUMIFS('1추일출'!G$6:G$103,'1추일출'!$A$6:$A$103,'1추총괄표(위원회)'!$A48,'1추일출'!$B$6:$B$103,'1추총괄표(위원회)'!$C48)</f>
        <v>0</v>
      </c>
      <c r="S48" s="149">
        <f>SUMIFS('1추일출'!H$6:H$103,'1추일출'!$A$6:$A$103,'1추총괄표(위원회)'!$A48,'1추일출'!$B$6:$B$103,'1추총괄표(위원회)'!$C48)</f>
        <v>0</v>
      </c>
      <c r="T48" s="113">
        <f t="shared" si="31"/>
        <v>0</v>
      </c>
      <c r="U48" s="125">
        <f>SUMIFS('1추일출'!J$6:J$103,'1추일출'!$A$6:$A$103,'1추총괄표(위원회)'!$A48,'1추일출'!$B$6:$B$103,'1추총괄표(위원회)'!$C48)</f>
        <v>0</v>
      </c>
      <c r="V48" s="126">
        <f>SUMIFS('1추일출'!K$6:K$103,'1추일출'!$A$6:$A$103,'1추총괄표(위원회)'!$A48,'1추일출'!$B$6:$B$103,'1추총괄표(위원회)'!$C48)</f>
        <v>0</v>
      </c>
      <c r="W48" s="113">
        <f>SUMIFS('1추일출'!L$6:L$103,'1추일출'!$A$6:$A$103,'1추총괄표(위원회)'!$A48,'1추일출'!$B$6:$B$103,'1추총괄표(위원회)'!$C48)</f>
        <v>0</v>
      </c>
      <c r="X48" s="125">
        <f>SUMIFS('1추일출'!V$6:V$103,'1추일출'!$A$6:$A$103,'1추총괄표(위원회)'!$A48,'1추일출'!$B$6:$B$103,'1추총괄표(위원회)'!$C48)</f>
        <v>0</v>
      </c>
      <c r="Y48" s="126">
        <f>SUMIFS('1추일출'!W$6:W$103,'1추일출'!$A$6:$A$103,'1추총괄표(위원회)'!$A48,'1추일출'!$B$6:$B$103,'1추총괄표(위원회)'!$C48)</f>
        <v>0</v>
      </c>
      <c r="Z48" s="129">
        <f>SUMIFS('1추일출'!M$6:M$103,'1추일출'!$A$6:$A$103,'1추총괄표(위원회)'!$A48,'1추일출'!$B$6:$B$103,'1추총괄표(위원회)'!$C48)</f>
        <v>0</v>
      </c>
      <c r="AA48" s="118">
        <f>SUMIFS('1추일출'!N$6:N$103,'1추일출'!$A$6:$A$103,'1추총괄표(위원회)'!$A48,'1추일출'!$B$6:$B$103,'1추총괄표(위원회)'!$C48)</f>
        <v>0</v>
      </c>
      <c r="AB48" s="149">
        <f>SUMIFS('1추일출'!O$6:O$103,'1추일출'!$A$6:$A$103,'1추총괄표(위원회)'!$A48,'1추일출'!$B$6:$B$103,'1추총괄표(위원회)'!$C48)</f>
        <v>0</v>
      </c>
      <c r="AC48" s="129">
        <f>SUMIFS('1추일출'!AA$6:AA$103,'1추일출'!$A$6:$A$103,'1추총괄표(위원회)'!$A48,'1추일출'!$B$6:$B$103,'1추총괄표(위원회)'!C$9)</f>
        <v>0</v>
      </c>
      <c r="AD48" s="118">
        <f>SUMIFS('1추일출'!AB$6:AB$103,'1추일출'!$A$6:$A$103,'1추총괄표(위원회)'!$A48,'1추일출'!$B$6:$B$103,'1추총괄표(위원회)'!D$9)</f>
        <v>0</v>
      </c>
      <c r="AE48" s="70"/>
      <c r="AF48" s="117" t="str">
        <f t="shared" si="26"/>
        <v>OK</v>
      </c>
      <c r="AG48" s="118">
        <f t="shared" si="27"/>
        <v>0</v>
      </c>
      <c r="AH48" s="117" t="str">
        <f t="shared" si="28"/>
        <v>OK</v>
      </c>
      <c r="AI48" s="118">
        <f t="shared" si="29"/>
        <v>0</v>
      </c>
    </row>
    <row r="49" spans="1:35" ht="20.100000000000001" customHeight="1" x14ac:dyDescent="0.4">
      <c r="A49" s="112"/>
      <c r="B49" s="164" t="s">
        <v>786</v>
      </c>
      <c r="C49" s="137"/>
      <c r="D49" s="155">
        <f>SUM(D50:D52)</f>
        <v>0</v>
      </c>
      <c r="E49" s="146">
        <f t="shared" ref="E49:P49" si="136">SUM(E50:E52)</f>
        <v>0</v>
      </c>
      <c r="F49" s="148">
        <f t="shared" si="136"/>
        <v>0</v>
      </c>
      <c r="G49" s="138">
        <f t="shared" si="136"/>
        <v>0</v>
      </c>
      <c r="H49" s="140">
        <f t="shared" si="136"/>
        <v>0</v>
      </c>
      <c r="I49" s="148">
        <f t="shared" si="136"/>
        <v>0</v>
      </c>
      <c r="J49" s="138">
        <f t="shared" si="136"/>
        <v>0</v>
      </c>
      <c r="K49" s="140">
        <f t="shared" si="136"/>
        <v>0</v>
      </c>
      <c r="L49" s="143">
        <f t="shared" si="136"/>
        <v>0</v>
      </c>
      <c r="M49" s="153">
        <f t="shared" si="136"/>
        <v>0</v>
      </c>
      <c r="N49" s="146">
        <f t="shared" si="136"/>
        <v>0</v>
      </c>
      <c r="O49" s="143">
        <f t="shared" si="136"/>
        <v>0</v>
      </c>
      <c r="P49" s="140">
        <f t="shared" si="136"/>
        <v>0</v>
      </c>
      <c r="Q49" s="73"/>
      <c r="R49" s="146">
        <f>SUM(R50:R52)</f>
        <v>0</v>
      </c>
      <c r="S49" s="148">
        <f t="shared" ref="S49:AD49" si="137">SUM(S50:S52)</f>
        <v>0</v>
      </c>
      <c r="T49" s="146">
        <f t="shared" si="137"/>
        <v>0</v>
      </c>
      <c r="U49" s="143">
        <f t="shared" si="137"/>
        <v>0</v>
      </c>
      <c r="V49" s="153">
        <f t="shared" si="137"/>
        <v>0</v>
      </c>
      <c r="W49" s="146">
        <f t="shared" si="137"/>
        <v>0</v>
      </c>
      <c r="X49" s="143">
        <f t="shared" si="137"/>
        <v>0</v>
      </c>
      <c r="Y49" s="153">
        <f t="shared" si="137"/>
        <v>0</v>
      </c>
      <c r="Z49" s="138">
        <f t="shared" si="137"/>
        <v>0</v>
      </c>
      <c r="AA49" s="140">
        <f t="shared" si="137"/>
        <v>0</v>
      </c>
      <c r="AB49" s="148">
        <f t="shared" si="137"/>
        <v>0</v>
      </c>
      <c r="AC49" s="138">
        <f t="shared" si="137"/>
        <v>0</v>
      </c>
      <c r="AD49" s="140">
        <f t="shared" si="137"/>
        <v>0</v>
      </c>
      <c r="AE49" s="70"/>
      <c r="AF49" s="139" t="str">
        <f t="shared" si="26"/>
        <v>OK</v>
      </c>
      <c r="AG49" s="140">
        <f t="shared" si="27"/>
        <v>0</v>
      </c>
      <c r="AH49" s="139" t="str">
        <f t="shared" si="28"/>
        <v>OK</v>
      </c>
      <c r="AI49" s="140">
        <f t="shared" si="29"/>
        <v>0</v>
      </c>
    </row>
    <row r="50" spans="1:35" ht="20.100000000000001" customHeight="1" x14ac:dyDescent="0.4">
      <c r="A50" s="112" t="s">
        <v>786</v>
      </c>
      <c r="B50" s="135"/>
      <c r="C50" s="133" t="s">
        <v>604</v>
      </c>
      <c r="D50" s="156">
        <f>SUMIFS('1추일입'!G$6:G$9,'1추일입'!$A$6:$A$9,'1추총괄표(위원회)'!$A50,'1추일입'!$B$6:$B$9,'1추총괄표(위원회)'!$C50)</f>
        <v>0</v>
      </c>
      <c r="E50" s="113">
        <f>SUMIFS('1추일입'!H$6:H$9,'1추일입'!$A$6:$A$9,'1추총괄표(위원회)'!$A50,'1추일입'!$B$6:$B$9,'1추총괄표(위원회)'!$C50)</f>
        <v>0</v>
      </c>
      <c r="F50" s="149">
        <f t="shared" si="30"/>
        <v>0</v>
      </c>
      <c r="G50" s="129">
        <f>SUMIFS('1추일입'!J$6:J$9,'1추일입'!$A$6:$A$9,'1추총괄표(위원회)'!$A50,'1추일입'!$B$6:$B$9,'1추총괄표(위원회)'!$C50)</f>
        <v>0</v>
      </c>
      <c r="H50" s="118">
        <f>SUMIFS('1추일입'!K$6:K$9,'1추일입'!$A$6:$A$9,'1추총괄표(위원회)'!$A50,'1추일입'!$B$6:$B$9,'1추총괄표(위원회)'!$C50)</f>
        <v>0</v>
      </c>
      <c r="I50" s="149">
        <f>SUMIFS('1추일입'!L$6:L$9,'1추일입'!$A$6:$A$9,'1추총괄표(위원회)'!$A50,'1추일입'!$B$6:$B$9,'1추총괄표(위원회)'!$C50)</f>
        <v>0</v>
      </c>
      <c r="J50" s="129">
        <f>SUMIFS('1추일입'!V$6:V$9,'1추일입'!$A$6:$A$9,'1추총괄표(위원회)'!$A50,'1추일입'!$B$6:$B$9,'1추총괄표(위원회)'!$C50)</f>
        <v>0</v>
      </c>
      <c r="K50" s="118">
        <f>SUMIFS('1추일입'!W$6:W$9,'1추일입'!$A$6:$A$9,'1추총괄표(위원회)'!$A50,'1추일입'!$B$6:$B$9,'1추총괄표(위원회)'!$C50)</f>
        <v>0</v>
      </c>
      <c r="L50" s="125">
        <f>SUMIFS('1추일입'!M$6:M$9,'1추일입'!$A$6:$A$9,'1추총괄표(위원회)'!$A50,'1추일입'!$B$6:$B$9,'1추총괄표(위원회)'!$C50)</f>
        <v>0</v>
      </c>
      <c r="M50" s="126">
        <f>SUMIFS('1추일입'!N$6:N$9,'1추일입'!$A$6:$A$9,'1추총괄표(위원회)'!$A50,'1추일입'!$B$6:$B$9,'1추총괄표(위원회)'!$C50)</f>
        <v>0</v>
      </c>
      <c r="N50" s="113">
        <f>SUMIFS('1추일입'!O$6:O$9,'1추일입'!$A$6:$A$9,'1추총괄표(위원회)'!$A50,'1추일입'!$B$6:$B$9,'1추총괄표(위원회)'!$C50)</f>
        <v>0</v>
      </c>
      <c r="O50" s="125">
        <f>SUMIFS('1추일입'!AA$6:AA$9,'1추일입'!$A$6:$A$9,'1추총괄표(위원회)'!$A50,'1추일입'!$B$6:$B$9,'1추총괄표(위원회)'!$C50)</f>
        <v>0</v>
      </c>
      <c r="P50" s="118">
        <f>SUMIFS('1추일입'!AB$6:AB$9,'1추일입'!$A$6:$A$9,'1추총괄표(위원회)'!$A50,'1추일입'!$B$6:$B$9,'1추총괄표(위원회)'!$C50)</f>
        <v>0</v>
      </c>
      <c r="Q50" s="73"/>
      <c r="R50" s="113">
        <f>SUMIFS('1추일출'!G$6:G$103,'1추일출'!$A$6:$A$103,'1추총괄표(위원회)'!$A50,'1추일출'!$B$6:$B$103,'1추총괄표(위원회)'!$C50)</f>
        <v>0</v>
      </c>
      <c r="S50" s="149">
        <f>SUMIFS('1추일출'!H$6:H$103,'1추일출'!$A$6:$A$103,'1추총괄표(위원회)'!$A50,'1추일출'!$B$6:$B$103,'1추총괄표(위원회)'!$C50)</f>
        <v>0</v>
      </c>
      <c r="T50" s="113">
        <f t="shared" si="31"/>
        <v>0</v>
      </c>
      <c r="U50" s="125">
        <f>SUMIFS('1추일출'!J$6:J$103,'1추일출'!$A$6:$A$103,'1추총괄표(위원회)'!$A50,'1추일출'!$B$6:$B$103,'1추총괄표(위원회)'!$C50)</f>
        <v>0</v>
      </c>
      <c r="V50" s="126">
        <f>SUMIFS('1추일출'!K$6:K$103,'1추일출'!$A$6:$A$103,'1추총괄표(위원회)'!$A50,'1추일출'!$B$6:$B$103,'1추총괄표(위원회)'!$C50)</f>
        <v>0</v>
      </c>
      <c r="W50" s="113">
        <f>SUMIFS('1추일출'!L$6:L$103,'1추일출'!$A$6:$A$103,'1추총괄표(위원회)'!$A50,'1추일출'!$B$6:$B$103,'1추총괄표(위원회)'!$C50)</f>
        <v>0</v>
      </c>
      <c r="X50" s="125">
        <f>SUMIFS('1추일출'!V$6:V$103,'1추일출'!$A$6:$A$103,'1추총괄표(위원회)'!$A50,'1추일출'!$B$6:$B$103,'1추총괄표(위원회)'!$C50)</f>
        <v>0</v>
      </c>
      <c r="Y50" s="126">
        <f>SUMIFS('1추일출'!W$6:W$103,'1추일출'!$A$6:$A$103,'1추총괄표(위원회)'!$A50,'1추일출'!$B$6:$B$103,'1추총괄표(위원회)'!$C50)</f>
        <v>0</v>
      </c>
      <c r="Z50" s="129">
        <f>SUMIFS('1추일출'!M$6:M$103,'1추일출'!$A$6:$A$103,'1추총괄표(위원회)'!$A50,'1추일출'!$B$6:$B$103,'1추총괄표(위원회)'!$C50)</f>
        <v>0</v>
      </c>
      <c r="AA50" s="118">
        <f>SUMIFS('1추일출'!N$6:N$103,'1추일출'!$A$6:$A$103,'1추총괄표(위원회)'!$A50,'1추일출'!$B$6:$B$103,'1추총괄표(위원회)'!$C50)</f>
        <v>0</v>
      </c>
      <c r="AB50" s="149">
        <f>SUMIFS('1추일출'!O$6:O$103,'1추일출'!$A$6:$A$103,'1추총괄표(위원회)'!$A50,'1추일출'!$B$6:$B$103,'1추총괄표(위원회)'!$C50)</f>
        <v>0</v>
      </c>
      <c r="AC50" s="129">
        <f>SUMIFS('1추일출'!AA$6:AA$103,'1추일출'!$A$6:$A$103,'1추총괄표(위원회)'!$A50,'1추일출'!$B$6:$B$103,'1추총괄표(위원회)'!C$9)</f>
        <v>0</v>
      </c>
      <c r="AD50" s="118">
        <f>SUMIFS('1추일출'!AB$6:AB$103,'1추일출'!$A$6:$A$103,'1추총괄표(위원회)'!$A50,'1추일출'!$B$6:$B$103,'1추총괄표(위원회)'!D$9)</f>
        <v>0</v>
      </c>
      <c r="AE50" s="70"/>
      <c r="AF50" s="117" t="str">
        <f t="shared" si="26"/>
        <v>OK</v>
      </c>
      <c r="AG50" s="118">
        <f t="shared" si="27"/>
        <v>0</v>
      </c>
      <c r="AH50" s="117" t="str">
        <f t="shared" si="28"/>
        <v>OK</v>
      </c>
      <c r="AI50" s="118">
        <f t="shared" si="29"/>
        <v>0</v>
      </c>
    </row>
    <row r="51" spans="1:35" ht="20.100000000000001" customHeight="1" x14ac:dyDescent="0.4">
      <c r="A51" s="112" t="s">
        <v>786</v>
      </c>
      <c r="B51" s="135"/>
      <c r="C51" s="133" t="s">
        <v>462</v>
      </c>
      <c r="D51" s="156">
        <f>SUMIFS('1추일입'!G$6:G$9,'1추일입'!$A$6:$A$9,'1추총괄표(위원회)'!$A51,'1추일입'!$B$6:$B$9,'1추총괄표(위원회)'!$C51)</f>
        <v>0</v>
      </c>
      <c r="E51" s="113">
        <f>SUMIFS('1추일입'!H$6:H$9,'1추일입'!$A$6:$A$9,'1추총괄표(위원회)'!$A51,'1추일입'!$B$6:$B$9,'1추총괄표(위원회)'!$C51)</f>
        <v>0</v>
      </c>
      <c r="F51" s="149">
        <f t="shared" si="30"/>
        <v>0</v>
      </c>
      <c r="G51" s="129">
        <f>SUMIFS('1추일입'!J$6:J$9,'1추일입'!$A$6:$A$9,'1추총괄표(위원회)'!$A51,'1추일입'!$B$6:$B$9,'1추총괄표(위원회)'!$C51)</f>
        <v>0</v>
      </c>
      <c r="H51" s="118">
        <f>SUMIFS('1추일입'!K$6:K$9,'1추일입'!$A$6:$A$9,'1추총괄표(위원회)'!$A51,'1추일입'!$B$6:$B$9,'1추총괄표(위원회)'!$C51)</f>
        <v>0</v>
      </c>
      <c r="I51" s="149">
        <f>SUMIFS('1추일입'!L$6:L$9,'1추일입'!$A$6:$A$9,'1추총괄표(위원회)'!$A51,'1추일입'!$B$6:$B$9,'1추총괄표(위원회)'!$C51)</f>
        <v>0</v>
      </c>
      <c r="J51" s="129">
        <f>SUMIFS('1추일입'!V$6:V$9,'1추일입'!$A$6:$A$9,'1추총괄표(위원회)'!$A51,'1추일입'!$B$6:$B$9,'1추총괄표(위원회)'!$C51)</f>
        <v>0</v>
      </c>
      <c r="K51" s="118">
        <f>SUMIFS('1추일입'!W$6:W$9,'1추일입'!$A$6:$A$9,'1추총괄표(위원회)'!$A51,'1추일입'!$B$6:$B$9,'1추총괄표(위원회)'!$C51)</f>
        <v>0</v>
      </c>
      <c r="L51" s="125">
        <f>SUMIFS('1추일입'!M$6:M$9,'1추일입'!$A$6:$A$9,'1추총괄표(위원회)'!$A51,'1추일입'!$B$6:$B$9,'1추총괄표(위원회)'!$C51)</f>
        <v>0</v>
      </c>
      <c r="M51" s="126">
        <f>SUMIFS('1추일입'!N$6:N$9,'1추일입'!$A$6:$A$9,'1추총괄표(위원회)'!$A51,'1추일입'!$B$6:$B$9,'1추총괄표(위원회)'!$C51)</f>
        <v>0</v>
      </c>
      <c r="N51" s="113">
        <f>SUMIFS('1추일입'!O$6:O$9,'1추일입'!$A$6:$A$9,'1추총괄표(위원회)'!$A51,'1추일입'!$B$6:$B$9,'1추총괄표(위원회)'!$C51)</f>
        <v>0</v>
      </c>
      <c r="O51" s="125">
        <f>SUMIFS('1추일입'!AA$6:AA$9,'1추일입'!$A$6:$A$9,'1추총괄표(위원회)'!$A51,'1추일입'!$B$6:$B$9,'1추총괄표(위원회)'!$C51)</f>
        <v>0</v>
      </c>
      <c r="P51" s="118">
        <f>SUMIFS('1추일입'!AB$6:AB$9,'1추일입'!$A$6:$A$9,'1추총괄표(위원회)'!$A51,'1추일입'!$B$6:$B$9,'1추총괄표(위원회)'!$C51)</f>
        <v>0</v>
      </c>
      <c r="Q51" s="73"/>
      <c r="R51" s="113">
        <f>SUMIFS('1추일출'!G$6:G$103,'1추일출'!$A$6:$A$103,'1추총괄표(위원회)'!$A51,'1추일출'!$B$6:$B$103,'1추총괄표(위원회)'!$C51)</f>
        <v>0</v>
      </c>
      <c r="S51" s="149">
        <f>SUMIFS('1추일출'!H$6:H$103,'1추일출'!$A$6:$A$103,'1추총괄표(위원회)'!$A51,'1추일출'!$B$6:$B$103,'1추총괄표(위원회)'!$C51)</f>
        <v>0</v>
      </c>
      <c r="T51" s="113">
        <f t="shared" si="31"/>
        <v>0</v>
      </c>
      <c r="U51" s="125">
        <f>SUMIFS('1추일출'!J$6:J$103,'1추일출'!$A$6:$A$103,'1추총괄표(위원회)'!$A51,'1추일출'!$B$6:$B$103,'1추총괄표(위원회)'!$C51)</f>
        <v>0</v>
      </c>
      <c r="V51" s="126">
        <f>SUMIFS('1추일출'!K$6:K$103,'1추일출'!$A$6:$A$103,'1추총괄표(위원회)'!$A51,'1추일출'!$B$6:$B$103,'1추총괄표(위원회)'!$C51)</f>
        <v>0</v>
      </c>
      <c r="W51" s="113">
        <f>SUMIFS('1추일출'!L$6:L$103,'1추일출'!$A$6:$A$103,'1추총괄표(위원회)'!$A51,'1추일출'!$B$6:$B$103,'1추총괄표(위원회)'!$C51)</f>
        <v>0</v>
      </c>
      <c r="X51" s="125">
        <f>SUMIFS('1추일출'!V$6:V$103,'1추일출'!$A$6:$A$103,'1추총괄표(위원회)'!$A51,'1추일출'!$B$6:$B$103,'1추총괄표(위원회)'!$C51)</f>
        <v>0</v>
      </c>
      <c r="Y51" s="126">
        <f>SUMIFS('1추일출'!W$6:W$103,'1추일출'!$A$6:$A$103,'1추총괄표(위원회)'!$A51,'1추일출'!$B$6:$B$103,'1추총괄표(위원회)'!$C51)</f>
        <v>0</v>
      </c>
      <c r="Z51" s="129">
        <f>SUMIFS('1추일출'!M$6:M$103,'1추일출'!$A$6:$A$103,'1추총괄표(위원회)'!$A51,'1추일출'!$B$6:$B$103,'1추총괄표(위원회)'!$C51)</f>
        <v>0</v>
      </c>
      <c r="AA51" s="118">
        <f>SUMIFS('1추일출'!N$6:N$103,'1추일출'!$A$6:$A$103,'1추총괄표(위원회)'!$A51,'1추일출'!$B$6:$B$103,'1추총괄표(위원회)'!$C51)</f>
        <v>0</v>
      </c>
      <c r="AB51" s="149">
        <f>SUMIFS('1추일출'!O$6:O$103,'1추일출'!$A$6:$A$103,'1추총괄표(위원회)'!$A51,'1추일출'!$B$6:$B$103,'1추총괄표(위원회)'!$C51)</f>
        <v>0</v>
      </c>
      <c r="AC51" s="129">
        <f>SUMIFS('1추일출'!AA$6:AA$103,'1추일출'!$A$6:$A$103,'1추총괄표(위원회)'!$A51,'1추일출'!$B$6:$B$103,'1추총괄표(위원회)'!C$9)</f>
        <v>0</v>
      </c>
      <c r="AD51" s="118">
        <f>SUMIFS('1추일출'!AB$6:AB$103,'1추일출'!$A$6:$A$103,'1추총괄표(위원회)'!$A51,'1추일출'!$B$6:$B$103,'1추총괄표(위원회)'!D$9)</f>
        <v>0</v>
      </c>
      <c r="AE51" s="70"/>
      <c r="AF51" s="117" t="str">
        <f t="shared" ref="AF51:AF52" si="138">IF(J51=X51,"OK","@@")</f>
        <v>OK</v>
      </c>
      <c r="AG51" s="118">
        <f t="shared" ref="AG51:AG52" si="139">J51-X51</f>
        <v>0</v>
      </c>
      <c r="AH51" s="117" t="str">
        <f t="shared" ref="AH51:AH52" si="140">IF(O51=AC51,"OK","@@")</f>
        <v>OK</v>
      </c>
      <c r="AI51" s="118">
        <f t="shared" ref="AI51:AI52" si="141">O51-AC51</f>
        <v>0</v>
      </c>
    </row>
    <row r="52" spans="1:35" ht="20.100000000000001" customHeight="1" x14ac:dyDescent="0.4">
      <c r="A52" s="112" t="s">
        <v>786</v>
      </c>
      <c r="B52" s="136"/>
      <c r="C52" s="134" t="s">
        <v>632</v>
      </c>
      <c r="D52" s="157">
        <f>SUMIFS('1추일입'!G$6:G$9,'1추일입'!$A$6:$A$9,'1추총괄표(위원회)'!$A52,'1추일입'!$B$6:$B$9,'1추총괄표(위원회)'!$C52)</f>
        <v>0</v>
      </c>
      <c r="E52" s="114">
        <f>SUMIFS('1추일입'!H$6:H$9,'1추일입'!$A$6:$A$9,'1추총괄표(위원회)'!$A52,'1추일입'!$B$6:$B$9,'1추총괄표(위원회)'!$C52)</f>
        <v>0</v>
      </c>
      <c r="F52" s="150">
        <f t="shared" si="30"/>
        <v>0</v>
      </c>
      <c r="G52" s="130">
        <f>SUMIFS('1추일입'!J$6:J$9,'1추일입'!$A$6:$A$9,'1추총괄표(위원회)'!$A52,'1추일입'!$B$6:$B$9,'1추총괄표(위원회)'!$C52)</f>
        <v>0</v>
      </c>
      <c r="H52" s="120">
        <f>SUMIFS('1추일입'!K$6:K$9,'1추일입'!$A$6:$A$9,'1추총괄표(위원회)'!$A52,'1추일입'!$B$6:$B$9,'1추총괄표(위원회)'!$C52)</f>
        <v>0</v>
      </c>
      <c r="I52" s="150">
        <f>SUMIFS('1추일입'!L$6:L$9,'1추일입'!$A$6:$A$9,'1추총괄표(위원회)'!$A52,'1추일입'!$B$6:$B$9,'1추총괄표(위원회)'!$C52)</f>
        <v>0</v>
      </c>
      <c r="J52" s="130">
        <f>SUMIFS('1추일입'!V$6:V$9,'1추일입'!$A$6:$A$9,'1추총괄표(위원회)'!$A52,'1추일입'!$B$6:$B$9,'1추총괄표(위원회)'!$C52)</f>
        <v>0</v>
      </c>
      <c r="K52" s="120">
        <f>SUMIFS('1추일입'!W$6:W$9,'1추일입'!$A$6:$A$9,'1추총괄표(위원회)'!$A52,'1추일입'!$B$6:$B$9,'1추총괄표(위원회)'!$C52)</f>
        <v>0</v>
      </c>
      <c r="L52" s="144">
        <f>SUMIFS('1추일입'!M$6:M$9,'1추일입'!$A$6:$A$9,'1추총괄표(위원회)'!$A52,'1추일입'!$B$6:$B$9,'1추총괄표(위원회)'!$C52)</f>
        <v>0</v>
      </c>
      <c r="M52" s="131">
        <f>SUMIFS('1추일입'!N$6:N$9,'1추일입'!$A$6:$A$9,'1추총괄표(위원회)'!$A52,'1추일입'!$B$6:$B$9,'1추총괄표(위원회)'!$C52)</f>
        <v>0</v>
      </c>
      <c r="N52" s="114">
        <f>SUMIFS('1추일입'!O$6:O$9,'1추일입'!$A$6:$A$9,'1추총괄표(위원회)'!$A52,'1추일입'!$B$6:$B$9,'1추총괄표(위원회)'!$C52)</f>
        <v>0</v>
      </c>
      <c r="O52" s="144">
        <f>SUMIFS('1추일입'!AA$6:AA$9,'1추일입'!$A$6:$A$9,'1추총괄표(위원회)'!$A52,'1추일입'!$B$6:$B$9,'1추총괄표(위원회)'!$C52)</f>
        <v>0</v>
      </c>
      <c r="P52" s="120">
        <f>SUMIFS('1추일입'!AB$6:AB$9,'1추일입'!$A$6:$A$9,'1추총괄표(위원회)'!$A52,'1추일입'!$B$6:$B$9,'1추총괄표(위원회)'!$C52)</f>
        <v>0</v>
      </c>
      <c r="Q52" s="73"/>
      <c r="R52" s="114">
        <f>SUMIFS('1추일출'!G$6:G$103,'1추일출'!$A$6:$A$103,'1추총괄표(위원회)'!$A52,'1추일출'!$B$6:$B$103,'1추총괄표(위원회)'!$C52)</f>
        <v>0</v>
      </c>
      <c r="S52" s="150">
        <f>SUMIFS('1추일출'!H$6:H$103,'1추일출'!$A$6:$A$103,'1추총괄표(위원회)'!$A52,'1추일출'!$B$6:$B$103,'1추총괄표(위원회)'!$C52)</f>
        <v>0</v>
      </c>
      <c r="T52" s="114">
        <f t="shared" si="31"/>
        <v>0</v>
      </c>
      <c r="U52" s="144">
        <f>SUMIFS('1추일출'!J$6:J$103,'1추일출'!$A$6:$A$103,'1추총괄표(위원회)'!$A52,'1추일출'!$B$6:$B$103,'1추총괄표(위원회)'!$C52)</f>
        <v>0</v>
      </c>
      <c r="V52" s="131">
        <f>SUMIFS('1추일출'!K$6:K$103,'1추일출'!$A$6:$A$103,'1추총괄표(위원회)'!$A52,'1추일출'!$B$6:$B$103,'1추총괄표(위원회)'!$C52)</f>
        <v>0</v>
      </c>
      <c r="W52" s="114">
        <f>SUMIFS('1추일출'!L$6:L$103,'1추일출'!$A$6:$A$103,'1추총괄표(위원회)'!$A52,'1추일출'!$B$6:$B$103,'1추총괄표(위원회)'!$C52)</f>
        <v>0</v>
      </c>
      <c r="X52" s="144">
        <f>SUMIFS('1추일출'!V$6:V$103,'1추일출'!$A$6:$A$103,'1추총괄표(위원회)'!$A52,'1추일출'!$B$6:$B$103,'1추총괄표(위원회)'!$C52)</f>
        <v>0</v>
      </c>
      <c r="Y52" s="131">
        <f>SUMIFS('1추일출'!W$6:W$103,'1추일출'!$A$6:$A$103,'1추총괄표(위원회)'!$A52,'1추일출'!$B$6:$B$103,'1추총괄표(위원회)'!$C52)</f>
        <v>0</v>
      </c>
      <c r="Z52" s="130">
        <f>SUMIFS('1추일출'!M$6:M$103,'1추일출'!$A$6:$A$103,'1추총괄표(위원회)'!$A52,'1추일출'!$B$6:$B$103,'1추총괄표(위원회)'!$C52)</f>
        <v>0</v>
      </c>
      <c r="AA52" s="120">
        <f>SUMIFS('1추일출'!N$6:N$103,'1추일출'!$A$6:$A$103,'1추총괄표(위원회)'!$A52,'1추일출'!$B$6:$B$103,'1추총괄표(위원회)'!$C52)</f>
        <v>0</v>
      </c>
      <c r="AB52" s="150">
        <f>SUMIFS('1추일출'!O$6:O$103,'1추일출'!$A$6:$A$103,'1추총괄표(위원회)'!$A52,'1추일출'!$B$6:$B$103,'1추총괄표(위원회)'!$C52)</f>
        <v>0</v>
      </c>
      <c r="AC52" s="130">
        <f>SUMIFS('1추일출'!AA$6:AA$103,'1추일출'!$A$6:$A$103,'1추총괄표(위원회)'!$A52,'1추일출'!$B$6:$B$103,'1추총괄표(위원회)'!C$9)</f>
        <v>0</v>
      </c>
      <c r="AD52" s="120">
        <f>SUMIFS('1추일출'!AB$6:AB$103,'1추일출'!$A$6:$A$103,'1추총괄표(위원회)'!$A52,'1추일출'!$B$6:$B$103,'1추총괄표(위원회)'!D$9)</f>
        <v>0</v>
      </c>
      <c r="AE52" s="70"/>
      <c r="AF52" s="119" t="str">
        <f t="shared" si="138"/>
        <v>OK</v>
      </c>
      <c r="AG52" s="120">
        <f t="shared" si="139"/>
        <v>0</v>
      </c>
      <c r="AH52" s="119" t="str">
        <f t="shared" si="140"/>
        <v>OK</v>
      </c>
      <c r="AI52" s="120">
        <f t="shared" si="141"/>
        <v>0</v>
      </c>
    </row>
  </sheetData>
  <mergeCells count="24">
    <mergeCell ref="J5:K5"/>
    <mergeCell ref="L5:M5"/>
    <mergeCell ref="N5:N6"/>
    <mergeCell ref="O5:P5"/>
    <mergeCell ref="D4:P4"/>
    <mergeCell ref="B4:C6"/>
    <mergeCell ref="D5:D6"/>
    <mergeCell ref="E5:E6"/>
    <mergeCell ref="F5:F6"/>
    <mergeCell ref="I5:I6"/>
    <mergeCell ref="G5:H5"/>
    <mergeCell ref="AF5:AG5"/>
    <mergeCell ref="AH5:AI5"/>
    <mergeCell ref="AF4:AI4"/>
    <mergeCell ref="R4:AD4"/>
    <mergeCell ref="R5:R6"/>
    <mergeCell ref="S5:S6"/>
    <mergeCell ref="T5:T6"/>
    <mergeCell ref="U5:V5"/>
    <mergeCell ref="W5:W6"/>
    <mergeCell ref="X5:Y5"/>
    <mergeCell ref="Z5:AA5"/>
    <mergeCell ref="AB5:AB6"/>
    <mergeCell ref="AC5:AD5"/>
  </mergeCells>
  <phoneticPr fontId="1" type="noConversion"/>
  <pageMargins left="0.31496062992125984" right="0.31496062992125984" top="0.35433070866141736" bottom="0.35433070866141736" header="0.31496062992125984" footer="0.31496062992125984"/>
  <pageSetup paperSize="9" scale="5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9"/>
  <sheetViews>
    <sheetView tabSelected="1"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H3" sqref="H3"/>
    </sheetView>
  </sheetViews>
  <sheetFormatPr defaultColWidth="9" defaultRowHeight="50.1" customHeight="1" x14ac:dyDescent="0.4"/>
  <cols>
    <col min="1" max="1" width="12.59765625" style="1" customWidth="1"/>
    <col min="2" max="3" width="12.09765625" style="1" customWidth="1"/>
    <col min="4" max="5" width="7.09765625" style="1" customWidth="1"/>
    <col min="6" max="6" width="28.19921875" style="1" customWidth="1"/>
    <col min="7" max="12" width="11.59765625" style="1" customWidth="1"/>
    <col min="13" max="15" width="11.59765625" style="1" hidden="1" customWidth="1"/>
    <col min="16" max="16" width="7.59765625" style="1" hidden="1" customWidth="1"/>
    <col min="17" max="17" width="30.296875" style="1" customWidth="1"/>
    <col min="18" max="18" width="3.59765625" style="1" hidden="1" customWidth="1"/>
    <col min="19" max="19" width="6.59765625" style="1" hidden="1" customWidth="1"/>
    <col min="20" max="20" width="2.59765625" style="1" hidden="1" customWidth="1"/>
    <col min="21" max="21" width="6.59765625" style="1" hidden="1" customWidth="1"/>
    <col min="22" max="22" width="8.796875" style="1" customWidth="1"/>
    <col min="23" max="23" width="6.5" style="1" customWidth="1"/>
    <col min="24" max="24" width="6.59765625" style="1" hidden="1" customWidth="1"/>
    <col min="25" max="25" width="2.59765625" style="1" hidden="1" customWidth="1"/>
    <col min="26" max="26" width="6.59765625" style="1" hidden="1" customWidth="1"/>
    <col min="27" max="28" width="11.59765625" style="1" hidden="1" customWidth="1"/>
    <col min="29" max="29" width="6.59765625" style="1" hidden="1" customWidth="1"/>
    <col min="30" max="30" width="2.59765625" style="1" hidden="1" customWidth="1"/>
    <col min="31" max="31" width="10.59765625" style="1" hidden="1" customWidth="1"/>
    <col min="32" max="32" width="2.59765625" style="1" hidden="1" customWidth="1"/>
    <col min="33" max="33" width="10.59765625" style="1" hidden="1" customWidth="1"/>
    <col min="34" max="34" width="2.59765625" style="1" hidden="1" customWidth="1"/>
    <col min="35" max="35" width="6.59765625" style="1" hidden="1" customWidth="1"/>
    <col min="36" max="36" width="2.59765625" style="1" hidden="1" customWidth="1"/>
    <col min="37" max="37" width="11.59765625" style="1" hidden="1" customWidth="1"/>
    <col min="38" max="39" width="5.59765625" style="1" hidden="1" customWidth="1"/>
    <col min="40" max="40" width="2.59765625" style="1" hidden="1" customWidth="1"/>
    <col min="41" max="41" width="11.59765625" style="1" hidden="1" customWidth="1"/>
    <col min="42" max="43" width="5.59765625" style="1" hidden="1" customWidth="1"/>
    <col min="44" max="16384" width="9" style="1"/>
  </cols>
  <sheetData>
    <row r="1" spans="1:43" ht="35.1" customHeight="1" x14ac:dyDescent="0.4">
      <c r="A1" s="12" t="s">
        <v>678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43" ht="20.25" customHeight="1" x14ac:dyDescent="0.4">
      <c r="A2" s="15" t="s">
        <v>698</v>
      </c>
      <c r="Q2" s="168"/>
      <c r="V2" s="52" t="s">
        <v>693</v>
      </c>
      <c r="AA2" s="52" t="s">
        <v>693</v>
      </c>
    </row>
    <row r="3" spans="1:43" ht="20.25" customHeight="1" x14ac:dyDescent="0.4">
      <c r="J3" s="45">
        <f>COUNTA(J7:J9)</f>
        <v>0</v>
      </c>
      <c r="K3" s="45">
        <f>COUNTA(K7:K9)</f>
        <v>2</v>
      </c>
      <c r="M3" s="45">
        <f>COUNTA(M7:M9)</f>
        <v>0</v>
      </c>
      <c r="N3" s="45">
        <f>COUNTA(N7:N9)</f>
        <v>0</v>
      </c>
      <c r="Q3" s="16" t="s">
        <v>660</v>
      </c>
      <c r="V3" s="59" t="str">
        <f>IF(V6='1추일출'!V6,"OK","@@")</f>
        <v>OK</v>
      </c>
      <c r="W3" s="60"/>
      <c r="X3" s="59" t="str">
        <f>IF(COUNTIF(X6:X9,"검토")&gt;0,"@@","OK")</f>
        <v>OK</v>
      </c>
      <c r="AA3" s="59" t="str">
        <f>IF(AA6='1추일출'!AA6,"OK","@@")</f>
        <v>OK</v>
      </c>
      <c r="AC3" s="59" t="str">
        <f>IF(COUNTIF(AC6:AC9,"검토")&gt;0,"@@","OK")</f>
        <v>OK</v>
      </c>
    </row>
    <row r="4" spans="1:43" s="14" customFormat="1" ht="30" customHeight="1" x14ac:dyDescent="0.4">
      <c r="A4" s="212" t="s">
        <v>645</v>
      </c>
      <c r="B4" s="214" t="s">
        <v>646</v>
      </c>
      <c r="C4" s="216" t="s">
        <v>647</v>
      </c>
      <c r="D4" s="215" t="s">
        <v>659</v>
      </c>
      <c r="E4" s="213" t="s">
        <v>648</v>
      </c>
      <c r="F4" s="214" t="s">
        <v>649</v>
      </c>
      <c r="G4" s="213" t="s">
        <v>656</v>
      </c>
      <c r="H4" s="215" t="s">
        <v>655</v>
      </c>
      <c r="I4" s="213" t="s">
        <v>654</v>
      </c>
      <c r="J4" s="217" t="s">
        <v>652</v>
      </c>
      <c r="K4" s="218"/>
      <c r="L4" s="219" t="s">
        <v>653</v>
      </c>
      <c r="M4" s="221" t="s">
        <v>662</v>
      </c>
      <c r="N4" s="222"/>
      <c r="O4" s="210" t="s">
        <v>661</v>
      </c>
      <c r="P4" s="215" t="s">
        <v>658</v>
      </c>
      <c r="Q4" s="224" t="s">
        <v>657</v>
      </c>
      <c r="S4" s="225" t="s">
        <v>663</v>
      </c>
      <c r="U4" s="226" t="s">
        <v>664</v>
      </c>
      <c r="V4" s="227" t="s">
        <v>665</v>
      </c>
      <c r="W4" s="227"/>
      <c r="X4" s="227"/>
      <c r="Z4" s="226" t="s">
        <v>664</v>
      </c>
      <c r="AA4" s="223" t="s">
        <v>669</v>
      </c>
      <c r="AB4" s="223"/>
      <c r="AC4" s="223"/>
      <c r="AE4" s="226" t="s">
        <v>670</v>
      </c>
      <c r="AG4" s="225" t="s">
        <v>671</v>
      </c>
      <c r="AI4" s="225" t="s">
        <v>672</v>
      </c>
      <c r="AK4" s="227" t="s">
        <v>673</v>
      </c>
      <c r="AL4" s="227"/>
      <c r="AM4" s="227"/>
      <c r="AO4" s="223" t="s">
        <v>676</v>
      </c>
      <c r="AP4" s="223"/>
      <c r="AQ4" s="223"/>
    </row>
    <row r="5" spans="1:43" s="14" customFormat="1" ht="18" customHeight="1" x14ac:dyDescent="0.4">
      <c r="A5" s="212"/>
      <c r="B5" s="214"/>
      <c r="C5" s="216"/>
      <c r="D5" s="214"/>
      <c r="E5" s="213"/>
      <c r="F5" s="214"/>
      <c r="G5" s="213"/>
      <c r="H5" s="214"/>
      <c r="I5" s="216"/>
      <c r="J5" s="17" t="s">
        <v>650</v>
      </c>
      <c r="K5" s="36" t="s">
        <v>651</v>
      </c>
      <c r="L5" s="220"/>
      <c r="M5" s="18" t="s">
        <v>650</v>
      </c>
      <c r="N5" s="35" t="s">
        <v>651</v>
      </c>
      <c r="O5" s="211"/>
      <c r="P5" s="215"/>
      <c r="Q5" s="224"/>
      <c r="S5" s="226"/>
      <c r="U5" s="226"/>
      <c r="V5" s="63" t="s">
        <v>666</v>
      </c>
      <c r="W5" s="63" t="s">
        <v>667</v>
      </c>
      <c r="X5" s="63" t="s">
        <v>668</v>
      </c>
      <c r="Z5" s="226"/>
      <c r="AA5" s="63" t="s">
        <v>666</v>
      </c>
      <c r="AB5" s="63" t="s">
        <v>667</v>
      </c>
      <c r="AC5" s="63" t="s">
        <v>668</v>
      </c>
      <c r="AE5" s="226"/>
      <c r="AG5" s="226"/>
      <c r="AI5" s="226"/>
      <c r="AK5" s="63" t="s">
        <v>674</v>
      </c>
      <c r="AL5" s="63" t="s">
        <v>675</v>
      </c>
      <c r="AM5" s="63" t="s">
        <v>668</v>
      </c>
      <c r="AO5" s="63" t="s">
        <v>674</v>
      </c>
      <c r="AP5" s="63" t="s">
        <v>675</v>
      </c>
      <c r="AQ5" s="63" t="s">
        <v>668</v>
      </c>
    </row>
    <row r="6" spans="1:43" ht="50.1" customHeight="1" x14ac:dyDescent="0.4">
      <c r="A6" s="44" t="s">
        <v>677</v>
      </c>
      <c r="B6" s="19"/>
      <c r="C6" s="19"/>
      <c r="D6" s="19"/>
      <c r="E6" s="19"/>
      <c r="F6" s="19"/>
      <c r="G6" s="37">
        <f t="shared" ref="G6:O6" si="0">SUBTOTAL(9,G7:G9)</f>
        <v>0</v>
      </c>
      <c r="H6" s="37">
        <f t="shared" si="0"/>
        <v>0</v>
      </c>
      <c r="I6" s="37">
        <f t="shared" si="0"/>
        <v>0</v>
      </c>
      <c r="J6" s="37">
        <f t="shared" si="0"/>
        <v>0</v>
      </c>
      <c r="K6" s="37">
        <f t="shared" si="0"/>
        <v>911675</v>
      </c>
      <c r="L6" s="37">
        <f t="shared" si="0"/>
        <v>911675</v>
      </c>
      <c r="M6" s="37">
        <f t="shared" si="0"/>
        <v>0</v>
      </c>
      <c r="N6" s="37">
        <f t="shared" si="0"/>
        <v>0</v>
      </c>
      <c r="O6" s="37">
        <f t="shared" si="0"/>
        <v>0</v>
      </c>
      <c r="P6" s="22"/>
      <c r="Q6" s="19"/>
      <c r="S6" s="22"/>
      <c r="U6" s="22"/>
      <c r="V6" s="37">
        <f>SUBTOTAL(9,V7:V9)</f>
        <v>911675</v>
      </c>
      <c r="W6" s="37">
        <f>SUBTOTAL(9,W7:W9)</f>
        <v>0</v>
      </c>
      <c r="X6" s="64" t="str">
        <f t="shared" ref="X6" si="1">IF(SUM($J6:$K6)=SUM($V6:$W6),"OK","검토")</f>
        <v>OK</v>
      </c>
      <c r="Z6" s="22"/>
      <c r="AA6" s="37">
        <f>SUBTOTAL(9,AA7:AA9)</f>
        <v>0</v>
      </c>
      <c r="AB6" s="37">
        <f>SUBTOTAL(9,AB7:AB9)</f>
        <v>0</v>
      </c>
      <c r="AC6" s="64" t="str">
        <f t="shared" ref="AC6" si="2">IF(SUM($J6:$K6)=SUM($V6:$W6),"OK","검토")</f>
        <v>OK</v>
      </c>
      <c r="AE6" s="22"/>
      <c r="AG6" s="22"/>
      <c r="AI6" s="22"/>
      <c r="AK6" s="37" t="e">
        <f ca="1">SUBTOTAL(9,AK7:AK9)</f>
        <v>#NAME?</v>
      </c>
      <c r="AL6" s="37" t="e">
        <f ca="1">SUBTOTAL(9,AL7:AL9)</f>
        <v>#NAME?</v>
      </c>
      <c r="AM6" s="44" t="str">
        <f ca="1">IF(COUNTIF(AM7:AM9,"@@")&gt;0,"@@","OK")</f>
        <v>OK</v>
      </c>
      <c r="AO6" s="37" t="e">
        <f ca="1">SUBTOTAL(9,AO7:AO9)</f>
        <v>#NAME?</v>
      </c>
      <c r="AP6" s="37" t="e">
        <f ca="1">SUBTOTAL(9,AP7:AP9)</f>
        <v>#NAME?</v>
      </c>
      <c r="AQ6" s="44" t="str">
        <f ca="1">IF(COUNTIF(AQ7:AQ9,"@@")&gt;0,"@@","OK")</f>
        <v>OK</v>
      </c>
    </row>
    <row r="7" spans="1:43" ht="54" customHeight="1" x14ac:dyDescent="0.4">
      <c r="A7" s="29" t="str">
        <f>IFERROR(VLOOKUP($C7,구분표!$A$2:$C$300,2,FALSE),"")</f>
        <v>보건복지위원회</v>
      </c>
      <c r="B7" s="20" t="str">
        <f>IFERROR(VLOOKUP($C7,구분표!$A$2:$C$300,3,FALSE),"")</f>
        <v>보건복지국</v>
      </c>
      <c r="C7" s="27" t="s">
        <v>798</v>
      </c>
      <c r="D7" s="31" t="s">
        <v>799</v>
      </c>
      <c r="E7" s="32"/>
      <c r="F7" s="166" t="s">
        <v>800</v>
      </c>
      <c r="G7" s="40">
        <v>0</v>
      </c>
      <c r="H7" s="38">
        <v>0</v>
      </c>
      <c r="I7" s="50">
        <f t="shared" ref="I7:I8" si="3">IF(D7="","",G7-H7)</f>
        <v>0</v>
      </c>
      <c r="J7" s="38"/>
      <c r="K7" s="41">
        <v>70947</v>
      </c>
      <c r="L7" s="46">
        <f t="shared" ref="L7:L8" si="4">IF(G7=0,H7+J7+K7,G7+J7+K7)</f>
        <v>70947</v>
      </c>
      <c r="M7" s="38"/>
      <c r="N7" s="41"/>
      <c r="O7" s="48">
        <f t="shared" ref="O7:O8" si="5">IF(G7=0,H7+M7+N7,G7+M7+N7)</f>
        <v>0</v>
      </c>
      <c r="P7" s="23" t="str">
        <f t="shared" ref="P7:P8" si="6">IF(AND((L7=0),(O7&gt;0)),"O",IF(AND((J7&lt;0),(L7-O7&lt;0)),"O","X"))</f>
        <v>X</v>
      </c>
      <c r="Q7" s="167" t="s">
        <v>813</v>
      </c>
      <c r="S7" s="23"/>
      <c r="U7" s="23" t="s">
        <v>805</v>
      </c>
      <c r="V7" s="38">
        <f t="shared" ref="V7:V8" si="7">IF($U7&lt;&gt;"도비",IF($S7="국도비","직접입력",SUM($J7:$K7)),)</f>
        <v>70947</v>
      </c>
      <c r="W7" s="38">
        <f t="shared" ref="W7:W8" si="8">IF($U7="도비",SUM($J7:$K7),IF($S7="국도비","직접입력",SUM($J7:$K7)-$V7))</f>
        <v>0</v>
      </c>
      <c r="X7" s="23" t="str">
        <f t="shared" ref="X7:X8" si="9">IF(SUM($J7:$K7)=SUM($V7:$W7),"OK","검토")</f>
        <v>OK</v>
      </c>
      <c r="Z7" s="23"/>
      <c r="AA7" s="38">
        <f t="shared" ref="AA7:AA8" si="10">IF($U7&lt;&gt;"도비",IF($S7="국도비","직접입력",SUM($M7:$N7)),)</f>
        <v>0</v>
      </c>
      <c r="AB7" s="38">
        <f t="shared" ref="AB7:AB8" si="11">IF($U7="도비",SUM(M7:N7),IF($S7="국도비","직접입력",SUM(M7:N7)-AA7))</f>
        <v>0</v>
      </c>
      <c r="AC7" s="23" t="str">
        <f t="shared" ref="AC7:AC8" si="12">IF(SUM(M7:N7)=SUM(AA7:AB7),"OK","검토")</f>
        <v>OK</v>
      </c>
      <c r="AE7" s="23" t="e">
        <f ca="1">IF(AG7="","",IF(U7="도비","세입없음",AG7&amp;"-"&amp;test(COUNTIF($AG$7:AG7,AG7),"00")))</f>
        <v>#NAME?</v>
      </c>
      <c r="AG7" s="23" t="str">
        <f t="array" ref="AG7">IF(C7="","",INDEX(구분표!$I$2:$I$300, MATCH(1,(구분표!$E$2:$E$300='1추일입'!B7)*(구분표!$F$2:$F$300='1추일입'!C7)*(구분표!$G$2:$G$300='1추일입'!A7),0)))</f>
        <v>0703</v>
      </c>
      <c r="AI7" s="23"/>
      <c r="AK7" s="38" t="e">
        <f ca="1">IF(AE7="",0,SUMIFS('1추일출'!$V$6:$V$103,'1추일출'!$AE$6:$AE$103,'1추일입'!$AE7))</f>
        <v>#NAME?</v>
      </c>
      <c r="AL7" s="38" t="e">
        <f ca="1">IF(AE7="","",COUNTIFS('1추일출'!$AE$6:$AE$103,'1추일입'!AE7))</f>
        <v>#NAME?</v>
      </c>
      <c r="AM7" s="23" t="e">
        <f t="shared" ref="AM7:AM8" ca="1" si="13">IF(V7=AK7,"OK","@@")</f>
        <v>#NAME?</v>
      </c>
      <c r="AO7" s="38" t="e">
        <f ca="1">IF(AE7="",0,SUMIFS('1추일출'!$AA$6:$AA$103,'1추일출'!$AE$6:$AE$103,'1추일입'!$AE7))</f>
        <v>#NAME?</v>
      </c>
      <c r="AP7" s="38" t="e">
        <f ca="1">IF(AE7="","",COUNTIFS('1추일출'!$AE$6:$AE$103,AE7))</f>
        <v>#NAME?</v>
      </c>
      <c r="AQ7" s="23" t="e">
        <f t="shared" ref="AQ7:AQ8" ca="1" si="14">IF(AA7=AO7,"OK","@@")</f>
        <v>#NAME?</v>
      </c>
    </row>
    <row r="8" spans="1:43" ht="54" customHeight="1" x14ac:dyDescent="0.4">
      <c r="A8" s="29" t="str">
        <f>IFERROR(VLOOKUP($C8,구분표!$A$2:$C$300,2,FALSE),"")</f>
        <v>보건복지위원회</v>
      </c>
      <c r="B8" s="20" t="str">
        <f>IFERROR(VLOOKUP($C8,구분표!$A$2:$C$300,3,FALSE),"")</f>
        <v>보건복지국</v>
      </c>
      <c r="C8" s="27" t="s">
        <v>801</v>
      </c>
      <c r="D8" s="31" t="s">
        <v>799</v>
      </c>
      <c r="E8" s="32"/>
      <c r="F8" s="166" t="s">
        <v>802</v>
      </c>
      <c r="G8" s="40">
        <v>0</v>
      </c>
      <c r="H8" s="38">
        <v>0</v>
      </c>
      <c r="I8" s="50">
        <f t="shared" si="3"/>
        <v>0</v>
      </c>
      <c r="J8" s="38"/>
      <c r="K8" s="41">
        <v>840728</v>
      </c>
      <c r="L8" s="46">
        <f t="shared" si="4"/>
        <v>840728</v>
      </c>
      <c r="M8" s="38"/>
      <c r="N8" s="41"/>
      <c r="O8" s="48">
        <f t="shared" si="5"/>
        <v>0</v>
      </c>
      <c r="P8" s="23" t="str">
        <f t="shared" si="6"/>
        <v>X</v>
      </c>
      <c r="Q8" s="167" t="s">
        <v>814</v>
      </c>
      <c r="S8" s="23"/>
      <c r="U8" s="23" t="s">
        <v>805</v>
      </c>
      <c r="V8" s="38">
        <f t="shared" si="7"/>
        <v>840728</v>
      </c>
      <c r="W8" s="38">
        <f t="shared" si="8"/>
        <v>0</v>
      </c>
      <c r="X8" s="23" t="str">
        <f t="shared" si="9"/>
        <v>OK</v>
      </c>
      <c r="Z8" s="23"/>
      <c r="AA8" s="38">
        <f t="shared" si="10"/>
        <v>0</v>
      </c>
      <c r="AB8" s="38">
        <f t="shared" si="11"/>
        <v>0</v>
      </c>
      <c r="AC8" s="23" t="str">
        <f t="shared" si="12"/>
        <v>OK</v>
      </c>
      <c r="AE8" s="23" t="e">
        <f ca="1">IF(AG8="","",IF(U8="도비","세입없음",AG8&amp;"-"&amp;test(COUNTIF($AG$7:AG8,AG8),"00")))</f>
        <v>#NAME?</v>
      </c>
      <c r="AG8" s="23" t="str">
        <f t="array" ref="AG8">IF(C8="","",INDEX(구분표!$I$2:$I$300, MATCH(1,(구분표!$E$2:$E$300='1추일입'!B8)*(구분표!$F$2:$F$300='1추일입'!C8)*(구분표!$G$2:$G$300='1추일입'!A8),0)))</f>
        <v>0705</v>
      </c>
      <c r="AI8" s="23"/>
      <c r="AK8" s="38" t="e">
        <f ca="1">IF(AE8="",0,SUMIFS('1추일출'!$V$6:$V$103,'1추일출'!$AE$6:$AE$103,'1추일입'!$AE8))</f>
        <v>#NAME?</v>
      </c>
      <c r="AL8" s="38" t="e">
        <f ca="1">IF(AE8="","",COUNTIFS('1추일출'!$AE$6:$AE$103,'1추일입'!AE8))</f>
        <v>#NAME?</v>
      </c>
      <c r="AM8" s="23" t="e">
        <f t="shared" ca="1" si="13"/>
        <v>#NAME?</v>
      </c>
      <c r="AO8" s="38" t="e">
        <f ca="1">IF(AE8="",0,SUMIFS('1추일출'!$AA$6:$AA$103,'1추일출'!$AE$6:$AE$103,'1추일입'!$AE8))</f>
        <v>#NAME?</v>
      </c>
      <c r="AP8" s="38" t="e">
        <f ca="1">IF(AE8="","",COUNTIFS('1추일출'!$AE$6:$AE$103,AE8))</f>
        <v>#NAME?</v>
      </c>
      <c r="AQ8" s="23" t="e">
        <f t="shared" ca="1" si="14"/>
        <v>#NAME?</v>
      </c>
    </row>
    <row r="9" spans="1:43" ht="50.1" customHeight="1" x14ac:dyDescent="0.4">
      <c r="A9" s="30" t="str">
        <f>IFERROR(VLOOKUP($C9,구분표!$A$2:$C$300,2,FALSE),"")</f>
        <v/>
      </c>
      <c r="B9" s="21" t="str">
        <f>IFERROR(VLOOKUP($C9,구분표!$A$2:$C$300,3,FALSE),"")</f>
        <v/>
      </c>
      <c r="C9" s="28"/>
      <c r="D9" s="33"/>
      <c r="E9" s="34"/>
      <c r="F9" s="33"/>
      <c r="G9" s="42"/>
      <c r="H9" s="39"/>
      <c r="I9" s="51" t="str">
        <f t="shared" ref="I9" si="15">IF(D9="","",G9-H9)</f>
        <v/>
      </c>
      <c r="J9" s="39"/>
      <c r="K9" s="43"/>
      <c r="L9" s="47">
        <f t="shared" ref="L9" si="16">IF(G9=0,H9+J9+K9,G9+J9+K9)</f>
        <v>0</v>
      </c>
      <c r="M9" s="39"/>
      <c r="N9" s="43"/>
      <c r="O9" s="49">
        <f t="shared" ref="O9" si="17">IF(G9=0,H9+M9+N9,G9+M9+N9)</f>
        <v>0</v>
      </c>
      <c r="P9" s="24" t="str">
        <f t="shared" ref="P9" si="18">IF(AND((L9=0),(O9&gt;0)),"O",IF(AND((J9&lt;0),(L9-O9&lt;0)),"O","X"))</f>
        <v>X</v>
      </c>
      <c r="Q9" s="26"/>
      <c r="S9" s="24"/>
      <c r="U9" s="24"/>
      <c r="V9" s="39">
        <f t="shared" ref="V9" si="19">IF($U9&lt;&gt;"도비",IF($S9="국도비","직접입력",SUM($J9:$K9)),)</f>
        <v>0</v>
      </c>
      <c r="W9" s="39">
        <f t="shared" ref="W9" si="20">IF($U9="도비",SUM($J9:$K9),IF($S9="국도비","직접입력",SUM($J9:$K9)-$V9))</f>
        <v>0</v>
      </c>
      <c r="X9" s="24" t="str">
        <f t="shared" ref="X9" si="21">IF(SUM($J9:$K9)=SUM($V9:$W9),"OK","검토")</f>
        <v>OK</v>
      </c>
      <c r="Z9" s="24"/>
      <c r="AA9" s="39">
        <f t="shared" ref="AA9" si="22">IF($U9&lt;&gt;"도비",IF($S9="국도비","직접입력",SUM($M9:$N9)),)</f>
        <v>0</v>
      </c>
      <c r="AB9" s="39">
        <f t="shared" ref="AB9" si="23">IF($U9="도비",SUM(M9:N9),IF($S9="국도비","직접입력",SUM(M9:N9)-AA9))</f>
        <v>0</v>
      </c>
      <c r="AC9" s="24" t="str">
        <f t="shared" ref="AC9" si="24">IF(SUM(M9:N9)=SUM(AA9:AB9),"OK","검토")</f>
        <v>OK</v>
      </c>
      <c r="AE9" s="24" t="str">
        <f>IF(AG9="","",IF(U9="도비","세입없음",AG9&amp;"-"&amp;test(COUNTIF($AG$7:AG9,AG9),"00")))</f>
        <v/>
      </c>
      <c r="AG9" s="24" t="str">
        <f t="array" ref="AG9">IF(C9="","",INDEX(구분표!$I$2:$I$300, MATCH(1,(구분표!$E$2:$E$300='1추일입'!B9)*(구분표!$F$2:$F$300='1추일입'!C9)*(구분표!$G$2:$G$300='1추일입'!A9),0)))</f>
        <v/>
      </c>
      <c r="AI9" s="24"/>
      <c r="AK9" s="39">
        <f>IF(AE9="",0,SUMIFS('1추일출'!$V$6:$V$103,'1추일출'!$AE$6:$AE$103,'1추일입'!$AE9))</f>
        <v>0</v>
      </c>
      <c r="AL9" s="39" t="str">
        <f>IF(AE9="","",COUNTIFS('1추일출'!$AE$6:$AE$103,'1추일입'!AE9))</f>
        <v/>
      </c>
      <c r="AM9" s="24" t="str">
        <f t="shared" ref="AM9" si="25">IF(V9=AK9,"OK","@@")</f>
        <v>OK</v>
      </c>
      <c r="AO9" s="39">
        <f>IF(AE9="",0,SUMIFS('1추일출'!$AA$6:$AA$103,'1추일출'!$AE$6:$AE$103,'1추일입'!$AE9))</f>
        <v>0</v>
      </c>
      <c r="AP9" s="39" t="str">
        <f>IF(AE9="","",COUNTIFS('1추일출'!$AE$6:$AE$103,AE9))</f>
        <v/>
      </c>
      <c r="AQ9" s="24" t="str">
        <f t="shared" ref="AQ9" si="26">IF(AA9=AO9,"OK","@@")</f>
        <v>OK</v>
      </c>
    </row>
  </sheetData>
  <autoFilter ref="A6:AQ6"/>
  <mergeCells count="25">
    <mergeCell ref="AO4:AQ4"/>
    <mergeCell ref="Q4:Q5"/>
    <mergeCell ref="P4:P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O4:O5"/>
    <mergeCell ref="A4:A5"/>
    <mergeCell ref="G4:G5"/>
    <mergeCell ref="F4:F5"/>
    <mergeCell ref="E4:E5"/>
    <mergeCell ref="D4:D5"/>
    <mergeCell ref="C4:C5"/>
    <mergeCell ref="B4:B5"/>
    <mergeCell ref="H4:H5"/>
    <mergeCell ref="I4:I5"/>
    <mergeCell ref="J4:K4"/>
    <mergeCell ref="L4:L5"/>
    <mergeCell ref="M4:N4"/>
  </mergeCells>
  <phoneticPr fontId="1" type="noConversion"/>
  <dataValidations count="3">
    <dataValidation type="list" allowBlank="1" showInputMessage="1" showErrorMessage="1" sqref="D7:D9">
      <formula1>"본예산,1회추경,신규"</formula1>
    </dataValidation>
    <dataValidation type="list" allowBlank="1" showInputMessage="1" showErrorMessage="1" sqref="S7:S9">
      <formula1>"도비,국도비"</formula1>
    </dataValidation>
    <dataValidation type="list" allowBlank="1" showInputMessage="1" showErrorMessage="1" sqref="Z7:Z9 U7:U9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6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AL114"/>
  <sheetViews>
    <sheetView view="pageBreakPreview" zoomScale="70" zoomScaleNormal="70" zoomScaleSheetLayoutView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F3" sqref="F3"/>
    </sheetView>
  </sheetViews>
  <sheetFormatPr defaultColWidth="9" defaultRowHeight="50.1" customHeight="1" x14ac:dyDescent="0.4"/>
  <cols>
    <col min="1" max="1" width="12.59765625" style="1" customWidth="1"/>
    <col min="2" max="3" width="12.09765625" style="1" customWidth="1"/>
    <col min="4" max="5" width="7.09765625" style="1" customWidth="1"/>
    <col min="6" max="6" width="41.59765625" style="1" customWidth="1"/>
    <col min="7" max="12" width="11.59765625" style="1" customWidth="1"/>
    <col min="13" max="15" width="11.59765625" style="1" hidden="1" customWidth="1"/>
    <col min="16" max="16" width="7.59765625" style="1" hidden="1" customWidth="1"/>
    <col min="17" max="17" width="30.8984375" style="1" customWidth="1"/>
    <col min="18" max="18" width="3.59765625" style="1" hidden="1" customWidth="1"/>
    <col min="19" max="19" width="6.59765625" style="1" hidden="1" customWidth="1"/>
    <col min="20" max="20" width="2.59765625" style="1" hidden="1" customWidth="1"/>
    <col min="21" max="21" width="6.59765625" style="1" hidden="1" customWidth="1"/>
    <col min="22" max="22" width="10.59765625" style="1" customWidth="1"/>
    <col min="23" max="23" width="10.3984375" style="1" customWidth="1"/>
    <col min="24" max="24" width="6.59765625" style="1" hidden="1" customWidth="1"/>
    <col min="25" max="25" width="2.59765625" style="1" hidden="1" customWidth="1"/>
    <col min="26" max="26" width="6.59765625" style="1" hidden="1" customWidth="1"/>
    <col min="27" max="28" width="11.59765625" style="1" hidden="1" customWidth="1"/>
    <col min="29" max="29" width="6.59765625" style="1" hidden="1" customWidth="1"/>
    <col min="30" max="30" width="2.59765625" style="1" hidden="1" customWidth="1"/>
    <col min="31" max="31" width="10.59765625" style="1" hidden="1" customWidth="1"/>
    <col min="32" max="32" width="2.59765625" style="1" hidden="1" customWidth="1"/>
    <col min="33" max="34" width="7.59765625" style="1" hidden="1" customWidth="1"/>
    <col min="35" max="35" width="2.59765625" style="1" hidden="1" customWidth="1"/>
    <col min="36" max="36" width="10.59765625" style="1" hidden="1" customWidth="1"/>
    <col min="37" max="37" width="2.59765625" style="1" hidden="1" customWidth="1"/>
    <col min="38" max="38" width="6.59765625" style="1" hidden="1" customWidth="1"/>
    <col min="39" max="39" width="0" style="1" hidden="1" customWidth="1"/>
    <col min="40" max="16384" width="9" style="1"/>
  </cols>
  <sheetData>
    <row r="1" spans="1:38" ht="35.1" customHeight="1" x14ac:dyDescent="0.4">
      <c r="A1" s="12" t="s">
        <v>680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38" ht="20.25" customHeight="1" x14ac:dyDescent="0.4">
      <c r="A2" s="15" t="s">
        <v>681</v>
      </c>
      <c r="K2" s="168">
        <f>J6+K6</f>
        <v>959571</v>
      </c>
      <c r="L2" s="168"/>
      <c r="Q2" s="168">
        <f>V56+V57</f>
        <v>911675</v>
      </c>
      <c r="V2" s="52" t="s">
        <v>693</v>
      </c>
      <c r="W2" s="168">
        <f>V55+W55</f>
        <v>959571</v>
      </c>
      <c r="AA2" s="52" t="s">
        <v>693</v>
      </c>
    </row>
    <row r="3" spans="1:38" ht="20.25" customHeight="1" x14ac:dyDescent="0.4">
      <c r="J3" s="45">
        <f>COUNTA(J7:J103)-10</f>
        <v>4</v>
      </c>
      <c r="K3" s="45">
        <f>COUNTA(K7:K103)-10</f>
        <v>5</v>
      </c>
      <c r="M3" s="45">
        <f>COUNTA(M7:M103)-10</f>
        <v>0</v>
      </c>
      <c r="N3" s="45">
        <f>COUNTA(N7:N103)-10</f>
        <v>0</v>
      </c>
      <c r="Q3" s="16" t="s">
        <v>660</v>
      </c>
      <c r="V3" s="59" t="str">
        <f>IF(V6='1추일입'!V6,"OK","@@")</f>
        <v>OK</v>
      </c>
      <c r="W3" s="60"/>
      <c r="X3" s="59" t="str">
        <f>IF(COUNTIF(X6:X103,"검토")&gt;0,"@@","OK")</f>
        <v>OK</v>
      </c>
      <c r="AA3" s="59" t="str">
        <f>IF(AA6='1추일입'!AA6,"OK","@@")</f>
        <v>OK</v>
      </c>
      <c r="AC3" s="59" t="str">
        <f>IF(COUNTIF(AC6:AC103,"검토")&gt;0,"@@","OK")</f>
        <v>OK</v>
      </c>
    </row>
    <row r="4" spans="1:38" s="14" customFormat="1" ht="30" customHeight="1" x14ac:dyDescent="0.4">
      <c r="A4" s="212" t="s">
        <v>645</v>
      </c>
      <c r="B4" s="214" t="s">
        <v>646</v>
      </c>
      <c r="C4" s="216" t="s">
        <v>647</v>
      </c>
      <c r="D4" s="215" t="s">
        <v>659</v>
      </c>
      <c r="E4" s="213" t="s">
        <v>648</v>
      </c>
      <c r="F4" s="214" t="s">
        <v>682</v>
      </c>
      <c r="G4" s="213" t="s">
        <v>656</v>
      </c>
      <c r="H4" s="215" t="s">
        <v>655</v>
      </c>
      <c r="I4" s="213" t="s">
        <v>654</v>
      </c>
      <c r="J4" s="217" t="s">
        <v>652</v>
      </c>
      <c r="K4" s="218"/>
      <c r="L4" s="219" t="s">
        <v>653</v>
      </c>
      <c r="M4" s="221" t="s">
        <v>662</v>
      </c>
      <c r="N4" s="222"/>
      <c r="O4" s="210" t="s">
        <v>661</v>
      </c>
      <c r="P4" s="215" t="s">
        <v>658</v>
      </c>
      <c r="Q4" s="224" t="s">
        <v>657</v>
      </c>
      <c r="S4" s="225" t="s">
        <v>663</v>
      </c>
      <c r="U4" s="226" t="s">
        <v>664</v>
      </c>
      <c r="V4" s="227" t="s">
        <v>665</v>
      </c>
      <c r="W4" s="227"/>
      <c r="X4" s="227"/>
      <c r="Z4" s="226" t="s">
        <v>664</v>
      </c>
      <c r="AA4" s="223" t="s">
        <v>669</v>
      </c>
      <c r="AB4" s="223"/>
      <c r="AC4" s="223"/>
      <c r="AE4" s="226" t="s">
        <v>670</v>
      </c>
      <c r="AG4" s="228" t="s">
        <v>694</v>
      </c>
      <c r="AH4" s="230" t="s">
        <v>695</v>
      </c>
      <c r="AJ4" s="225" t="s">
        <v>671</v>
      </c>
      <c r="AL4" s="225" t="s">
        <v>672</v>
      </c>
    </row>
    <row r="5" spans="1:38" s="14" customFormat="1" ht="18" customHeight="1" x14ac:dyDescent="0.4">
      <c r="A5" s="212"/>
      <c r="B5" s="214"/>
      <c r="C5" s="216"/>
      <c r="D5" s="214"/>
      <c r="E5" s="213"/>
      <c r="F5" s="214"/>
      <c r="G5" s="213"/>
      <c r="H5" s="214"/>
      <c r="I5" s="216"/>
      <c r="J5" s="17" t="s">
        <v>650</v>
      </c>
      <c r="K5" s="36" t="s">
        <v>651</v>
      </c>
      <c r="L5" s="220"/>
      <c r="M5" s="18" t="s">
        <v>650</v>
      </c>
      <c r="N5" s="35" t="s">
        <v>651</v>
      </c>
      <c r="O5" s="211"/>
      <c r="P5" s="215"/>
      <c r="Q5" s="224"/>
      <c r="S5" s="226"/>
      <c r="U5" s="226"/>
      <c r="V5" s="63" t="s">
        <v>666</v>
      </c>
      <c r="W5" s="63" t="s">
        <v>667</v>
      </c>
      <c r="X5" s="63" t="s">
        <v>668</v>
      </c>
      <c r="Z5" s="226"/>
      <c r="AA5" s="63" t="s">
        <v>666</v>
      </c>
      <c r="AB5" s="63" t="s">
        <v>667</v>
      </c>
      <c r="AC5" s="63" t="s">
        <v>668</v>
      </c>
      <c r="AE5" s="226"/>
      <c r="AG5" s="229"/>
      <c r="AH5" s="231"/>
      <c r="AJ5" s="226"/>
      <c r="AL5" s="226"/>
    </row>
    <row r="6" spans="1:38" ht="50.1" customHeight="1" x14ac:dyDescent="0.4">
      <c r="A6" s="44" t="s">
        <v>677</v>
      </c>
      <c r="B6" s="19"/>
      <c r="C6" s="19"/>
      <c r="D6" s="19"/>
      <c r="E6" s="19"/>
      <c r="F6" s="19"/>
      <c r="G6" s="37">
        <f t="shared" ref="G6:O6" si="0">SUBTOTAL(9,G7:G103)/2</f>
        <v>4017235</v>
      </c>
      <c r="H6" s="37">
        <f t="shared" si="0"/>
        <v>917235</v>
      </c>
      <c r="I6" s="37">
        <f t="shared" si="0"/>
        <v>3100000</v>
      </c>
      <c r="J6" s="37">
        <f t="shared" si="0"/>
        <v>-1550000</v>
      </c>
      <c r="K6" s="37">
        <f t="shared" si="0"/>
        <v>2509571</v>
      </c>
      <c r="L6" s="37">
        <f t="shared" si="0"/>
        <v>4976806</v>
      </c>
      <c r="M6" s="37">
        <f t="shared" si="0"/>
        <v>0</v>
      </c>
      <c r="N6" s="37">
        <f t="shared" si="0"/>
        <v>0</v>
      </c>
      <c r="O6" s="37">
        <f t="shared" si="0"/>
        <v>3558617.5</v>
      </c>
      <c r="P6" s="22"/>
      <c r="Q6" s="19"/>
      <c r="S6" s="22"/>
      <c r="U6" s="22"/>
      <c r="V6" s="37">
        <f>SUBTOTAL(9,V7:V103)/2</f>
        <v>911675</v>
      </c>
      <c r="W6" s="37">
        <f>SUBTOTAL(9,W7:W103)/2</f>
        <v>47896</v>
      </c>
      <c r="X6" s="23" t="str">
        <f t="shared" ref="X6" si="1">IF(SUM($J6:$K6)=SUM($V6:$W6),"OK","검토")</f>
        <v>OK</v>
      </c>
      <c r="Z6" s="22"/>
      <c r="AA6" s="37">
        <f>SUBTOTAL(9,AA7:AA103)/2</f>
        <v>0</v>
      </c>
      <c r="AB6" s="37">
        <f>SUBTOTAL(9,AB7:AB103)/2</f>
        <v>0</v>
      </c>
      <c r="AC6" s="23" t="str">
        <f t="shared" ref="AC6" si="2">IF(SUM($J6:$K6)=SUM($V6:$W6),"OK","검토")</f>
        <v>OK</v>
      </c>
      <c r="AE6" s="22"/>
      <c r="AG6" s="20"/>
      <c r="AH6" s="25"/>
      <c r="AJ6" s="22"/>
      <c r="AL6" s="22"/>
    </row>
    <row r="7" spans="1:38" ht="50.1" hidden="1" customHeight="1" x14ac:dyDescent="0.4">
      <c r="A7" s="53" t="s">
        <v>683</v>
      </c>
      <c r="B7" s="54"/>
      <c r="C7" s="55"/>
      <c r="D7" s="54"/>
      <c r="E7" s="55"/>
      <c r="F7" s="54"/>
      <c r="G7" s="56">
        <f>SUM(G8:G14)</f>
        <v>0</v>
      </c>
      <c r="H7" s="56">
        <f t="shared" ref="H7:O7" si="3">SUM(H8:H14)</f>
        <v>0</v>
      </c>
      <c r="I7" s="56">
        <f t="shared" si="3"/>
        <v>0</v>
      </c>
      <c r="J7" s="56">
        <f t="shared" si="3"/>
        <v>0</v>
      </c>
      <c r="K7" s="56">
        <f t="shared" si="3"/>
        <v>0</v>
      </c>
      <c r="L7" s="56">
        <f t="shared" si="3"/>
        <v>0</v>
      </c>
      <c r="M7" s="56">
        <f t="shared" si="3"/>
        <v>0</v>
      </c>
      <c r="N7" s="56">
        <f t="shared" si="3"/>
        <v>0</v>
      </c>
      <c r="O7" s="56">
        <f t="shared" si="3"/>
        <v>0</v>
      </c>
      <c r="P7" s="57"/>
      <c r="Q7" s="58"/>
      <c r="S7" s="23"/>
      <c r="U7" s="23"/>
      <c r="V7" s="38">
        <f>IF($U7&lt;&gt;"도비",IF($S7="국도비","직접입력",SUM($J7:$K7)),)</f>
        <v>0</v>
      </c>
      <c r="W7" s="38">
        <f>IF($U7="도비",SUM($J7:$K7),IF($S7="국도비","직접입력",SUM($J7:$K7)-$V7))</f>
        <v>0</v>
      </c>
      <c r="X7" s="23" t="str">
        <f>IF(SUM($J7:$K7)=SUM($V7:$W7),"OK","검토")</f>
        <v>OK</v>
      </c>
      <c r="Z7" s="23"/>
      <c r="AA7" s="38">
        <f>IF($U7&lt;&gt;"도비",IF($S7="국도비","직접입력",SUM($M7:$N7)),)</f>
        <v>0</v>
      </c>
      <c r="AB7" s="38">
        <f>IF($U7="도비",SUM(M7:N7),IF($S7="국도비","직접입력",SUM(M7:N7)-AA7))</f>
        <v>0</v>
      </c>
      <c r="AC7" s="23" t="str">
        <f>IF(SUM(M7:N7)=SUM(AA7:AB7),"OK","검토")</f>
        <v>OK</v>
      </c>
      <c r="AE7" s="23" t="str">
        <f>IF(U7="","",IF(U7="도비","세입없음","직접입력"))</f>
        <v/>
      </c>
      <c r="AG7" s="20" t="str">
        <f t="shared" ref="AG7:AG38" si="4">IF(AE7="","",COUNTIF($AE$7:$AE$103,AE7))</f>
        <v/>
      </c>
      <c r="AH7" s="61" t="str">
        <f>IF(U7="","",IF(AND(U7="도비",AE7="세입없음"),"OK",IF(AND(U7&lt;&gt;"도비",AE7&lt;&gt;""),"OK","@@")))</f>
        <v/>
      </c>
      <c r="AJ7" s="23" t="str">
        <f t="array" ref="AJ7">IF(C7="","",INDEX(구분표!$I$2:$I$300, MATCH(1,(구분표!$E$2:$E$300='1추일출'!B7)*(구분표!$F$2:$F$300='1추일출'!C7)*(구분표!$G$2:$G$300='1추일출'!A7),0)))</f>
        <v/>
      </c>
      <c r="AL7" s="23"/>
    </row>
    <row r="8" spans="1:38" ht="50.1" hidden="1" customHeight="1" x14ac:dyDescent="0.3">
      <c r="A8" s="29" t="str">
        <f>IFERROR(VLOOKUP($C8,구분표!$A$2:$C$300,2,FALSE),"")</f>
        <v/>
      </c>
      <c r="B8" s="20" t="str">
        <f>IFERROR(VLOOKUP($C8,구분표!$A$2:$C$300,3,FALSE),"")</f>
        <v/>
      </c>
      <c r="C8" s="27"/>
      <c r="D8" s="31"/>
      <c r="E8" s="32"/>
      <c r="F8" s="31"/>
      <c r="G8" s="40"/>
      <c r="H8" s="38"/>
      <c r="I8" s="50" t="str">
        <f t="shared" ref="I8:I73" si="5">IF(D8="","",G8-H8)</f>
        <v/>
      </c>
      <c r="J8" s="38"/>
      <c r="K8" s="41"/>
      <c r="L8" s="46">
        <f t="shared" ref="L8:L73" si="6">IF(G8=0,H8+J8+K8,G8+J8+K8)</f>
        <v>0</v>
      </c>
      <c r="M8" s="38"/>
      <c r="N8" s="41"/>
      <c r="O8" s="48">
        <f t="shared" ref="O8:O73" si="7">IF(G8=0,H8+M8+N8,G8+M8+N8)</f>
        <v>0</v>
      </c>
      <c r="P8" s="23" t="str">
        <f t="shared" ref="P8:P73" si="8">IF(AND((L8=0),(O8&gt;0)),"O",IF(AND((J8&lt;0),(L8-O8&lt;0)),"O","X"))</f>
        <v>X</v>
      </c>
      <c r="Q8" s="25"/>
      <c r="S8" s="23"/>
      <c r="U8" s="23"/>
      <c r="V8" s="38">
        <f t="shared" ref="V8:V74" si="9">IF($U8&lt;&gt;"도비",IF($S8="국도비","직접입력",SUM($J8:$K8)),)</f>
        <v>0</v>
      </c>
      <c r="W8" s="38">
        <f t="shared" ref="W8:W74" si="10">IF($U8="도비",SUM($J8:$K8),IF($S8="국도비","직접입력",SUM($J8:$K8)-$V8))</f>
        <v>0</v>
      </c>
      <c r="X8" s="23" t="str">
        <f t="shared" ref="X8:X74" si="11">IF(SUM($J8:$K8)=SUM($V8:$W8),"OK","검토")</f>
        <v>OK</v>
      </c>
      <c r="Z8" s="23"/>
      <c r="AA8" s="38">
        <f t="shared" ref="AA8:AA74" si="12">IF($U8&lt;&gt;"도비",IF($S8="국도비","직접입력",SUM($M8:$N8)),)</f>
        <v>0</v>
      </c>
      <c r="AB8" s="38">
        <f t="shared" ref="AB8:AB74" si="13">IF($U8="도비",SUM(M8:N8),IF($S8="국도비","직접입력",SUM(M8:N8)-AA8))</f>
        <v>0</v>
      </c>
      <c r="AC8" s="23" t="str">
        <f t="shared" ref="AC8:AC74" si="14">IF(SUM(M8:N8)=SUM(AA8:AB8),"OK","검토")</f>
        <v>OK</v>
      </c>
      <c r="AE8" s="23" t="str">
        <f t="shared" ref="AE8:AE74" si="15">IF(U8="","",IF(U8="도비","세입없음","직접입력"))</f>
        <v/>
      </c>
      <c r="AG8" s="20" t="str">
        <f t="shared" si="4"/>
        <v/>
      </c>
      <c r="AH8" s="61" t="str">
        <f t="shared" ref="AH8:AH74" si="16">IF(U8="","",IF(AND(U8="도비",AE8="세입없음"),"OK",IF(AND(U8&lt;&gt;"도비",AE8&lt;&gt;""),"OK","@@")))</f>
        <v/>
      </c>
      <c r="AJ8" s="23" t="str">
        <f t="array" ref="AJ8">IF(C8="","",INDEX(구분표!$I$2:$I$300, MATCH(1,(구분표!$E$2:$E$300='1추일출'!B8)*(구분표!$F$2:$F$300='1추일출'!C8)*(구분표!$G$2:$G$300='1추일출'!A8),0)))</f>
        <v/>
      </c>
      <c r="AL8" s="23"/>
    </row>
    <row r="9" spans="1:38" ht="50.1" hidden="1" customHeight="1" x14ac:dyDescent="0.3">
      <c r="A9" s="29" t="str">
        <f>IFERROR(VLOOKUP($C9,구분표!$A$2:$C$300,2,FALSE),"")</f>
        <v/>
      </c>
      <c r="B9" s="20" t="str">
        <f>IFERROR(VLOOKUP($C9,구분표!$A$2:$C$300,3,FALSE),"")</f>
        <v/>
      </c>
      <c r="C9" s="27"/>
      <c r="D9" s="31"/>
      <c r="E9" s="32"/>
      <c r="F9" s="31"/>
      <c r="G9" s="40"/>
      <c r="H9" s="38"/>
      <c r="I9" s="50" t="str">
        <f t="shared" si="5"/>
        <v/>
      </c>
      <c r="J9" s="38"/>
      <c r="K9" s="41"/>
      <c r="L9" s="46">
        <f t="shared" si="6"/>
        <v>0</v>
      </c>
      <c r="M9" s="38"/>
      <c r="N9" s="41"/>
      <c r="O9" s="48">
        <f t="shared" si="7"/>
        <v>0</v>
      </c>
      <c r="P9" s="23" t="str">
        <f t="shared" si="8"/>
        <v>X</v>
      </c>
      <c r="Q9" s="25"/>
      <c r="S9" s="23"/>
      <c r="U9" s="23"/>
      <c r="V9" s="38">
        <f t="shared" si="9"/>
        <v>0</v>
      </c>
      <c r="W9" s="38">
        <f t="shared" si="10"/>
        <v>0</v>
      </c>
      <c r="X9" s="23" t="str">
        <f t="shared" si="11"/>
        <v>OK</v>
      </c>
      <c r="Z9" s="23"/>
      <c r="AA9" s="38">
        <f t="shared" si="12"/>
        <v>0</v>
      </c>
      <c r="AB9" s="38">
        <f t="shared" si="13"/>
        <v>0</v>
      </c>
      <c r="AC9" s="23" t="str">
        <f t="shared" si="14"/>
        <v>OK</v>
      </c>
      <c r="AE9" s="23" t="str">
        <f t="shared" si="15"/>
        <v/>
      </c>
      <c r="AG9" s="20" t="str">
        <f t="shared" si="4"/>
        <v/>
      </c>
      <c r="AH9" s="61" t="str">
        <f t="shared" si="16"/>
        <v/>
      </c>
      <c r="AJ9" s="23" t="str">
        <f t="array" ref="AJ9">IF(C9="","",INDEX(구분표!$I$2:$I$300, MATCH(1,(구분표!$E$2:$E$300='1추일출'!B9)*(구분표!$F$2:$F$300='1추일출'!C9)*(구분표!$G$2:$G$300='1추일출'!A9),0)))</f>
        <v/>
      </c>
      <c r="AL9" s="23"/>
    </row>
    <row r="10" spans="1:38" ht="50.1" hidden="1" customHeight="1" x14ac:dyDescent="0.3">
      <c r="A10" s="29" t="str">
        <f>IFERROR(VLOOKUP($C10,구분표!$A$2:$C$300,2,FALSE),"")</f>
        <v/>
      </c>
      <c r="B10" s="20" t="str">
        <f>IFERROR(VLOOKUP($C10,구분표!$A$2:$C$300,3,FALSE),"")</f>
        <v/>
      </c>
      <c r="C10" s="27"/>
      <c r="D10" s="31"/>
      <c r="E10" s="32"/>
      <c r="F10" s="31"/>
      <c r="G10" s="40"/>
      <c r="H10" s="38"/>
      <c r="I10" s="50" t="str">
        <f t="shared" si="5"/>
        <v/>
      </c>
      <c r="J10" s="38"/>
      <c r="K10" s="41"/>
      <c r="L10" s="46">
        <f t="shared" si="6"/>
        <v>0</v>
      </c>
      <c r="M10" s="38"/>
      <c r="N10" s="41"/>
      <c r="O10" s="48">
        <f t="shared" si="7"/>
        <v>0</v>
      </c>
      <c r="P10" s="23" t="str">
        <f t="shared" si="8"/>
        <v>X</v>
      </c>
      <c r="Q10" s="25"/>
      <c r="S10" s="23"/>
      <c r="U10" s="23"/>
      <c r="V10" s="38">
        <f t="shared" si="9"/>
        <v>0</v>
      </c>
      <c r="W10" s="38">
        <f t="shared" si="10"/>
        <v>0</v>
      </c>
      <c r="X10" s="23" t="str">
        <f t="shared" si="11"/>
        <v>OK</v>
      </c>
      <c r="Z10" s="23"/>
      <c r="AA10" s="38">
        <f t="shared" si="12"/>
        <v>0</v>
      </c>
      <c r="AB10" s="38">
        <f t="shared" si="13"/>
        <v>0</v>
      </c>
      <c r="AC10" s="23" t="str">
        <f t="shared" si="14"/>
        <v>OK</v>
      </c>
      <c r="AE10" s="23" t="str">
        <f t="shared" si="15"/>
        <v/>
      </c>
      <c r="AG10" s="20" t="str">
        <f t="shared" si="4"/>
        <v/>
      </c>
      <c r="AH10" s="61" t="str">
        <f t="shared" si="16"/>
        <v/>
      </c>
      <c r="AJ10" s="23" t="str">
        <f t="array" ref="AJ10">IF(C10="","",INDEX(구분표!$I$2:$I$300, MATCH(1,(구분표!$E$2:$E$300='1추일출'!B10)*(구분표!$F$2:$F$300='1추일출'!C10)*(구분표!$G$2:$G$300='1추일출'!A10),0)))</f>
        <v/>
      </c>
      <c r="AL10" s="23"/>
    </row>
    <row r="11" spans="1:38" ht="50.1" hidden="1" customHeight="1" x14ac:dyDescent="0.3">
      <c r="A11" s="29" t="str">
        <f>IFERROR(VLOOKUP($C11,구분표!$A$2:$C$300,2,FALSE),"")</f>
        <v/>
      </c>
      <c r="B11" s="20" t="str">
        <f>IFERROR(VLOOKUP($C11,구분표!$A$2:$C$300,3,FALSE),"")</f>
        <v/>
      </c>
      <c r="C11" s="27"/>
      <c r="D11" s="31"/>
      <c r="E11" s="32"/>
      <c r="F11" s="31"/>
      <c r="G11" s="40"/>
      <c r="H11" s="38"/>
      <c r="I11" s="50" t="str">
        <f t="shared" si="5"/>
        <v/>
      </c>
      <c r="J11" s="38"/>
      <c r="K11" s="41"/>
      <c r="L11" s="46">
        <f t="shared" si="6"/>
        <v>0</v>
      </c>
      <c r="M11" s="38"/>
      <c r="N11" s="41"/>
      <c r="O11" s="48">
        <f t="shared" si="7"/>
        <v>0</v>
      </c>
      <c r="P11" s="23" t="str">
        <f t="shared" si="8"/>
        <v>X</v>
      </c>
      <c r="Q11" s="25"/>
      <c r="S11" s="23"/>
      <c r="U11" s="23"/>
      <c r="V11" s="38">
        <f t="shared" si="9"/>
        <v>0</v>
      </c>
      <c r="W11" s="38">
        <f t="shared" si="10"/>
        <v>0</v>
      </c>
      <c r="X11" s="23" t="str">
        <f t="shared" si="11"/>
        <v>OK</v>
      </c>
      <c r="Z11" s="23"/>
      <c r="AA11" s="38">
        <f t="shared" si="12"/>
        <v>0</v>
      </c>
      <c r="AB11" s="38">
        <f t="shared" si="13"/>
        <v>0</v>
      </c>
      <c r="AC11" s="23" t="str">
        <f t="shared" si="14"/>
        <v>OK</v>
      </c>
      <c r="AE11" s="23" t="str">
        <f t="shared" si="15"/>
        <v/>
      </c>
      <c r="AG11" s="20" t="str">
        <f t="shared" si="4"/>
        <v/>
      </c>
      <c r="AH11" s="61" t="str">
        <f t="shared" si="16"/>
        <v/>
      </c>
      <c r="AJ11" s="23" t="str">
        <f t="array" ref="AJ11">IF(C11="","",INDEX(구분표!$I$2:$I$300, MATCH(1,(구분표!$E$2:$E$300='1추일출'!B11)*(구분표!$F$2:$F$300='1추일출'!C11)*(구분표!$G$2:$G$300='1추일출'!A11),0)))</f>
        <v/>
      </c>
      <c r="AL11" s="23"/>
    </row>
    <row r="12" spans="1:38" ht="50.1" hidden="1" customHeight="1" x14ac:dyDescent="0.3">
      <c r="A12" s="29" t="str">
        <f>IFERROR(VLOOKUP($C12,구분표!$A$2:$C$300,2,FALSE),"")</f>
        <v/>
      </c>
      <c r="B12" s="20" t="str">
        <f>IFERROR(VLOOKUP($C12,구분표!$A$2:$C$300,3,FALSE),"")</f>
        <v/>
      </c>
      <c r="C12" s="27"/>
      <c r="D12" s="31"/>
      <c r="E12" s="32"/>
      <c r="F12" s="31"/>
      <c r="G12" s="40"/>
      <c r="H12" s="38"/>
      <c r="I12" s="50" t="str">
        <f t="shared" si="5"/>
        <v/>
      </c>
      <c r="J12" s="38"/>
      <c r="K12" s="41"/>
      <c r="L12" s="46">
        <f t="shared" si="6"/>
        <v>0</v>
      </c>
      <c r="M12" s="38"/>
      <c r="N12" s="41"/>
      <c r="O12" s="48">
        <f t="shared" si="7"/>
        <v>0</v>
      </c>
      <c r="P12" s="23" t="str">
        <f t="shared" si="8"/>
        <v>X</v>
      </c>
      <c r="Q12" s="25"/>
      <c r="S12" s="23"/>
      <c r="U12" s="23"/>
      <c r="V12" s="38">
        <f t="shared" si="9"/>
        <v>0</v>
      </c>
      <c r="W12" s="38">
        <f t="shared" si="10"/>
        <v>0</v>
      </c>
      <c r="X12" s="23" t="str">
        <f t="shared" si="11"/>
        <v>OK</v>
      </c>
      <c r="Z12" s="23"/>
      <c r="AA12" s="38">
        <f t="shared" si="12"/>
        <v>0</v>
      </c>
      <c r="AB12" s="38">
        <f t="shared" si="13"/>
        <v>0</v>
      </c>
      <c r="AC12" s="23" t="str">
        <f t="shared" si="14"/>
        <v>OK</v>
      </c>
      <c r="AE12" s="23" t="str">
        <f t="shared" si="15"/>
        <v/>
      </c>
      <c r="AG12" s="20" t="str">
        <f t="shared" si="4"/>
        <v/>
      </c>
      <c r="AH12" s="61" t="str">
        <f t="shared" si="16"/>
        <v/>
      </c>
      <c r="AJ12" s="23" t="str">
        <f t="array" ref="AJ12">IF(C12="","",INDEX(구분표!$I$2:$I$300, MATCH(1,(구분표!$E$2:$E$300='1추일출'!B12)*(구분표!$F$2:$F$300='1추일출'!C12)*(구분표!$G$2:$G$300='1추일출'!A12),0)))</f>
        <v/>
      </c>
      <c r="AL12" s="23"/>
    </row>
    <row r="13" spans="1:38" ht="50.1" hidden="1" customHeight="1" x14ac:dyDescent="0.3">
      <c r="A13" s="29" t="str">
        <f>IFERROR(VLOOKUP($C13,구분표!$A$2:$C$300,2,FALSE),"")</f>
        <v/>
      </c>
      <c r="B13" s="20" t="str">
        <f>IFERROR(VLOOKUP($C13,구분표!$A$2:$C$300,3,FALSE),"")</f>
        <v/>
      </c>
      <c r="C13" s="27"/>
      <c r="D13" s="31"/>
      <c r="E13" s="32"/>
      <c r="F13" s="31"/>
      <c r="G13" s="40"/>
      <c r="H13" s="38"/>
      <c r="I13" s="50" t="str">
        <f t="shared" si="5"/>
        <v/>
      </c>
      <c r="J13" s="38"/>
      <c r="K13" s="41"/>
      <c r="L13" s="46">
        <f t="shared" si="6"/>
        <v>0</v>
      </c>
      <c r="M13" s="38"/>
      <c r="N13" s="41"/>
      <c r="O13" s="48">
        <f t="shared" si="7"/>
        <v>0</v>
      </c>
      <c r="P13" s="23" t="str">
        <f t="shared" si="8"/>
        <v>X</v>
      </c>
      <c r="Q13" s="25"/>
      <c r="S13" s="23"/>
      <c r="U13" s="23"/>
      <c r="V13" s="38">
        <f t="shared" si="9"/>
        <v>0</v>
      </c>
      <c r="W13" s="38">
        <f t="shared" si="10"/>
        <v>0</v>
      </c>
      <c r="X13" s="23" t="str">
        <f t="shared" si="11"/>
        <v>OK</v>
      </c>
      <c r="Z13" s="23"/>
      <c r="AA13" s="38">
        <f t="shared" si="12"/>
        <v>0</v>
      </c>
      <c r="AB13" s="38">
        <f t="shared" si="13"/>
        <v>0</v>
      </c>
      <c r="AC13" s="23" t="str">
        <f t="shared" si="14"/>
        <v>OK</v>
      </c>
      <c r="AE13" s="23" t="str">
        <f t="shared" si="15"/>
        <v/>
      </c>
      <c r="AG13" s="20" t="str">
        <f t="shared" si="4"/>
        <v/>
      </c>
      <c r="AH13" s="61" t="str">
        <f t="shared" si="16"/>
        <v/>
      </c>
      <c r="AJ13" s="23" t="str">
        <f t="array" ref="AJ13">IF(C13="","",INDEX(구분표!$I$2:$I$300, MATCH(1,(구분표!$E$2:$E$300='1추일출'!B13)*(구분표!$F$2:$F$300='1추일출'!C13)*(구분표!$G$2:$G$300='1추일출'!A13),0)))</f>
        <v/>
      </c>
      <c r="AL13" s="23"/>
    </row>
    <row r="14" spans="1:38" ht="50.1" hidden="1" customHeight="1" x14ac:dyDescent="0.3">
      <c r="A14" s="29" t="str">
        <f>IFERROR(VLOOKUP($C14,구분표!$A$2:$C$300,2,FALSE),"")</f>
        <v/>
      </c>
      <c r="B14" s="20" t="str">
        <f>IFERROR(VLOOKUP($C14,구분표!$A$2:$C$300,3,FALSE),"")</f>
        <v/>
      </c>
      <c r="C14" s="27"/>
      <c r="D14" s="31"/>
      <c r="E14" s="32"/>
      <c r="F14" s="31"/>
      <c r="G14" s="40"/>
      <c r="H14" s="38"/>
      <c r="I14" s="50" t="str">
        <f t="shared" si="5"/>
        <v/>
      </c>
      <c r="J14" s="38"/>
      <c r="K14" s="41"/>
      <c r="L14" s="46">
        <f t="shared" si="6"/>
        <v>0</v>
      </c>
      <c r="M14" s="38"/>
      <c r="N14" s="41"/>
      <c r="O14" s="48">
        <f t="shared" si="7"/>
        <v>0</v>
      </c>
      <c r="P14" s="23" t="str">
        <f t="shared" si="8"/>
        <v>X</v>
      </c>
      <c r="Q14" s="25"/>
      <c r="S14" s="23"/>
      <c r="U14" s="23"/>
      <c r="V14" s="38">
        <f t="shared" si="9"/>
        <v>0</v>
      </c>
      <c r="W14" s="38">
        <f t="shared" si="10"/>
        <v>0</v>
      </c>
      <c r="X14" s="23" t="str">
        <f t="shared" si="11"/>
        <v>OK</v>
      </c>
      <c r="Z14" s="23"/>
      <c r="AA14" s="38">
        <f t="shared" si="12"/>
        <v>0</v>
      </c>
      <c r="AB14" s="38">
        <f t="shared" si="13"/>
        <v>0</v>
      </c>
      <c r="AC14" s="23" t="str">
        <f t="shared" si="14"/>
        <v>OK</v>
      </c>
      <c r="AE14" s="23" t="str">
        <f t="shared" si="15"/>
        <v/>
      </c>
      <c r="AG14" s="20" t="str">
        <f t="shared" si="4"/>
        <v/>
      </c>
      <c r="AH14" s="61" t="str">
        <f t="shared" si="16"/>
        <v/>
      </c>
      <c r="AJ14" s="23" t="str">
        <f t="array" ref="AJ14">IF(C14="","",INDEX(구분표!$I$2:$I$300, MATCH(1,(구분표!$E$2:$E$300='1추일출'!B14)*(구분표!$F$2:$F$300='1추일출'!C14)*(구분표!$G$2:$G$300='1추일출'!A14),0)))</f>
        <v/>
      </c>
      <c r="AL14" s="23"/>
    </row>
    <row r="15" spans="1:38" ht="50.1" hidden="1" customHeight="1" x14ac:dyDescent="0.4">
      <c r="A15" s="53" t="s">
        <v>684</v>
      </c>
      <c r="B15" s="54"/>
      <c r="C15" s="55"/>
      <c r="D15" s="54"/>
      <c r="E15" s="55"/>
      <c r="F15" s="54"/>
      <c r="G15" s="56">
        <f>SUM(G16:G22)</f>
        <v>0</v>
      </c>
      <c r="H15" s="56">
        <f t="shared" ref="H15" si="17">SUM(H16:H22)</f>
        <v>0</v>
      </c>
      <c r="I15" s="56">
        <f t="shared" ref="I15" si="18">SUM(I16:I22)</f>
        <v>0</v>
      </c>
      <c r="J15" s="56">
        <f t="shared" ref="J15" si="19">SUM(J16:J22)</f>
        <v>0</v>
      </c>
      <c r="K15" s="56">
        <f t="shared" ref="K15" si="20">SUM(K16:K22)</f>
        <v>0</v>
      </c>
      <c r="L15" s="56">
        <f t="shared" ref="L15" si="21">SUM(L16:L22)</f>
        <v>0</v>
      </c>
      <c r="M15" s="56">
        <f t="shared" ref="M15" si="22">SUM(M16:M22)</f>
        <v>0</v>
      </c>
      <c r="N15" s="56">
        <f t="shared" ref="N15" si="23">SUM(N16:N22)</f>
        <v>0</v>
      </c>
      <c r="O15" s="56">
        <f t="shared" ref="O15" si="24">SUM(O16:O22)</f>
        <v>0</v>
      </c>
      <c r="P15" s="57"/>
      <c r="Q15" s="58"/>
      <c r="S15" s="23"/>
      <c r="U15" s="23"/>
      <c r="V15" s="38">
        <f t="shared" si="9"/>
        <v>0</v>
      </c>
      <c r="W15" s="38">
        <f t="shared" si="10"/>
        <v>0</v>
      </c>
      <c r="X15" s="23" t="str">
        <f t="shared" si="11"/>
        <v>OK</v>
      </c>
      <c r="Z15" s="23"/>
      <c r="AA15" s="38">
        <f t="shared" si="12"/>
        <v>0</v>
      </c>
      <c r="AB15" s="38">
        <f t="shared" si="13"/>
        <v>0</v>
      </c>
      <c r="AC15" s="23" t="str">
        <f t="shared" si="14"/>
        <v>OK</v>
      </c>
      <c r="AE15" s="23" t="str">
        <f t="shared" si="15"/>
        <v/>
      </c>
      <c r="AG15" s="20" t="str">
        <f t="shared" si="4"/>
        <v/>
      </c>
      <c r="AH15" s="61" t="str">
        <f t="shared" si="16"/>
        <v/>
      </c>
      <c r="AJ15" s="23" t="str">
        <f t="array" ref="AJ15">IF(C15="","",INDEX(구분표!$I$2:$I$300, MATCH(1,(구분표!$E$2:$E$300='1추일출'!B15)*(구분표!$F$2:$F$300='1추일출'!C15)*(구분표!$G$2:$G$300='1추일출'!A15),0)))</f>
        <v/>
      </c>
      <c r="AL15" s="23"/>
    </row>
    <row r="16" spans="1:38" ht="50.1" hidden="1" customHeight="1" x14ac:dyDescent="0.3">
      <c r="A16" s="29" t="str">
        <f>IFERROR(VLOOKUP($C16,구분표!$A$2:$C$300,2,FALSE),"")</f>
        <v/>
      </c>
      <c r="B16" s="20" t="str">
        <f>IFERROR(VLOOKUP($C16,구분표!$A$2:$C$300,3,FALSE),"")</f>
        <v/>
      </c>
      <c r="C16" s="27"/>
      <c r="D16" s="31"/>
      <c r="E16" s="32"/>
      <c r="F16" s="31"/>
      <c r="G16" s="40"/>
      <c r="H16" s="38"/>
      <c r="I16" s="50" t="str">
        <f t="shared" si="5"/>
        <v/>
      </c>
      <c r="J16" s="38"/>
      <c r="K16" s="41"/>
      <c r="L16" s="46">
        <f t="shared" si="6"/>
        <v>0</v>
      </c>
      <c r="M16" s="38"/>
      <c r="N16" s="41"/>
      <c r="O16" s="48">
        <f t="shared" si="7"/>
        <v>0</v>
      </c>
      <c r="P16" s="23" t="str">
        <f t="shared" si="8"/>
        <v>X</v>
      </c>
      <c r="Q16" s="25"/>
      <c r="S16" s="23"/>
      <c r="U16" s="23"/>
      <c r="V16" s="38">
        <f t="shared" si="9"/>
        <v>0</v>
      </c>
      <c r="W16" s="38">
        <f t="shared" si="10"/>
        <v>0</v>
      </c>
      <c r="X16" s="23" t="str">
        <f t="shared" si="11"/>
        <v>OK</v>
      </c>
      <c r="Z16" s="23"/>
      <c r="AA16" s="38">
        <f t="shared" si="12"/>
        <v>0</v>
      </c>
      <c r="AB16" s="38">
        <f t="shared" si="13"/>
        <v>0</v>
      </c>
      <c r="AC16" s="23" t="str">
        <f t="shared" si="14"/>
        <v>OK</v>
      </c>
      <c r="AE16" s="23" t="str">
        <f t="shared" si="15"/>
        <v/>
      </c>
      <c r="AG16" s="20" t="str">
        <f t="shared" si="4"/>
        <v/>
      </c>
      <c r="AH16" s="61" t="str">
        <f t="shared" si="16"/>
        <v/>
      </c>
      <c r="AJ16" s="23" t="str">
        <f t="array" ref="AJ16">IF(C16="","",INDEX(구분표!$I$2:$I$300, MATCH(1,(구분표!$E$2:$E$300='1추일출'!B16)*(구분표!$F$2:$F$300='1추일출'!C16)*(구분표!$G$2:$G$300='1추일출'!A16),0)))</f>
        <v/>
      </c>
      <c r="AL16" s="23"/>
    </row>
    <row r="17" spans="1:38" ht="50.1" hidden="1" customHeight="1" x14ac:dyDescent="0.3">
      <c r="A17" s="29" t="str">
        <f>IFERROR(VLOOKUP($C17,구분표!$A$2:$C$300,2,FALSE),"")</f>
        <v/>
      </c>
      <c r="B17" s="20" t="str">
        <f>IFERROR(VLOOKUP($C17,구분표!$A$2:$C$300,3,FALSE),"")</f>
        <v/>
      </c>
      <c r="C17" s="27"/>
      <c r="D17" s="31"/>
      <c r="E17" s="32"/>
      <c r="F17" s="31"/>
      <c r="G17" s="40"/>
      <c r="H17" s="38"/>
      <c r="I17" s="50" t="str">
        <f t="shared" si="5"/>
        <v/>
      </c>
      <c r="J17" s="38"/>
      <c r="K17" s="41"/>
      <c r="L17" s="46">
        <f t="shared" si="6"/>
        <v>0</v>
      </c>
      <c r="M17" s="38"/>
      <c r="N17" s="41"/>
      <c r="O17" s="48">
        <f t="shared" si="7"/>
        <v>0</v>
      </c>
      <c r="P17" s="23" t="str">
        <f t="shared" si="8"/>
        <v>X</v>
      </c>
      <c r="Q17" s="25"/>
      <c r="S17" s="23"/>
      <c r="U17" s="23"/>
      <c r="V17" s="38">
        <f t="shared" si="9"/>
        <v>0</v>
      </c>
      <c r="W17" s="38">
        <f t="shared" si="10"/>
        <v>0</v>
      </c>
      <c r="X17" s="23" t="str">
        <f t="shared" si="11"/>
        <v>OK</v>
      </c>
      <c r="Z17" s="23"/>
      <c r="AA17" s="38">
        <f t="shared" si="12"/>
        <v>0</v>
      </c>
      <c r="AB17" s="38">
        <f t="shared" si="13"/>
        <v>0</v>
      </c>
      <c r="AC17" s="23" t="str">
        <f t="shared" si="14"/>
        <v>OK</v>
      </c>
      <c r="AE17" s="23" t="str">
        <f t="shared" si="15"/>
        <v/>
      </c>
      <c r="AG17" s="20" t="str">
        <f t="shared" si="4"/>
        <v/>
      </c>
      <c r="AH17" s="61" t="str">
        <f t="shared" si="16"/>
        <v/>
      </c>
      <c r="AJ17" s="23" t="str">
        <f t="array" ref="AJ17">IF(C17="","",INDEX(구분표!$I$2:$I$300, MATCH(1,(구분표!$E$2:$E$300='1추일출'!B17)*(구분표!$F$2:$F$300='1추일출'!C17)*(구분표!$G$2:$G$300='1추일출'!A17),0)))</f>
        <v/>
      </c>
      <c r="AL17" s="23"/>
    </row>
    <row r="18" spans="1:38" ht="50.1" hidden="1" customHeight="1" x14ac:dyDescent="0.3">
      <c r="A18" s="29" t="str">
        <f>IFERROR(VLOOKUP($C18,구분표!$A$2:$C$300,2,FALSE),"")</f>
        <v/>
      </c>
      <c r="B18" s="20" t="str">
        <f>IFERROR(VLOOKUP($C18,구분표!$A$2:$C$300,3,FALSE),"")</f>
        <v/>
      </c>
      <c r="C18" s="27"/>
      <c r="D18" s="31"/>
      <c r="E18" s="32"/>
      <c r="F18" s="31"/>
      <c r="G18" s="40"/>
      <c r="H18" s="38"/>
      <c r="I18" s="50" t="str">
        <f t="shared" si="5"/>
        <v/>
      </c>
      <c r="J18" s="38"/>
      <c r="K18" s="41"/>
      <c r="L18" s="46">
        <f t="shared" si="6"/>
        <v>0</v>
      </c>
      <c r="M18" s="38"/>
      <c r="N18" s="41"/>
      <c r="O18" s="48">
        <f t="shared" si="7"/>
        <v>0</v>
      </c>
      <c r="P18" s="23" t="str">
        <f t="shared" si="8"/>
        <v>X</v>
      </c>
      <c r="Q18" s="25"/>
      <c r="S18" s="23"/>
      <c r="U18" s="23"/>
      <c r="V18" s="38">
        <f t="shared" si="9"/>
        <v>0</v>
      </c>
      <c r="W18" s="38">
        <f t="shared" si="10"/>
        <v>0</v>
      </c>
      <c r="X18" s="23" t="str">
        <f t="shared" si="11"/>
        <v>OK</v>
      </c>
      <c r="Z18" s="23"/>
      <c r="AA18" s="38">
        <f t="shared" si="12"/>
        <v>0</v>
      </c>
      <c r="AB18" s="38">
        <f t="shared" si="13"/>
        <v>0</v>
      </c>
      <c r="AC18" s="23" t="str">
        <f t="shared" si="14"/>
        <v>OK</v>
      </c>
      <c r="AE18" s="23" t="str">
        <f t="shared" si="15"/>
        <v/>
      </c>
      <c r="AG18" s="20" t="str">
        <f t="shared" si="4"/>
        <v/>
      </c>
      <c r="AH18" s="61" t="str">
        <f t="shared" si="16"/>
        <v/>
      </c>
      <c r="AJ18" s="23" t="str">
        <f t="array" ref="AJ18">IF(C18="","",INDEX(구분표!$I$2:$I$300, MATCH(1,(구분표!$E$2:$E$300='1추일출'!B18)*(구분표!$F$2:$F$300='1추일출'!C18)*(구분표!$G$2:$G$300='1추일출'!A18),0)))</f>
        <v/>
      </c>
      <c r="AL18" s="23"/>
    </row>
    <row r="19" spans="1:38" ht="50.1" hidden="1" customHeight="1" x14ac:dyDescent="0.4">
      <c r="A19" s="29" t="str">
        <f>IFERROR(VLOOKUP($C19,구분표!$A$2:$C$300,2,FALSE),"")</f>
        <v/>
      </c>
      <c r="B19" s="20" t="str">
        <f>IFERROR(VLOOKUP($C19,구분표!$A$2:$C$300,3,FALSE),"")</f>
        <v/>
      </c>
      <c r="C19" s="27"/>
      <c r="D19" s="31"/>
      <c r="E19" s="32"/>
      <c r="F19" s="31"/>
      <c r="G19" s="40"/>
      <c r="H19" s="38"/>
      <c r="I19" s="50" t="str">
        <f t="shared" si="5"/>
        <v/>
      </c>
      <c r="J19" s="38"/>
      <c r="K19" s="41"/>
      <c r="L19" s="46">
        <f t="shared" si="6"/>
        <v>0</v>
      </c>
      <c r="M19" s="38"/>
      <c r="N19" s="41"/>
      <c r="O19" s="48">
        <f t="shared" si="7"/>
        <v>0</v>
      </c>
      <c r="P19" s="23" t="str">
        <f t="shared" si="8"/>
        <v>X</v>
      </c>
      <c r="Q19" s="25"/>
      <c r="S19" s="23"/>
      <c r="U19" s="23"/>
      <c r="V19" s="38">
        <f t="shared" si="9"/>
        <v>0</v>
      </c>
      <c r="W19" s="38">
        <f t="shared" si="10"/>
        <v>0</v>
      </c>
      <c r="X19" s="23" t="str">
        <f t="shared" si="11"/>
        <v>OK</v>
      </c>
      <c r="Z19" s="23"/>
      <c r="AA19" s="38">
        <f t="shared" si="12"/>
        <v>0</v>
      </c>
      <c r="AB19" s="38">
        <f t="shared" si="13"/>
        <v>0</v>
      </c>
      <c r="AC19" s="23" t="str">
        <f t="shared" si="14"/>
        <v>OK</v>
      </c>
      <c r="AE19" s="23" t="str">
        <f t="shared" si="15"/>
        <v/>
      </c>
      <c r="AG19" s="20" t="str">
        <f t="shared" si="4"/>
        <v/>
      </c>
      <c r="AH19" s="61" t="str">
        <f t="shared" si="16"/>
        <v/>
      </c>
      <c r="AJ19" s="23" t="str">
        <f t="array" ref="AJ19">IF(C19="","",INDEX(구분표!$I$2:$I$300, MATCH(1,(구분표!$E$2:$E$300='1추일출'!B19)*(구분표!$F$2:$F$300='1추일출'!C19)*(구분표!$G$2:$G$300='1추일출'!A19),0)))</f>
        <v/>
      </c>
      <c r="AL19" s="23"/>
    </row>
    <row r="20" spans="1:38" ht="50.1" hidden="1" customHeight="1" x14ac:dyDescent="0.4">
      <c r="A20" s="29" t="str">
        <f>IFERROR(VLOOKUP($C20,구분표!$A$2:$C$300,2,FALSE),"")</f>
        <v/>
      </c>
      <c r="B20" s="20" t="str">
        <f>IFERROR(VLOOKUP($C20,구분표!$A$2:$C$300,3,FALSE),"")</f>
        <v/>
      </c>
      <c r="C20" s="27"/>
      <c r="D20" s="31"/>
      <c r="E20" s="32"/>
      <c r="F20" s="31"/>
      <c r="G20" s="40"/>
      <c r="H20" s="38"/>
      <c r="I20" s="50" t="str">
        <f t="shared" si="5"/>
        <v/>
      </c>
      <c r="J20" s="38"/>
      <c r="K20" s="41"/>
      <c r="L20" s="46">
        <f t="shared" si="6"/>
        <v>0</v>
      </c>
      <c r="M20" s="38"/>
      <c r="N20" s="41"/>
      <c r="O20" s="48">
        <f t="shared" si="7"/>
        <v>0</v>
      </c>
      <c r="P20" s="23" t="str">
        <f t="shared" si="8"/>
        <v>X</v>
      </c>
      <c r="Q20" s="25"/>
      <c r="S20" s="23"/>
      <c r="U20" s="23"/>
      <c r="V20" s="38">
        <f t="shared" si="9"/>
        <v>0</v>
      </c>
      <c r="W20" s="38">
        <f t="shared" si="10"/>
        <v>0</v>
      </c>
      <c r="X20" s="23" t="str">
        <f t="shared" si="11"/>
        <v>OK</v>
      </c>
      <c r="Z20" s="23"/>
      <c r="AA20" s="38">
        <f t="shared" si="12"/>
        <v>0</v>
      </c>
      <c r="AB20" s="38">
        <f t="shared" si="13"/>
        <v>0</v>
      </c>
      <c r="AC20" s="23" t="str">
        <f t="shared" si="14"/>
        <v>OK</v>
      </c>
      <c r="AE20" s="23" t="str">
        <f t="shared" si="15"/>
        <v/>
      </c>
      <c r="AG20" s="20" t="str">
        <f t="shared" si="4"/>
        <v/>
      </c>
      <c r="AH20" s="61" t="str">
        <f t="shared" si="16"/>
        <v/>
      </c>
      <c r="AJ20" s="23" t="str">
        <f t="array" ref="AJ20">IF(C20="","",INDEX(구분표!$I$2:$I$300, MATCH(1,(구분표!$E$2:$E$300='1추일출'!B20)*(구분표!$F$2:$F$300='1추일출'!C20)*(구분표!$G$2:$G$300='1추일출'!A20),0)))</f>
        <v/>
      </c>
      <c r="AL20" s="23"/>
    </row>
    <row r="21" spans="1:38" ht="50.1" hidden="1" customHeight="1" x14ac:dyDescent="0.4">
      <c r="A21" s="29" t="str">
        <f>IFERROR(VLOOKUP($C21,구분표!$A$2:$C$300,2,FALSE),"")</f>
        <v/>
      </c>
      <c r="B21" s="20" t="str">
        <f>IFERROR(VLOOKUP($C21,구분표!$A$2:$C$300,3,FALSE),"")</f>
        <v/>
      </c>
      <c r="C21" s="27"/>
      <c r="D21" s="31"/>
      <c r="E21" s="32"/>
      <c r="F21" s="31"/>
      <c r="G21" s="40"/>
      <c r="H21" s="38"/>
      <c r="I21" s="50" t="str">
        <f t="shared" si="5"/>
        <v/>
      </c>
      <c r="J21" s="38"/>
      <c r="K21" s="41"/>
      <c r="L21" s="46">
        <f t="shared" si="6"/>
        <v>0</v>
      </c>
      <c r="M21" s="38"/>
      <c r="N21" s="41"/>
      <c r="O21" s="48">
        <f t="shared" si="7"/>
        <v>0</v>
      </c>
      <c r="P21" s="23" t="str">
        <f t="shared" si="8"/>
        <v>X</v>
      </c>
      <c r="Q21" s="25"/>
      <c r="S21" s="23"/>
      <c r="U21" s="23"/>
      <c r="V21" s="38">
        <f t="shared" si="9"/>
        <v>0</v>
      </c>
      <c r="W21" s="38">
        <f t="shared" si="10"/>
        <v>0</v>
      </c>
      <c r="X21" s="23" t="str">
        <f t="shared" si="11"/>
        <v>OK</v>
      </c>
      <c r="Z21" s="23"/>
      <c r="AA21" s="38">
        <f t="shared" si="12"/>
        <v>0</v>
      </c>
      <c r="AB21" s="38">
        <f t="shared" si="13"/>
        <v>0</v>
      </c>
      <c r="AC21" s="23" t="str">
        <f t="shared" si="14"/>
        <v>OK</v>
      </c>
      <c r="AE21" s="23" t="str">
        <f t="shared" si="15"/>
        <v/>
      </c>
      <c r="AG21" s="20" t="str">
        <f t="shared" si="4"/>
        <v/>
      </c>
      <c r="AH21" s="61" t="str">
        <f t="shared" si="16"/>
        <v/>
      </c>
      <c r="AJ21" s="23" t="str">
        <f t="array" ref="AJ21">IF(C21="","",INDEX(구분표!$I$2:$I$300, MATCH(1,(구분표!$E$2:$E$300='1추일출'!B21)*(구분표!$F$2:$F$300='1추일출'!C21)*(구분표!$G$2:$G$300='1추일출'!A21),0)))</f>
        <v/>
      </c>
      <c r="AL21" s="23"/>
    </row>
    <row r="22" spans="1:38" ht="50.1" hidden="1" customHeight="1" x14ac:dyDescent="0.4">
      <c r="A22" s="29" t="str">
        <f>IFERROR(VLOOKUP($C22,구분표!$A$2:$C$300,2,FALSE),"")</f>
        <v/>
      </c>
      <c r="B22" s="20" t="str">
        <f>IFERROR(VLOOKUP($C22,구분표!$A$2:$C$300,3,FALSE),"")</f>
        <v/>
      </c>
      <c r="C22" s="27"/>
      <c r="D22" s="31"/>
      <c r="E22" s="32"/>
      <c r="F22" s="31"/>
      <c r="G22" s="40"/>
      <c r="H22" s="38"/>
      <c r="I22" s="50" t="str">
        <f t="shared" si="5"/>
        <v/>
      </c>
      <c r="J22" s="38"/>
      <c r="K22" s="41"/>
      <c r="L22" s="46">
        <f t="shared" si="6"/>
        <v>0</v>
      </c>
      <c r="M22" s="38"/>
      <c r="N22" s="41"/>
      <c r="O22" s="48">
        <f t="shared" si="7"/>
        <v>0</v>
      </c>
      <c r="P22" s="23" t="str">
        <f t="shared" si="8"/>
        <v>X</v>
      </c>
      <c r="Q22" s="25"/>
      <c r="S22" s="23"/>
      <c r="U22" s="23"/>
      <c r="V22" s="38">
        <f t="shared" si="9"/>
        <v>0</v>
      </c>
      <c r="W22" s="38">
        <f t="shared" si="10"/>
        <v>0</v>
      </c>
      <c r="X22" s="23" t="str">
        <f t="shared" si="11"/>
        <v>OK</v>
      </c>
      <c r="Z22" s="23"/>
      <c r="AA22" s="38">
        <f t="shared" si="12"/>
        <v>0</v>
      </c>
      <c r="AB22" s="38">
        <f t="shared" si="13"/>
        <v>0</v>
      </c>
      <c r="AC22" s="23" t="str">
        <f t="shared" si="14"/>
        <v>OK</v>
      </c>
      <c r="AE22" s="23" t="str">
        <f t="shared" si="15"/>
        <v/>
      </c>
      <c r="AG22" s="20" t="str">
        <f t="shared" si="4"/>
        <v/>
      </c>
      <c r="AH22" s="61" t="str">
        <f t="shared" si="16"/>
        <v/>
      </c>
      <c r="AJ22" s="23" t="str">
        <f t="array" ref="AJ22">IF(C22="","",INDEX(구분표!$I$2:$I$300, MATCH(1,(구분표!$E$2:$E$300='1추일출'!B22)*(구분표!$F$2:$F$300='1추일출'!C22)*(구분표!$G$2:$G$300='1추일출'!A22),0)))</f>
        <v/>
      </c>
      <c r="AL22" s="23"/>
    </row>
    <row r="23" spans="1:38" ht="50.1" hidden="1" customHeight="1" x14ac:dyDescent="0.4">
      <c r="A23" s="53" t="s">
        <v>685</v>
      </c>
      <c r="B23" s="54"/>
      <c r="C23" s="55"/>
      <c r="D23" s="54"/>
      <c r="E23" s="55"/>
      <c r="F23" s="54"/>
      <c r="G23" s="56">
        <f>SUM(G24:G30)</f>
        <v>0</v>
      </c>
      <c r="H23" s="56">
        <f t="shared" ref="H23" si="25">SUM(H24:H30)</f>
        <v>0</v>
      </c>
      <c r="I23" s="56">
        <f t="shared" ref="I23" si="26">SUM(I24:I30)</f>
        <v>0</v>
      </c>
      <c r="J23" s="56">
        <f t="shared" ref="J23" si="27">SUM(J24:J30)</f>
        <v>0</v>
      </c>
      <c r="K23" s="56">
        <f t="shared" ref="K23" si="28">SUM(K24:K30)</f>
        <v>0</v>
      </c>
      <c r="L23" s="56">
        <f t="shared" ref="L23" si="29">SUM(L24:L30)</f>
        <v>0</v>
      </c>
      <c r="M23" s="56">
        <f t="shared" ref="M23" si="30">SUM(M24:M30)</f>
        <v>0</v>
      </c>
      <c r="N23" s="56">
        <f t="shared" ref="N23" si="31">SUM(N24:N30)</f>
        <v>0</v>
      </c>
      <c r="O23" s="56">
        <f t="shared" ref="O23" si="32">SUM(O24:O30)</f>
        <v>0</v>
      </c>
      <c r="P23" s="57"/>
      <c r="Q23" s="58"/>
      <c r="S23" s="23"/>
      <c r="U23" s="23"/>
      <c r="V23" s="38">
        <f t="shared" si="9"/>
        <v>0</v>
      </c>
      <c r="W23" s="38">
        <f t="shared" si="10"/>
        <v>0</v>
      </c>
      <c r="X23" s="23" t="str">
        <f t="shared" si="11"/>
        <v>OK</v>
      </c>
      <c r="Z23" s="23"/>
      <c r="AA23" s="38">
        <f t="shared" si="12"/>
        <v>0</v>
      </c>
      <c r="AB23" s="38">
        <f t="shared" si="13"/>
        <v>0</v>
      </c>
      <c r="AC23" s="23" t="str">
        <f t="shared" si="14"/>
        <v>OK</v>
      </c>
      <c r="AE23" s="23" t="str">
        <f t="shared" si="15"/>
        <v/>
      </c>
      <c r="AG23" s="20" t="str">
        <f t="shared" si="4"/>
        <v/>
      </c>
      <c r="AH23" s="61" t="str">
        <f t="shared" si="16"/>
        <v/>
      </c>
      <c r="AJ23" s="23" t="str">
        <f t="array" ref="AJ23">IF(C23="","",INDEX(구분표!$I$2:$I$300, MATCH(1,(구분표!$E$2:$E$300='1추일출'!B23)*(구분표!$F$2:$F$300='1추일출'!C23)*(구분표!$G$2:$G$300='1추일출'!A23),0)))</f>
        <v/>
      </c>
      <c r="AL23" s="23"/>
    </row>
    <row r="24" spans="1:38" ht="50.1" hidden="1" customHeight="1" x14ac:dyDescent="0.4">
      <c r="A24" s="29" t="str">
        <f>IFERROR(VLOOKUP($C24,구분표!$A$2:$C$300,2,FALSE),"")</f>
        <v/>
      </c>
      <c r="B24" s="20" t="str">
        <f>IFERROR(VLOOKUP($C24,구분표!$A$2:$C$300,3,FALSE),"")</f>
        <v/>
      </c>
      <c r="C24" s="27"/>
      <c r="D24" s="31"/>
      <c r="E24" s="32"/>
      <c r="F24" s="31"/>
      <c r="G24" s="40"/>
      <c r="H24" s="38"/>
      <c r="I24" s="50" t="str">
        <f t="shared" si="5"/>
        <v/>
      </c>
      <c r="J24" s="38"/>
      <c r="K24" s="41"/>
      <c r="L24" s="46">
        <f t="shared" si="6"/>
        <v>0</v>
      </c>
      <c r="M24" s="38"/>
      <c r="N24" s="41"/>
      <c r="O24" s="48">
        <f t="shared" si="7"/>
        <v>0</v>
      </c>
      <c r="P24" s="23" t="str">
        <f t="shared" si="8"/>
        <v>X</v>
      </c>
      <c r="Q24" s="25"/>
      <c r="S24" s="23"/>
      <c r="U24" s="23"/>
      <c r="V24" s="38">
        <f t="shared" si="9"/>
        <v>0</v>
      </c>
      <c r="W24" s="38">
        <f t="shared" si="10"/>
        <v>0</v>
      </c>
      <c r="X24" s="23" t="str">
        <f t="shared" si="11"/>
        <v>OK</v>
      </c>
      <c r="Z24" s="23"/>
      <c r="AA24" s="38">
        <f t="shared" si="12"/>
        <v>0</v>
      </c>
      <c r="AB24" s="38">
        <f t="shared" si="13"/>
        <v>0</v>
      </c>
      <c r="AC24" s="23" t="str">
        <f t="shared" si="14"/>
        <v>OK</v>
      </c>
      <c r="AE24" s="23" t="str">
        <f t="shared" si="15"/>
        <v/>
      </c>
      <c r="AG24" s="20" t="str">
        <f t="shared" si="4"/>
        <v/>
      </c>
      <c r="AH24" s="61" t="str">
        <f t="shared" si="16"/>
        <v/>
      </c>
      <c r="AJ24" s="23" t="str">
        <f t="array" ref="AJ24">IF(C24="","",INDEX(구분표!$I$2:$I$300, MATCH(1,(구분표!$E$2:$E$300='1추일출'!B24)*(구분표!$F$2:$F$300='1추일출'!C24)*(구분표!$G$2:$G$300='1추일출'!A24),0)))</f>
        <v/>
      </c>
      <c r="AL24" s="23"/>
    </row>
    <row r="25" spans="1:38" ht="50.1" hidden="1" customHeight="1" x14ac:dyDescent="0.4">
      <c r="A25" s="29" t="str">
        <f>IFERROR(VLOOKUP($C25,구분표!$A$2:$C$300,2,FALSE),"")</f>
        <v/>
      </c>
      <c r="B25" s="20" t="str">
        <f>IFERROR(VLOOKUP($C25,구분표!$A$2:$C$300,3,FALSE),"")</f>
        <v/>
      </c>
      <c r="C25" s="27"/>
      <c r="D25" s="31"/>
      <c r="E25" s="32"/>
      <c r="F25" s="31"/>
      <c r="G25" s="40"/>
      <c r="H25" s="38"/>
      <c r="I25" s="50" t="str">
        <f t="shared" si="5"/>
        <v/>
      </c>
      <c r="J25" s="38"/>
      <c r="K25" s="41"/>
      <c r="L25" s="46">
        <f t="shared" si="6"/>
        <v>0</v>
      </c>
      <c r="M25" s="38"/>
      <c r="N25" s="41"/>
      <c r="O25" s="48">
        <f t="shared" si="7"/>
        <v>0</v>
      </c>
      <c r="P25" s="23" t="str">
        <f t="shared" si="8"/>
        <v>X</v>
      </c>
      <c r="Q25" s="25"/>
      <c r="S25" s="23"/>
      <c r="U25" s="23"/>
      <c r="V25" s="38">
        <f t="shared" si="9"/>
        <v>0</v>
      </c>
      <c r="W25" s="38">
        <f t="shared" si="10"/>
        <v>0</v>
      </c>
      <c r="X25" s="23" t="str">
        <f t="shared" si="11"/>
        <v>OK</v>
      </c>
      <c r="Z25" s="23"/>
      <c r="AA25" s="38">
        <f t="shared" si="12"/>
        <v>0</v>
      </c>
      <c r="AB25" s="38">
        <f t="shared" si="13"/>
        <v>0</v>
      </c>
      <c r="AC25" s="23" t="str">
        <f t="shared" si="14"/>
        <v>OK</v>
      </c>
      <c r="AE25" s="23" t="str">
        <f t="shared" si="15"/>
        <v/>
      </c>
      <c r="AG25" s="20" t="str">
        <f t="shared" si="4"/>
        <v/>
      </c>
      <c r="AH25" s="61" t="str">
        <f t="shared" si="16"/>
        <v/>
      </c>
      <c r="AJ25" s="23" t="str">
        <f t="array" ref="AJ25">IF(C25="","",INDEX(구분표!$I$2:$I$300, MATCH(1,(구분표!$E$2:$E$300='1추일출'!B25)*(구분표!$F$2:$F$300='1추일출'!C25)*(구분표!$G$2:$G$300='1추일출'!A25),0)))</f>
        <v/>
      </c>
      <c r="AL25" s="23"/>
    </row>
    <row r="26" spans="1:38" ht="50.1" hidden="1" customHeight="1" x14ac:dyDescent="0.4">
      <c r="A26" s="29" t="str">
        <f>IFERROR(VLOOKUP($C26,구분표!$A$2:$C$300,2,FALSE),"")</f>
        <v/>
      </c>
      <c r="B26" s="20" t="str">
        <f>IFERROR(VLOOKUP($C26,구분표!$A$2:$C$300,3,FALSE),"")</f>
        <v/>
      </c>
      <c r="C26" s="27"/>
      <c r="D26" s="31"/>
      <c r="E26" s="32"/>
      <c r="F26" s="31"/>
      <c r="G26" s="40"/>
      <c r="H26" s="38"/>
      <c r="I26" s="50" t="str">
        <f t="shared" si="5"/>
        <v/>
      </c>
      <c r="J26" s="38"/>
      <c r="K26" s="41"/>
      <c r="L26" s="46">
        <f t="shared" si="6"/>
        <v>0</v>
      </c>
      <c r="M26" s="38"/>
      <c r="N26" s="41"/>
      <c r="O26" s="48">
        <f t="shared" si="7"/>
        <v>0</v>
      </c>
      <c r="P26" s="23" t="str">
        <f t="shared" si="8"/>
        <v>X</v>
      </c>
      <c r="Q26" s="25"/>
      <c r="S26" s="23"/>
      <c r="U26" s="23"/>
      <c r="V26" s="38">
        <f t="shared" si="9"/>
        <v>0</v>
      </c>
      <c r="W26" s="38">
        <f t="shared" si="10"/>
        <v>0</v>
      </c>
      <c r="X26" s="23" t="str">
        <f t="shared" si="11"/>
        <v>OK</v>
      </c>
      <c r="Z26" s="23"/>
      <c r="AA26" s="38">
        <f t="shared" si="12"/>
        <v>0</v>
      </c>
      <c r="AB26" s="38">
        <f t="shared" si="13"/>
        <v>0</v>
      </c>
      <c r="AC26" s="23" t="str">
        <f t="shared" si="14"/>
        <v>OK</v>
      </c>
      <c r="AE26" s="23" t="str">
        <f t="shared" si="15"/>
        <v/>
      </c>
      <c r="AG26" s="20" t="str">
        <f t="shared" si="4"/>
        <v/>
      </c>
      <c r="AH26" s="61" t="str">
        <f t="shared" si="16"/>
        <v/>
      </c>
      <c r="AJ26" s="23" t="str">
        <f t="array" ref="AJ26">IF(C26="","",INDEX(구분표!$I$2:$I$300, MATCH(1,(구분표!$E$2:$E$300='1추일출'!B26)*(구분표!$F$2:$F$300='1추일출'!C26)*(구분표!$G$2:$G$300='1추일출'!A26),0)))</f>
        <v/>
      </c>
      <c r="AL26" s="23"/>
    </row>
    <row r="27" spans="1:38" ht="50.1" hidden="1" customHeight="1" x14ac:dyDescent="0.4">
      <c r="A27" s="29" t="str">
        <f>IFERROR(VLOOKUP($C27,구분표!$A$2:$C$300,2,FALSE),"")</f>
        <v/>
      </c>
      <c r="B27" s="20" t="str">
        <f>IFERROR(VLOOKUP($C27,구분표!$A$2:$C$300,3,FALSE),"")</f>
        <v/>
      </c>
      <c r="C27" s="27"/>
      <c r="D27" s="31"/>
      <c r="E27" s="32"/>
      <c r="F27" s="31"/>
      <c r="G27" s="40"/>
      <c r="H27" s="38"/>
      <c r="I27" s="50" t="str">
        <f t="shared" si="5"/>
        <v/>
      </c>
      <c r="J27" s="38"/>
      <c r="K27" s="41"/>
      <c r="L27" s="46">
        <f t="shared" si="6"/>
        <v>0</v>
      </c>
      <c r="M27" s="38"/>
      <c r="N27" s="41"/>
      <c r="O27" s="48">
        <f t="shared" si="7"/>
        <v>0</v>
      </c>
      <c r="P27" s="23" t="str">
        <f t="shared" si="8"/>
        <v>X</v>
      </c>
      <c r="Q27" s="25"/>
      <c r="S27" s="23"/>
      <c r="U27" s="23"/>
      <c r="V27" s="38">
        <f t="shared" si="9"/>
        <v>0</v>
      </c>
      <c r="W27" s="38">
        <f t="shared" si="10"/>
        <v>0</v>
      </c>
      <c r="X27" s="23" t="str">
        <f t="shared" si="11"/>
        <v>OK</v>
      </c>
      <c r="Z27" s="23"/>
      <c r="AA27" s="38">
        <f t="shared" si="12"/>
        <v>0</v>
      </c>
      <c r="AB27" s="38">
        <f t="shared" si="13"/>
        <v>0</v>
      </c>
      <c r="AC27" s="23" t="str">
        <f t="shared" si="14"/>
        <v>OK</v>
      </c>
      <c r="AE27" s="23" t="str">
        <f t="shared" si="15"/>
        <v/>
      </c>
      <c r="AG27" s="20" t="str">
        <f t="shared" si="4"/>
        <v/>
      </c>
      <c r="AH27" s="61" t="str">
        <f t="shared" si="16"/>
        <v/>
      </c>
      <c r="AJ27" s="23" t="str">
        <f t="array" ref="AJ27">IF(C27="","",INDEX(구분표!$I$2:$I$300, MATCH(1,(구분표!$E$2:$E$300='1추일출'!B27)*(구분표!$F$2:$F$300='1추일출'!C27)*(구분표!$G$2:$G$300='1추일출'!A27),0)))</f>
        <v/>
      </c>
      <c r="AL27" s="23"/>
    </row>
    <row r="28" spans="1:38" ht="50.1" hidden="1" customHeight="1" x14ac:dyDescent="0.4">
      <c r="A28" s="29" t="str">
        <f>IFERROR(VLOOKUP($C28,구분표!$A$2:$C$300,2,FALSE),"")</f>
        <v/>
      </c>
      <c r="B28" s="20" t="str">
        <f>IFERROR(VLOOKUP($C28,구분표!$A$2:$C$300,3,FALSE),"")</f>
        <v/>
      </c>
      <c r="C28" s="27"/>
      <c r="D28" s="31"/>
      <c r="E28" s="32"/>
      <c r="F28" s="31"/>
      <c r="G28" s="40"/>
      <c r="H28" s="38"/>
      <c r="I28" s="50" t="str">
        <f t="shared" si="5"/>
        <v/>
      </c>
      <c r="J28" s="38"/>
      <c r="K28" s="41"/>
      <c r="L28" s="46">
        <f t="shared" si="6"/>
        <v>0</v>
      </c>
      <c r="M28" s="38"/>
      <c r="N28" s="41"/>
      <c r="O28" s="48">
        <f t="shared" si="7"/>
        <v>0</v>
      </c>
      <c r="P28" s="23" t="str">
        <f t="shared" si="8"/>
        <v>X</v>
      </c>
      <c r="Q28" s="25"/>
      <c r="S28" s="23"/>
      <c r="U28" s="23"/>
      <c r="V28" s="38">
        <f t="shared" si="9"/>
        <v>0</v>
      </c>
      <c r="W28" s="38">
        <f t="shared" si="10"/>
        <v>0</v>
      </c>
      <c r="X28" s="23" t="str">
        <f t="shared" si="11"/>
        <v>OK</v>
      </c>
      <c r="Z28" s="23"/>
      <c r="AA28" s="38">
        <f t="shared" si="12"/>
        <v>0</v>
      </c>
      <c r="AB28" s="38">
        <f t="shared" si="13"/>
        <v>0</v>
      </c>
      <c r="AC28" s="23" t="str">
        <f t="shared" si="14"/>
        <v>OK</v>
      </c>
      <c r="AE28" s="23" t="str">
        <f t="shared" si="15"/>
        <v/>
      </c>
      <c r="AG28" s="20" t="str">
        <f t="shared" si="4"/>
        <v/>
      </c>
      <c r="AH28" s="61" t="str">
        <f t="shared" si="16"/>
        <v/>
      </c>
      <c r="AJ28" s="23" t="str">
        <f t="array" ref="AJ28">IF(C28="","",INDEX(구분표!$I$2:$I$300, MATCH(1,(구분표!$E$2:$E$300='1추일출'!B28)*(구분표!$F$2:$F$300='1추일출'!C28)*(구분표!$G$2:$G$300='1추일출'!A28),0)))</f>
        <v/>
      </c>
      <c r="AL28" s="23"/>
    </row>
    <row r="29" spans="1:38" ht="50.1" hidden="1" customHeight="1" x14ac:dyDescent="0.4">
      <c r="A29" s="29" t="str">
        <f>IFERROR(VLOOKUP($C29,구분표!$A$2:$C$300,2,FALSE),"")</f>
        <v/>
      </c>
      <c r="B29" s="20" t="str">
        <f>IFERROR(VLOOKUP($C29,구분표!$A$2:$C$300,3,FALSE),"")</f>
        <v/>
      </c>
      <c r="C29" s="27"/>
      <c r="D29" s="31"/>
      <c r="E29" s="32"/>
      <c r="F29" s="31"/>
      <c r="G29" s="40"/>
      <c r="H29" s="38"/>
      <c r="I29" s="50" t="str">
        <f t="shared" si="5"/>
        <v/>
      </c>
      <c r="J29" s="38"/>
      <c r="K29" s="41"/>
      <c r="L29" s="46">
        <f t="shared" si="6"/>
        <v>0</v>
      </c>
      <c r="M29" s="38"/>
      <c r="N29" s="41"/>
      <c r="O29" s="48">
        <f t="shared" si="7"/>
        <v>0</v>
      </c>
      <c r="P29" s="23" t="str">
        <f t="shared" si="8"/>
        <v>X</v>
      </c>
      <c r="Q29" s="25"/>
      <c r="S29" s="23"/>
      <c r="U29" s="23"/>
      <c r="V29" s="38">
        <f t="shared" si="9"/>
        <v>0</v>
      </c>
      <c r="W29" s="38">
        <f t="shared" si="10"/>
        <v>0</v>
      </c>
      <c r="X29" s="23" t="str">
        <f t="shared" si="11"/>
        <v>OK</v>
      </c>
      <c r="Z29" s="23"/>
      <c r="AA29" s="38">
        <f t="shared" si="12"/>
        <v>0</v>
      </c>
      <c r="AB29" s="38">
        <f t="shared" si="13"/>
        <v>0</v>
      </c>
      <c r="AC29" s="23" t="str">
        <f t="shared" si="14"/>
        <v>OK</v>
      </c>
      <c r="AE29" s="23" t="str">
        <f t="shared" si="15"/>
        <v/>
      </c>
      <c r="AG29" s="20" t="str">
        <f t="shared" si="4"/>
        <v/>
      </c>
      <c r="AH29" s="61" t="str">
        <f t="shared" si="16"/>
        <v/>
      </c>
      <c r="AJ29" s="23" t="str">
        <f t="array" ref="AJ29">IF(C29="","",INDEX(구분표!$I$2:$I$300, MATCH(1,(구분표!$E$2:$E$300='1추일출'!B29)*(구분표!$F$2:$F$300='1추일출'!C29)*(구분표!$G$2:$G$300='1추일출'!A29),0)))</f>
        <v/>
      </c>
      <c r="AL29" s="23"/>
    </row>
    <row r="30" spans="1:38" ht="50.1" hidden="1" customHeight="1" x14ac:dyDescent="0.4">
      <c r="A30" s="29" t="str">
        <f>IFERROR(VLOOKUP($C30,구분표!$A$2:$C$300,2,FALSE),"")</f>
        <v/>
      </c>
      <c r="B30" s="20" t="str">
        <f>IFERROR(VLOOKUP($C30,구분표!$A$2:$C$300,3,FALSE),"")</f>
        <v/>
      </c>
      <c r="C30" s="27"/>
      <c r="D30" s="31"/>
      <c r="E30" s="32"/>
      <c r="F30" s="31"/>
      <c r="G30" s="40"/>
      <c r="H30" s="38"/>
      <c r="I30" s="50" t="str">
        <f t="shared" si="5"/>
        <v/>
      </c>
      <c r="J30" s="38"/>
      <c r="K30" s="41"/>
      <c r="L30" s="46">
        <f t="shared" si="6"/>
        <v>0</v>
      </c>
      <c r="M30" s="38"/>
      <c r="N30" s="41"/>
      <c r="O30" s="48">
        <f t="shared" si="7"/>
        <v>0</v>
      </c>
      <c r="P30" s="23" t="str">
        <f t="shared" si="8"/>
        <v>X</v>
      </c>
      <c r="Q30" s="25"/>
      <c r="S30" s="23"/>
      <c r="U30" s="23"/>
      <c r="V30" s="38">
        <f t="shared" si="9"/>
        <v>0</v>
      </c>
      <c r="W30" s="38">
        <f t="shared" si="10"/>
        <v>0</v>
      </c>
      <c r="X30" s="23" t="str">
        <f t="shared" si="11"/>
        <v>OK</v>
      </c>
      <c r="Z30" s="23"/>
      <c r="AA30" s="38">
        <f t="shared" si="12"/>
        <v>0</v>
      </c>
      <c r="AB30" s="38">
        <f t="shared" si="13"/>
        <v>0</v>
      </c>
      <c r="AC30" s="23" t="str">
        <f t="shared" si="14"/>
        <v>OK</v>
      </c>
      <c r="AE30" s="23" t="str">
        <f t="shared" si="15"/>
        <v/>
      </c>
      <c r="AG30" s="20" t="str">
        <f t="shared" si="4"/>
        <v/>
      </c>
      <c r="AH30" s="61" t="str">
        <f t="shared" si="16"/>
        <v/>
      </c>
      <c r="AJ30" s="23" t="str">
        <f t="array" ref="AJ30">IF(C30="","",INDEX(구분표!$I$2:$I$300, MATCH(1,(구분표!$E$2:$E$300='1추일출'!B30)*(구분표!$F$2:$F$300='1추일출'!C30)*(구분표!$G$2:$G$300='1추일출'!A30),0)))</f>
        <v/>
      </c>
      <c r="AL30" s="23"/>
    </row>
    <row r="31" spans="1:38" ht="50.1" hidden="1" customHeight="1" x14ac:dyDescent="0.4">
      <c r="A31" s="53" t="s">
        <v>686</v>
      </c>
      <c r="B31" s="54"/>
      <c r="C31" s="55"/>
      <c r="D31" s="54"/>
      <c r="E31" s="55"/>
      <c r="F31" s="54"/>
      <c r="G31" s="56">
        <f>SUM(G32:G38)</f>
        <v>0</v>
      </c>
      <c r="H31" s="56">
        <f t="shared" ref="H31" si="33">SUM(H32:H38)</f>
        <v>0</v>
      </c>
      <c r="I31" s="56">
        <f t="shared" ref="I31" si="34">SUM(I32:I38)</f>
        <v>0</v>
      </c>
      <c r="J31" s="56">
        <f t="shared" ref="J31" si="35">SUM(J32:J38)</f>
        <v>0</v>
      </c>
      <c r="K31" s="56">
        <f t="shared" ref="K31" si="36">SUM(K32:K38)</f>
        <v>0</v>
      </c>
      <c r="L31" s="56">
        <f t="shared" ref="L31" si="37">SUM(L32:L38)</f>
        <v>0</v>
      </c>
      <c r="M31" s="56">
        <f t="shared" ref="M31" si="38">SUM(M32:M38)</f>
        <v>0</v>
      </c>
      <c r="N31" s="56">
        <f t="shared" ref="N31" si="39">SUM(N32:N38)</f>
        <v>0</v>
      </c>
      <c r="O31" s="56">
        <f t="shared" ref="O31" si="40">SUM(O32:O38)</f>
        <v>0</v>
      </c>
      <c r="P31" s="57"/>
      <c r="Q31" s="58"/>
      <c r="S31" s="23"/>
      <c r="U31" s="23"/>
      <c r="V31" s="38">
        <f t="shared" si="9"/>
        <v>0</v>
      </c>
      <c r="W31" s="38">
        <f t="shared" si="10"/>
        <v>0</v>
      </c>
      <c r="X31" s="23" t="str">
        <f t="shared" si="11"/>
        <v>OK</v>
      </c>
      <c r="Z31" s="23"/>
      <c r="AA31" s="38">
        <f t="shared" si="12"/>
        <v>0</v>
      </c>
      <c r="AB31" s="38">
        <f t="shared" si="13"/>
        <v>0</v>
      </c>
      <c r="AC31" s="23" t="str">
        <f t="shared" si="14"/>
        <v>OK</v>
      </c>
      <c r="AE31" s="23" t="str">
        <f t="shared" si="15"/>
        <v/>
      </c>
      <c r="AG31" s="20" t="str">
        <f t="shared" si="4"/>
        <v/>
      </c>
      <c r="AH31" s="61" t="str">
        <f t="shared" si="16"/>
        <v/>
      </c>
      <c r="AJ31" s="23" t="str">
        <f t="array" ref="AJ31">IF(C31="","",INDEX(구분표!$I$2:$I$300, MATCH(1,(구분표!$E$2:$E$300='1추일출'!B31)*(구분표!$F$2:$F$300='1추일출'!C31)*(구분표!$G$2:$G$300='1추일출'!A31),0)))</f>
        <v/>
      </c>
      <c r="AL31" s="23"/>
    </row>
    <row r="32" spans="1:38" ht="50.1" hidden="1" customHeight="1" x14ac:dyDescent="0.4">
      <c r="A32" s="29" t="str">
        <f>IFERROR(VLOOKUP($C32,구분표!$A$2:$C$300,2,FALSE),"")</f>
        <v/>
      </c>
      <c r="B32" s="20" t="str">
        <f>IFERROR(VLOOKUP($C32,구분표!$A$2:$C$300,3,FALSE),"")</f>
        <v/>
      </c>
      <c r="C32" s="27"/>
      <c r="D32" s="31"/>
      <c r="E32" s="32"/>
      <c r="F32" s="31"/>
      <c r="G32" s="40"/>
      <c r="H32" s="38"/>
      <c r="I32" s="50" t="str">
        <f t="shared" si="5"/>
        <v/>
      </c>
      <c r="J32" s="38"/>
      <c r="K32" s="41"/>
      <c r="L32" s="46">
        <f t="shared" si="6"/>
        <v>0</v>
      </c>
      <c r="M32" s="38"/>
      <c r="N32" s="41"/>
      <c r="O32" s="48">
        <f t="shared" si="7"/>
        <v>0</v>
      </c>
      <c r="P32" s="23" t="str">
        <f t="shared" si="8"/>
        <v>X</v>
      </c>
      <c r="Q32" s="25"/>
      <c r="S32" s="23"/>
      <c r="U32" s="23"/>
      <c r="V32" s="38">
        <f t="shared" si="9"/>
        <v>0</v>
      </c>
      <c r="W32" s="38">
        <f t="shared" si="10"/>
        <v>0</v>
      </c>
      <c r="X32" s="23" t="str">
        <f t="shared" si="11"/>
        <v>OK</v>
      </c>
      <c r="Z32" s="23"/>
      <c r="AA32" s="38">
        <f t="shared" si="12"/>
        <v>0</v>
      </c>
      <c r="AB32" s="38">
        <f t="shared" si="13"/>
        <v>0</v>
      </c>
      <c r="AC32" s="23" t="str">
        <f t="shared" si="14"/>
        <v>OK</v>
      </c>
      <c r="AE32" s="23" t="str">
        <f t="shared" si="15"/>
        <v/>
      </c>
      <c r="AG32" s="20" t="str">
        <f t="shared" si="4"/>
        <v/>
      </c>
      <c r="AH32" s="61" t="str">
        <f t="shared" si="16"/>
        <v/>
      </c>
      <c r="AJ32" s="23" t="str">
        <f t="array" ref="AJ32">IF(C32="","",INDEX(구분표!$I$2:$I$300, MATCH(1,(구분표!$E$2:$E$300='1추일출'!B32)*(구분표!$F$2:$F$300='1추일출'!C32)*(구분표!$G$2:$G$300='1추일출'!A32),0)))</f>
        <v/>
      </c>
      <c r="AL32" s="23"/>
    </row>
    <row r="33" spans="1:38" ht="50.1" hidden="1" customHeight="1" x14ac:dyDescent="0.4">
      <c r="A33" s="29" t="str">
        <f>IFERROR(VLOOKUP($C33,구분표!$A$2:$C$300,2,FALSE),"")</f>
        <v/>
      </c>
      <c r="B33" s="20" t="str">
        <f>IFERROR(VLOOKUP($C33,구분표!$A$2:$C$300,3,FALSE),"")</f>
        <v/>
      </c>
      <c r="C33" s="27"/>
      <c r="D33" s="31"/>
      <c r="E33" s="32"/>
      <c r="F33" s="31"/>
      <c r="G33" s="40"/>
      <c r="H33" s="38"/>
      <c r="I33" s="50" t="str">
        <f t="shared" si="5"/>
        <v/>
      </c>
      <c r="J33" s="38"/>
      <c r="K33" s="41"/>
      <c r="L33" s="46">
        <f t="shared" si="6"/>
        <v>0</v>
      </c>
      <c r="M33" s="38"/>
      <c r="N33" s="41"/>
      <c r="O33" s="48">
        <f t="shared" si="7"/>
        <v>0</v>
      </c>
      <c r="P33" s="23" t="str">
        <f t="shared" si="8"/>
        <v>X</v>
      </c>
      <c r="Q33" s="25"/>
      <c r="S33" s="23"/>
      <c r="U33" s="23"/>
      <c r="V33" s="38">
        <f t="shared" si="9"/>
        <v>0</v>
      </c>
      <c r="W33" s="38">
        <f t="shared" si="10"/>
        <v>0</v>
      </c>
      <c r="X33" s="23" t="str">
        <f t="shared" si="11"/>
        <v>OK</v>
      </c>
      <c r="Z33" s="23"/>
      <c r="AA33" s="38">
        <f t="shared" si="12"/>
        <v>0</v>
      </c>
      <c r="AB33" s="38">
        <f t="shared" si="13"/>
        <v>0</v>
      </c>
      <c r="AC33" s="23" t="str">
        <f t="shared" si="14"/>
        <v>OK</v>
      </c>
      <c r="AE33" s="23" t="str">
        <f t="shared" si="15"/>
        <v/>
      </c>
      <c r="AG33" s="20" t="str">
        <f t="shared" si="4"/>
        <v/>
      </c>
      <c r="AH33" s="61" t="str">
        <f t="shared" si="16"/>
        <v/>
      </c>
      <c r="AJ33" s="23" t="str">
        <f t="array" ref="AJ33">IF(C33="","",INDEX(구분표!$I$2:$I$300, MATCH(1,(구분표!$E$2:$E$300='1추일출'!B33)*(구분표!$F$2:$F$300='1추일출'!C33)*(구분표!$G$2:$G$300='1추일출'!A33),0)))</f>
        <v/>
      </c>
      <c r="AL33" s="23"/>
    </row>
    <row r="34" spans="1:38" ht="50.1" hidden="1" customHeight="1" x14ac:dyDescent="0.4">
      <c r="A34" s="29" t="str">
        <f>IFERROR(VLOOKUP($C34,구분표!$A$2:$C$300,2,FALSE),"")</f>
        <v/>
      </c>
      <c r="B34" s="20" t="str">
        <f>IFERROR(VLOOKUP($C34,구분표!$A$2:$C$300,3,FALSE),"")</f>
        <v/>
      </c>
      <c r="C34" s="27"/>
      <c r="D34" s="31"/>
      <c r="E34" s="32"/>
      <c r="F34" s="31"/>
      <c r="G34" s="40"/>
      <c r="H34" s="38"/>
      <c r="I34" s="50" t="str">
        <f t="shared" si="5"/>
        <v/>
      </c>
      <c r="J34" s="38"/>
      <c r="K34" s="41"/>
      <c r="L34" s="46">
        <f t="shared" si="6"/>
        <v>0</v>
      </c>
      <c r="M34" s="38"/>
      <c r="N34" s="41"/>
      <c r="O34" s="48">
        <f t="shared" si="7"/>
        <v>0</v>
      </c>
      <c r="P34" s="23" t="str">
        <f t="shared" si="8"/>
        <v>X</v>
      </c>
      <c r="Q34" s="25"/>
      <c r="S34" s="23"/>
      <c r="U34" s="23"/>
      <c r="V34" s="38">
        <f t="shared" si="9"/>
        <v>0</v>
      </c>
      <c r="W34" s="38">
        <f t="shared" si="10"/>
        <v>0</v>
      </c>
      <c r="X34" s="23" t="str">
        <f t="shared" si="11"/>
        <v>OK</v>
      </c>
      <c r="Z34" s="23"/>
      <c r="AA34" s="38">
        <f t="shared" si="12"/>
        <v>0</v>
      </c>
      <c r="AB34" s="38">
        <f t="shared" si="13"/>
        <v>0</v>
      </c>
      <c r="AC34" s="23" t="str">
        <f t="shared" si="14"/>
        <v>OK</v>
      </c>
      <c r="AE34" s="23" t="str">
        <f t="shared" si="15"/>
        <v/>
      </c>
      <c r="AG34" s="20" t="str">
        <f t="shared" si="4"/>
        <v/>
      </c>
      <c r="AH34" s="61" t="str">
        <f t="shared" si="16"/>
        <v/>
      </c>
      <c r="AJ34" s="23" t="str">
        <f t="array" ref="AJ34">IF(C34="","",INDEX(구분표!$I$2:$I$300, MATCH(1,(구분표!$E$2:$E$300='1추일출'!B34)*(구분표!$F$2:$F$300='1추일출'!C34)*(구분표!$G$2:$G$300='1추일출'!A34),0)))</f>
        <v/>
      </c>
      <c r="AL34" s="23"/>
    </row>
    <row r="35" spans="1:38" ht="50.1" hidden="1" customHeight="1" x14ac:dyDescent="0.4">
      <c r="A35" s="29" t="str">
        <f>IFERROR(VLOOKUP($C35,구분표!$A$2:$C$300,2,FALSE),"")</f>
        <v/>
      </c>
      <c r="B35" s="20" t="str">
        <f>IFERROR(VLOOKUP($C35,구분표!$A$2:$C$300,3,FALSE),"")</f>
        <v/>
      </c>
      <c r="C35" s="27"/>
      <c r="D35" s="31"/>
      <c r="E35" s="32"/>
      <c r="F35" s="31"/>
      <c r="G35" s="40"/>
      <c r="H35" s="38"/>
      <c r="I35" s="50" t="str">
        <f t="shared" si="5"/>
        <v/>
      </c>
      <c r="J35" s="38"/>
      <c r="K35" s="41"/>
      <c r="L35" s="46">
        <f t="shared" si="6"/>
        <v>0</v>
      </c>
      <c r="M35" s="38"/>
      <c r="N35" s="41"/>
      <c r="O35" s="48">
        <f t="shared" si="7"/>
        <v>0</v>
      </c>
      <c r="P35" s="23" t="str">
        <f t="shared" si="8"/>
        <v>X</v>
      </c>
      <c r="Q35" s="25"/>
      <c r="S35" s="23"/>
      <c r="U35" s="23"/>
      <c r="V35" s="38">
        <f t="shared" si="9"/>
        <v>0</v>
      </c>
      <c r="W35" s="38">
        <f t="shared" si="10"/>
        <v>0</v>
      </c>
      <c r="X35" s="23" t="str">
        <f t="shared" si="11"/>
        <v>OK</v>
      </c>
      <c r="Z35" s="23"/>
      <c r="AA35" s="38">
        <f t="shared" si="12"/>
        <v>0</v>
      </c>
      <c r="AB35" s="38">
        <f t="shared" si="13"/>
        <v>0</v>
      </c>
      <c r="AC35" s="23" t="str">
        <f t="shared" si="14"/>
        <v>OK</v>
      </c>
      <c r="AE35" s="23" t="str">
        <f t="shared" si="15"/>
        <v/>
      </c>
      <c r="AG35" s="20" t="str">
        <f t="shared" si="4"/>
        <v/>
      </c>
      <c r="AH35" s="61" t="str">
        <f t="shared" si="16"/>
        <v/>
      </c>
      <c r="AJ35" s="23" t="str">
        <f t="array" ref="AJ35">IF(C35="","",INDEX(구분표!$I$2:$I$300, MATCH(1,(구분표!$E$2:$E$300='1추일출'!B35)*(구분표!$F$2:$F$300='1추일출'!C35)*(구분표!$G$2:$G$300='1추일출'!A35),0)))</f>
        <v/>
      </c>
      <c r="AL35" s="23"/>
    </row>
    <row r="36" spans="1:38" ht="50.1" hidden="1" customHeight="1" x14ac:dyDescent="0.4">
      <c r="A36" s="29" t="str">
        <f>IFERROR(VLOOKUP($C36,구분표!$A$2:$C$300,2,FALSE),"")</f>
        <v/>
      </c>
      <c r="B36" s="20" t="str">
        <f>IFERROR(VLOOKUP($C36,구분표!$A$2:$C$300,3,FALSE),"")</f>
        <v/>
      </c>
      <c r="C36" s="27"/>
      <c r="D36" s="31"/>
      <c r="E36" s="32"/>
      <c r="F36" s="31"/>
      <c r="G36" s="40"/>
      <c r="H36" s="38"/>
      <c r="I36" s="50" t="str">
        <f t="shared" si="5"/>
        <v/>
      </c>
      <c r="J36" s="38"/>
      <c r="K36" s="41"/>
      <c r="L36" s="46">
        <f t="shared" si="6"/>
        <v>0</v>
      </c>
      <c r="M36" s="38"/>
      <c r="N36" s="41"/>
      <c r="O36" s="48">
        <f t="shared" si="7"/>
        <v>0</v>
      </c>
      <c r="P36" s="23" t="str">
        <f t="shared" si="8"/>
        <v>X</v>
      </c>
      <c r="Q36" s="25"/>
      <c r="S36" s="23"/>
      <c r="U36" s="23"/>
      <c r="V36" s="38">
        <f t="shared" si="9"/>
        <v>0</v>
      </c>
      <c r="W36" s="38">
        <f t="shared" si="10"/>
        <v>0</v>
      </c>
      <c r="X36" s="23" t="str">
        <f t="shared" si="11"/>
        <v>OK</v>
      </c>
      <c r="Z36" s="23"/>
      <c r="AA36" s="38">
        <f t="shared" si="12"/>
        <v>0</v>
      </c>
      <c r="AB36" s="38">
        <f t="shared" si="13"/>
        <v>0</v>
      </c>
      <c r="AC36" s="23" t="str">
        <f t="shared" si="14"/>
        <v>OK</v>
      </c>
      <c r="AE36" s="23" t="str">
        <f t="shared" si="15"/>
        <v/>
      </c>
      <c r="AG36" s="20" t="str">
        <f t="shared" si="4"/>
        <v/>
      </c>
      <c r="AH36" s="61" t="str">
        <f t="shared" si="16"/>
        <v/>
      </c>
      <c r="AJ36" s="23" t="str">
        <f t="array" ref="AJ36">IF(C36="","",INDEX(구분표!$I$2:$I$300, MATCH(1,(구분표!$E$2:$E$300='1추일출'!B36)*(구분표!$F$2:$F$300='1추일출'!C36)*(구분표!$G$2:$G$300='1추일출'!A36),0)))</f>
        <v/>
      </c>
      <c r="AL36" s="23"/>
    </row>
    <row r="37" spans="1:38" ht="50.1" hidden="1" customHeight="1" x14ac:dyDescent="0.4">
      <c r="A37" s="29" t="str">
        <f>IFERROR(VLOOKUP($C37,구분표!$A$2:$C$300,2,FALSE),"")</f>
        <v/>
      </c>
      <c r="B37" s="20" t="str">
        <f>IFERROR(VLOOKUP($C37,구분표!$A$2:$C$300,3,FALSE),"")</f>
        <v/>
      </c>
      <c r="C37" s="27"/>
      <c r="D37" s="31"/>
      <c r="E37" s="32"/>
      <c r="F37" s="31"/>
      <c r="G37" s="40"/>
      <c r="H37" s="38"/>
      <c r="I37" s="50" t="str">
        <f t="shared" si="5"/>
        <v/>
      </c>
      <c r="J37" s="38"/>
      <c r="K37" s="41"/>
      <c r="L37" s="46">
        <f t="shared" si="6"/>
        <v>0</v>
      </c>
      <c r="M37" s="38"/>
      <c r="N37" s="41"/>
      <c r="O37" s="48">
        <f t="shared" si="7"/>
        <v>0</v>
      </c>
      <c r="P37" s="23" t="str">
        <f t="shared" si="8"/>
        <v>X</v>
      </c>
      <c r="Q37" s="25"/>
      <c r="S37" s="23"/>
      <c r="U37" s="23"/>
      <c r="V37" s="38">
        <f t="shared" si="9"/>
        <v>0</v>
      </c>
      <c r="W37" s="38">
        <f t="shared" si="10"/>
        <v>0</v>
      </c>
      <c r="X37" s="23" t="str">
        <f t="shared" si="11"/>
        <v>OK</v>
      </c>
      <c r="Z37" s="23"/>
      <c r="AA37" s="38">
        <f t="shared" si="12"/>
        <v>0</v>
      </c>
      <c r="AB37" s="38">
        <f t="shared" si="13"/>
        <v>0</v>
      </c>
      <c r="AC37" s="23" t="str">
        <f t="shared" si="14"/>
        <v>OK</v>
      </c>
      <c r="AE37" s="23" t="str">
        <f t="shared" si="15"/>
        <v/>
      </c>
      <c r="AG37" s="20" t="str">
        <f t="shared" si="4"/>
        <v/>
      </c>
      <c r="AH37" s="61" t="str">
        <f t="shared" si="16"/>
        <v/>
      </c>
      <c r="AJ37" s="23" t="str">
        <f t="array" ref="AJ37">IF(C37="","",INDEX(구분표!$I$2:$I$300, MATCH(1,(구분표!$E$2:$E$300='1추일출'!B37)*(구분표!$F$2:$F$300='1추일출'!C37)*(구분표!$G$2:$G$300='1추일출'!A37),0)))</f>
        <v/>
      </c>
      <c r="AL37" s="23"/>
    </row>
    <row r="38" spans="1:38" ht="50.1" hidden="1" customHeight="1" x14ac:dyDescent="0.4">
      <c r="A38" s="29" t="str">
        <f>IFERROR(VLOOKUP($C38,구분표!$A$2:$C$300,2,FALSE),"")</f>
        <v/>
      </c>
      <c r="B38" s="20" t="str">
        <f>IFERROR(VLOOKUP($C38,구분표!$A$2:$C$300,3,FALSE),"")</f>
        <v/>
      </c>
      <c r="C38" s="27"/>
      <c r="D38" s="31"/>
      <c r="E38" s="32"/>
      <c r="F38" s="31"/>
      <c r="G38" s="40"/>
      <c r="H38" s="38"/>
      <c r="I38" s="50" t="str">
        <f t="shared" si="5"/>
        <v/>
      </c>
      <c r="J38" s="38"/>
      <c r="K38" s="41"/>
      <c r="L38" s="46">
        <f t="shared" si="6"/>
        <v>0</v>
      </c>
      <c r="M38" s="38"/>
      <c r="N38" s="41"/>
      <c r="O38" s="48">
        <f t="shared" si="7"/>
        <v>0</v>
      </c>
      <c r="P38" s="23" t="str">
        <f t="shared" si="8"/>
        <v>X</v>
      </c>
      <c r="Q38" s="25"/>
      <c r="S38" s="23"/>
      <c r="U38" s="23"/>
      <c r="V38" s="38">
        <f t="shared" si="9"/>
        <v>0</v>
      </c>
      <c r="W38" s="38">
        <f t="shared" si="10"/>
        <v>0</v>
      </c>
      <c r="X38" s="23" t="str">
        <f t="shared" si="11"/>
        <v>OK</v>
      </c>
      <c r="Z38" s="23"/>
      <c r="AA38" s="38">
        <f t="shared" si="12"/>
        <v>0</v>
      </c>
      <c r="AB38" s="38">
        <f t="shared" si="13"/>
        <v>0</v>
      </c>
      <c r="AC38" s="23" t="str">
        <f t="shared" si="14"/>
        <v>OK</v>
      </c>
      <c r="AE38" s="23" t="str">
        <f t="shared" si="15"/>
        <v/>
      </c>
      <c r="AG38" s="20" t="str">
        <f t="shared" si="4"/>
        <v/>
      </c>
      <c r="AH38" s="61" t="str">
        <f t="shared" si="16"/>
        <v/>
      </c>
      <c r="AJ38" s="23" t="str">
        <f t="array" ref="AJ38">IF(C38="","",INDEX(구분표!$I$2:$I$300, MATCH(1,(구분표!$E$2:$E$300='1추일출'!B38)*(구분표!$F$2:$F$300='1추일출'!C38)*(구분표!$G$2:$G$300='1추일출'!A38),0)))</f>
        <v/>
      </c>
      <c r="AL38" s="23"/>
    </row>
    <row r="39" spans="1:38" ht="50.1" hidden="1" customHeight="1" x14ac:dyDescent="0.4">
      <c r="A39" s="53" t="s">
        <v>687</v>
      </c>
      <c r="B39" s="54"/>
      <c r="C39" s="55"/>
      <c r="D39" s="54"/>
      <c r="E39" s="55"/>
      <c r="F39" s="54"/>
      <c r="G39" s="56">
        <f>SUM(G40:G46)</f>
        <v>0</v>
      </c>
      <c r="H39" s="56">
        <f t="shared" ref="H39" si="41">SUM(H40:H46)</f>
        <v>0</v>
      </c>
      <c r="I39" s="56">
        <f t="shared" ref="I39" si="42">SUM(I40:I46)</f>
        <v>0</v>
      </c>
      <c r="J39" s="56">
        <f t="shared" ref="J39" si="43">SUM(J40:J46)</f>
        <v>0</v>
      </c>
      <c r="K39" s="56">
        <f t="shared" ref="K39" si="44">SUM(K40:K46)</f>
        <v>0</v>
      </c>
      <c r="L39" s="56">
        <f t="shared" ref="L39" si="45">SUM(L40:L46)</f>
        <v>0</v>
      </c>
      <c r="M39" s="56">
        <f t="shared" ref="M39" si="46">SUM(M40:M46)</f>
        <v>0</v>
      </c>
      <c r="N39" s="56">
        <f t="shared" ref="N39" si="47">SUM(N40:N46)</f>
        <v>0</v>
      </c>
      <c r="O39" s="56">
        <f t="shared" ref="O39" si="48">SUM(O40:O46)</f>
        <v>0</v>
      </c>
      <c r="P39" s="57"/>
      <c r="Q39" s="58"/>
      <c r="S39" s="23"/>
      <c r="U39" s="23"/>
      <c r="V39" s="38">
        <f t="shared" si="9"/>
        <v>0</v>
      </c>
      <c r="W39" s="38">
        <f t="shared" si="10"/>
        <v>0</v>
      </c>
      <c r="X39" s="23" t="str">
        <f t="shared" si="11"/>
        <v>OK</v>
      </c>
      <c r="Z39" s="23"/>
      <c r="AA39" s="38">
        <f t="shared" si="12"/>
        <v>0</v>
      </c>
      <c r="AB39" s="38">
        <f t="shared" si="13"/>
        <v>0</v>
      </c>
      <c r="AC39" s="23" t="str">
        <f t="shared" si="14"/>
        <v>OK</v>
      </c>
      <c r="AE39" s="23" t="str">
        <f t="shared" si="15"/>
        <v/>
      </c>
      <c r="AG39" s="20" t="str">
        <f t="shared" ref="AG39:AG70" si="49">IF(AE39="","",COUNTIF($AE$7:$AE$103,AE39))</f>
        <v/>
      </c>
      <c r="AH39" s="61" t="str">
        <f t="shared" si="16"/>
        <v/>
      </c>
      <c r="AJ39" s="23" t="str">
        <f t="array" ref="AJ39">IF(C39="","",INDEX(구분표!$I$2:$I$300, MATCH(1,(구분표!$E$2:$E$300='1추일출'!B39)*(구분표!$F$2:$F$300='1추일출'!C39)*(구분표!$G$2:$G$300='1추일출'!A39),0)))</f>
        <v/>
      </c>
      <c r="AL39" s="23"/>
    </row>
    <row r="40" spans="1:38" ht="50.1" hidden="1" customHeight="1" x14ac:dyDescent="0.4">
      <c r="A40" s="29" t="str">
        <f>IFERROR(VLOOKUP($C40,구분표!$A$2:$C$300,2,FALSE),"")</f>
        <v/>
      </c>
      <c r="B40" s="20" t="str">
        <f>IFERROR(VLOOKUP($C40,구분표!$A$2:$C$300,3,FALSE),"")</f>
        <v/>
      </c>
      <c r="C40" s="27"/>
      <c r="D40" s="31"/>
      <c r="E40" s="32"/>
      <c r="F40" s="31"/>
      <c r="G40" s="40"/>
      <c r="H40" s="38"/>
      <c r="I40" s="50" t="str">
        <f t="shared" si="5"/>
        <v/>
      </c>
      <c r="J40" s="38"/>
      <c r="K40" s="41"/>
      <c r="L40" s="46">
        <f t="shared" si="6"/>
        <v>0</v>
      </c>
      <c r="M40" s="38"/>
      <c r="N40" s="41"/>
      <c r="O40" s="48">
        <f t="shared" si="7"/>
        <v>0</v>
      </c>
      <c r="P40" s="23" t="str">
        <f t="shared" si="8"/>
        <v>X</v>
      </c>
      <c r="Q40" s="25"/>
      <c r="S40" s="23"/>
      <c r="U40" s="23"/>
      <c r="V40" s="38">
        <f t="shared" si="9"/>
        <v>0</v>
      </c>
      <c r="W40" s="38">
        <f t="shared" si="10"/>
        <v>0</v>
      </c>
      <c r="X40" s="23" t="str">
        <f t="shared" si="11"/>
        <v>OK</v>
      </c>
      <c r="Z40" s="23"/>
      <c r="AA40" s="38">
        <f t="shared" si="12"/>
        <v>0</v>
      </c>
      <c r="AB40" s="38">
        <f t="shared" si="13"/>
        <v>0</v>
      </c>
      <c r="AC40" s="23" t="str">
        <f t="shared" si="14"/>
        <v>OK</v>
      </c>
      <c r="AE40" s="23" t="str">
        <f t="shared" si="15"/>
        <v/>
      </c>
      <c r="AG40" s="20" t="str">
        <f t="shared" si="49"/>
        <v/>
      </c>
      <c r="AH40" s="61" t="str">
        <f t="shared" si="16"/>
        <v/>
      </c>
      <c r="AJ40" s="23" t="str">
        <f t="array" ref="AJ40">IF(C40="","",INDEX(구분표!$I$2:$I$300, MATCH(1,(구분표!$E$2:$E$300='1추일출'!B40)*(구분표!$F$2:$F$300='1추일출'!C40)*(구분표!$G$2:$G$300='1추일출'!A40),0)))</f>
        <v/>
      </c>
      <c r="AL40" s="23"/>
    </row>
    <row r="41" spans="1:38" ht="50.1" hidden="1" customHeight="1" x14ac:dyDescent="0.4">
      <c r="A41" s="29" t="str">
        <f>IFERROR(VLOOKUP($C41,구분표!$A$2:$C$300,2,FALSE),"")</f>
        <v/>
      </c>
      <c r="B41" s="20" t="str">
        <f>IFERROR(VLOOKUP($C41,구분표!$A$2:$C$300,3,FALSE),"")</f>
        <v/>
      </c>
      <c r="C41" s="27"/>
      <c r="D41" s="31"/>
      <c r="E41" s="32"/>
      <c r="F41" s="31"/>
      <c r="G41" s="40"/>
      <c r="H41" s="38"/>
      <c r="I41" s="50" t="str">
        <f t="shared" si="5"/>
        <v/>
      </c>
      <c r="J41" s="38"/>
      <c r="K41" s="41"/>
      <c r="L41" s="46">
        <f t="shared" si="6"/>
        <v>0</v>
      </c>
      <c r="M41" s="38"/>
      <c r="N41" s="41"/>
      <c r="O41" s="48">
        <f t="shared" si="7"/>
        <v>0</v>
      </c>
      <c r="P41" s="23" t="str">
        <f t="shared" si="8"/>
        <v>X</v>
      </c>
      <c r="Q41" s="25"/>
      <c r="S41" s="23"/>
      <c r="U41" s="23"/>
      <c r="V41" s="38">
        <f t="shared" si="9"/>
        <v>0</v>
      </c>
      <c r="W41" s="38">
        <f t="shared" si="10"/>
        <v>0</v>
      </c>
      <c r="X41" s="23" t="str">
        <f t="shared" si="11"/>
        <v>OK</v>
      </c>
      <c r="Z41" s="23"/>
      <c r="AA41" s="38">
        <f t="shared" si="12"/>
        <v>0</v>
      </c>
      <c r="AB41" s="38">
        <f t="shared" si="13"/>
        <v>0</v>
      </c>
      <c r="AC41" s="23" t="str">
        <f t="shared" si="14"/>
        <v>OK</v>
      </c>
      <c r="AE41" s="23" t="str">
        <f t="shared" si="15"/>
        <v/>
      </c>
      <c r="AG41" s="20" t="str">
        <f t="shared" si="49"/>
        <v/>
      </c>
      <c r="AH41" s="61" t="str">
        <f t="shared" si="16"/>
        <v/>
      </c>
      <c r="AJ41" s="23" t="str">
        <f t="array" ref="AJ41">IF(C41="","",INDEX(구분표!$I$2:$I$300, MATCH(1,(구분표!$E$2:$E$300='1추일출'!B41)*(구분표!$F$2:$F$300='1추일출'!C41)*(구분표!$G$2:$G$300='1추일출'!A41),0)))</f>
        <v/>
      </c>
      <c r="AL41" s="23"/>
    </row>
    <row r="42" spans="1:38" ht="50.1" hidden="1" customHeight="1" x14ac:dyDescent="0.4">
      <c r="A42" s="29" t="str">
        <f>IFERROR(VLOOKUP($C42,구분표!$A$2:$C$300,2,FALSE),"")</f>
        <v/>
      </c>
      <c r="B42" s="20" t="str">
        <f>IFERROR(VLOOKUP($C42,구분표!$A$2:$C$300,3,FALSE),"")</f>
        <v/>
      </c>
      <c r="C42" s="27"/>
      <c r="D42" s="31"/>
      <c r="E42" s="32"/>
      <c r="F42" s="31"/>
      <c r="G42" s="40"/>
      <c r="H42" s="38"/>
      <c r="I42" s="50" t="str">
        <f t="shared" si="5"/>
        <v/>
      </c>
      <c r="J42" s="38"/>
      <c r="K42" s="41"/>
      <c r="L42" s="46">
        <f t="shared" si="6"/>
        <v>0</v>
      </c>
      <c r="M42" s="38"/>
      <c r="N42" s="41"/>
      <c r="O42" s="48">
        <f t="shared" si="7"/>
        <v>0</v>
      </c>
      <c r="P42" s="23" t="str">
        <f t="shared" si="8"/>
        <v>X</v>
      </c>
      <c r="Q42" s="25"/>
      <c r="S42" s="23"/>
      <c r="U42" s="23"/>
      <c r="V42" s="38">
        <f t="shared" si="9"/>
        <v>0</v>
      </c>
      <c r="W42" s="38">
        <f t="shared" si="10"/>
        <v>0</v>
      </c>
      <c r="X42" s="23" t="str">
        <f t="shared" si="11"/>
        <v>OK</v>
      </c>
      <c r="Z42" s="23"/>
      <c r="AA42" s="38">
        <f t="shared" si="12"/>
        <v>0</v>
      </c>
      <c r="AB42" s="38">
        <f t="shared" si="13"/>
        <v>0</v>
      </c>
      <c r="AC42" s="23" t="str">
        <f t="shared" si="14"/>
        <v>OK</v>
      </c>
      <c r="AE42" s="23" t="str">
        <f t="shared" si="15"/>
        <v/>
      </c>
      <c r="AG42" s="20" t="str">
        <f t="shared" si="49"/>
        <v/>
      </c>
      <c r="AH42" s="61" t="str">
        <f t="shared" si="16"/>
        <v/>
      </c>
      <c r="AJ42" s="23" t="str">
        <f t="array" ref="AJ42">IF(C42="","",INDEX(구분표!$I$2:$I$300, MATCH(1,(구분표!$E$2:$E$300='1추일출'!B42)*(구분표!$F$2:$F$300='1추일출'!C42)*(구분표!$G$2:$G$300='1추일출'!A42),0)))</f>
        <v/>
      </c>
      <c r="AL42" s="23"/>
    </row>
    <row r="43" spans="1:38" ht="50.1" hidden="1" customHeight="1" x14ac:dyDescent="0.4">
      <c r="A43" s="29" t="str">
        <f>IFERROR(VLOOKUP($C43,구분표!$A$2:$C$300,2,FALSE),"")</f>
        <v/>
      </c>
      <c r="B43" s="20" t="str">
        <f>IFERROR(VLOOKUP($C43,구분표!$A$2:$C$300,3,FALSE),"")</f>
        <v/>
      </c>
      <c r="C43" s="27"/>
      <c r="D43" s="31"/>
      <c r="E43" s="32"/>
      <c r="F43" s="31"/>
      <c r="G43" s="40"/>
      <c r="H43" s="38"/>
      <c r="I43" s="50" t="str">
        <f t="shared" si="5"/>
        <v/>
      </c>
      <c r="J43" s="38"/>
      <c r="K43" s="41"/>
      <c r="L43" s="46">
        <f t="shared" si="6"/>
        <v>0</v>
      </c>
      <c r="M43" s="38"/>
      <c r="N43" s="41"/>
      <c r="O43" s="48">
        <f t="shared" si="7"/>
        <v>0</v>
      </c>
      <c r="P43" s="23" t="str">
        <f t="shared" si="8"/>
        <v>X</v>
      </c>
      <c r="Q43" s="25"/>
      <c r="S43" s="23"/>
      <c r="U43" s="23"/>
      <c r="V43" s="38">
        <f t="shared" si="9"/>
        <v>0</v>
      </c>
      <c r="W43" s="38">
        <f t="shared" si="10"/>
        <v>0</v>
      </c>
      <c r="X43" s="23" t="str">
        <f t="shared" si="11"/>
        <v>OK</v>
      </c>
      <c r="Z43" s="23"/>
      <c r="AA43" s="38">
        <f t="shared" si="12"/>
        <v>0</v>
      </c>
      <c r="AB43" s="38">
        <f t="shared" si="13"/>
        <v>0</v>
      </c>
      <c r="AC43" s="23" t="str">
        <f t="shared" si="14"/>
        <v>OK</v>
      </c>
      <c r="AE43" s="23" t="str">
        <f t="shared" si="15"/>
        <v/>
      </c>
      <c r="AG43" s="20" t="str">
        <f t="shared" si="49"/>
        <v/>
      </c>
      <c r="AH43" s="61" t="str">
        <f t="shared" si="16"/>
        <v/>
      </c>
      <c r="AJ43" s="23" t="str">
        <f t="array" ref="AJ43">IF(C43="","",INDEX(구분표!$I$2:$I$300, MATCH(1,(구분표!$E$2:$E$300='1추일출'!B43)*(구분표!$F$2:$F$300='1추일출'!C43)*(구분표!$G$2:$G$300='1추일출'!A43),0)))</f>
        <v/>
      </c>
      <c r="AL43" s="23"/>
    </row>
    <row r="44" spans="1:38" ht="50.1" hidden="1" customHeight="1" x14ac:dyDescent="0.4">
      <c r="A44" s="29" t="str">
        <f>IFERROR(VLOOKUP($C44,구분표!$A$2:$C$300,2,FALSE),"")</f>
        <v/>
      </c>
      <c r="B44" s="20" t="str">
        <f>IFERROR(VLOOKUP($C44,구분표!$A$2:$C$300,3,FALSE),"")</f>
        <v/>
      </c>
      <c r="C44" s="27"/>
      <c r="D44" s="31"/>
      <c r="E44" s="32"/>
      <c r="F44" s="31"/>
      <c r="G44" s="40"/>
      <c r="H44" s="38"/>
      <c r="I44" s="50" t="str">
        <f t="shared" si="5"/>
        <v/>
      </c>
      <c r="J44" s="38"/>
      <c r="K44" s="41"/>
      <c r="L44" s="46">
        <f t="shared" si="6"/>
        <v>0</v>
      </c>
      <c r="M44" s="38"/>
      <c r="N44" s="41"/>
      <c r="O44" s="48">
        <f t="shared" si="7"/>
        <v>0</v>
      </c>
      <c r="P44" s="23" t="str">
        <f t="shared" si="8"/>
        <v>X</v>
      </c>
      <c r="Q44" s="25"/>
      <c r="S44" s="23"/>
      <c r="U44" s="23"/>
      <c r="V44" s="38">
        <f t="shared" si="9"/>
        <v>0</v>
      </c>
      <c r="W44" s="38">
        <f t="shared" si="10"/>
        <v>0</v>
      </c>
      <c r="X44" s="23" t="str">
        <f t="shared" si="11"/>
        <v>OK</v>
      </c>
      <c r="Z44" s="23"/>
      <c r="AA44" s="38">
        <f t="shared" si="12"/>
        <v>0</v>
      </c>
      <c r="AB44" s="38">
        <f t="shared" si="13"/>
        <v>0</v>
      </c>
      <c r="AC44" s="23" t="str">
        <f t="shared" si="14"/>
        <v>OK</v>
      </c>
      <c r="AE44" s="23" t="str">
        <f t="shared" si="15"/>
        <v/>
      </c>
      <c r="AG44" s="20" t="str">
        <f t="shared" si="49"/>
        <v/>
      </c>
      <c r="AH44" s="61" t="str">
        <f t="shared" si="16"/>
        <v/>
      </c>
      <c r="AJ44" s="23" t="str">
        <f t="array" ref="AJ44">IF(C44="","",INDEX(구분표!$I$2:$I$300, MATCH(1,(구분표!$E$2:$E$300='1추일출'!B44)*(구분표!$F$2:$F$300='1추일출'!C44)*(구분표!$G$2:$G$300='1추일출'!A44),0)))</f>
        <v/>
      </c>
      <c r="AL44" s="23"/>
    </row>
    <row r="45" spans="1:38" ht="50.1" hidden="1" customHeight="1" x14ac:dyDescent="0.4">
      <c r="A45" s="29" t="str">
        <f>IFERROR(VLOOKUP($C45,구분표!$A$2:$C$300,2,FALSE),"")</f>
        <v/>
      </c>
      <c r="B45" s="20" t="str">
        <f>IFERROR(VLOOKUP($C45,구분표!$A$2:$C$300,3,FALSE),"")</f>
        <v/>
      </c>
      <c r="C45" s="27"/>
      <c r="D45" s="31"/>
      <c r="E45" s="32"/>
      <c r="F45" s="31"/>
      <c r="G45" s="40"/>
      <c r="H45" s="38"/>
      <c r="I45" s="50" t="str">
        <f t="shared" si="5"/>
        <v/>
      </c>
      <c r="J45" s="38"/>
      <c r="K45" s="41"/>
      <c r="L45" s="46">
        <f t="shared" si="6"/>
        <v>0</v>
      </c>
      <c r="M45" s="38"/>
      <c r="N45" s="41"/>
      <c r="O45" s="48">
        <f t="shared" si="7"/>
        <v>0</v>
      </c>
      <c r="P45" s="23" t="str">
        <f t="shared" si="8"/>
        <v>X</v>
      </c>
      <c r="Q45" s="25"/>
      <c r="S45" s="23"/>
      <c r="U45" s="23"/>
      <c r="V45" s="38">
        <f t="shared" si="9"/>
        <v>0</v>
      </c>
      <c r="W45" s="38">
        <f t="shared" si="10"/>
        <v>0</v>
      </c>
      <c r="X45" s="23" t="str">
        <f t="shared" si="11"/>
        <v>OK</v>
      </c>
      <c r="Z45" s="23"/>
      <c r="AA45" s="38">
        <f t="shared" si="12"/>
        <v>0</v>
      </c>
      <c r="AB45" s="38">
        <f t="shared" si="13"/>
        <v>0</v>
      </c>
      <c r="AC45" s="23" t="str">
        <f t="shared" si="14"/>
        <v>OK</v>
      </c>
      <c r="AE45" s="23" t="str">
        <f t="shared" si="15"/>
        <v/>
      </c>
      <c r="AG45" s="20" t="str">
        <f t="shared" si="49"/>
        <v/>
      </c>
      <c r="AH45" s="61" t="str">
        <f t="shared" si="16"/>
        <v/>
      </c>
      <c r="AJ45" s="23" t="str">
        <f t="array" ref="AJ45">IF(C45="","",INDEX(구분표!$I$2:$I$300, MATCH(1,(구분표!$E$2:$E$300='1추일출'!B45)*(구분표!$F$2:$F$300='1추일출'!C45)*(구분표!$G$2:$G$300='1추일출'!A45),0)))</f>
        <v/>
      </c>
      <c r="AL45" s="23"/>
    </row>
    <row r="46" spans="1:38" ht="50.1" hidden="1" customHeight="1" x14ac:dyDescent="0.4">
      <c r="A46" s="29" t="str">
        <f>IFERROR(VLOOKUP($C46,구분표!$A$2:$C$300,2,FALSE),"")</f>
        <v/>
      </c>
      <c r="B46" s="20" t="str">
        <f>IFERROR(VLOOKUP($C46,구분표!$A$2:$C$300,3,FALSE),"")</f>
        <v/>
      </c>
      <c r="C46" s="27"/>
      <c r="D46" s="31"/>
      <c r="E46" s="32"/>
      <c r="F46" s="31"/>
      <c r="G46" s="40"/>
      <c r="H46" s="38"/>
      <c r="I46" s="50" t="str">
        <f t="shared" si="5"/>
        <v/>
      </c>
      <c r="J46" s="38"/>
      <c r="K46" s="41"/>
      <c r="L46" s="46">
        <f t="shared" si="6"/>
        <v>0</v>
      </c>
      <c r="M46" s="38"/>
      <c r="N46" s="41"/>
      <c r="O46" s="48">
        <f t="shared" si="7"/>
        <v>0</v>
      </c>
      <c r="P46" s="23" t="str">
        <f t="shared" si="8"/>
        <v>X</v>
      </c>
      <c r="Q46" s="25"/>
      <c r="S46" s="23"/>
      <c r="U46" s="23"/>
      <c r="V46" s="38">
        <f t="shared" si="9"/>
        <v>0</v>
      </c>
      <c r="W46" s="38">
        <f t="shared" si="10"/>
        <v>0</v>
      </c>
      <c r="X46" s="23" t="str">
        <f t="shared" si="11"/>
        <v>OK</v>
      </c>
      <c r="Z46" s="23"/>
      <c r="AA46" s="38">
        <f t="shared" si="12"/>
        <v>0</v>
      </c>
      <c r="AB46" s="38">
        <f t="shared" si="13"/>
        <v>0</v>
      </c>
      <c r="AC46" s="23" t="str">
        <f t="shared" si="14"/>
        <v>OK</v>
      </c>
      <c r="AE46" s="23" t="str">
        <f t="shared" si="15"/>
        <v/>
      </c>
      <c r="AG46" s="20" t="str">
        <f t="shared" si="49"/>
        <v/>
      </c>
      <c r="AH46" s="61" t="str">
        <f t="shared" si="16"/>
        <v/>
      </c>
      <c r="AJ46" s="23" t="str">
        <f t="array" ref="AJ46">IF(C46="","",INDEX(구분표!$I$2:$I$300, MATCH(1,(구분표!$E$2:$E$300='1추일출'!B46)*(구분표!$F$2:$F$300='1추일출'!C46)*(구분표!$G$2:$G$300='1추일출'!A46),0)))</f>
        <v/>
      </c>
      <c r="AL46" s="23"/>
    </row>
    <row r="47" spans="1:38" ht="50.1" hidden="1" customHeight="1" x14ac:dyDescent="0.4">
      <c r="A47" s="53" t="s">
        <v>688</v>
      </c>
      <c r="B47" s="54"/>
      <c r="C47" s="55"/>
      <c r="D47" s="54"/>
      <c r="E47" s="55"/>
      <c r="F47" s="54"/>
      <c r="G47" s="56">
        <f>SUM(G48:G54)</f>
        <v>0</v>
      </c>
      <c r="H47" s="56">
        <f t="shared" ref="H47" si="50">SUM(H48:H54)</f>
        <v>0</v>
      </c>
      <c r="I47" s="56">
        <f t="shared" ref="I47" si="51">SUM(I48:I54)</f>
        <v>0</v>
      </c>
      <c r="J47" s="56">
        <f t="shared" ref="J47" si="52">SUM(J48:J54)</f>
        <v>0</v>
      </c>
      <c r="K47" s="56">
        <f t="shared" ref="K47" si="53">SUM(K48:K54)</f>
        <v>0</v>
      </c>
      <c r="L47" s="56">
        <f t="shared" ref="L47" si="54">SUM(L48:L54)</f>
        <v>0</v>
      </c>
      <c r="M47" s="56">
        <f t="shared" ref="M47" si="55">SUM(M48:M54)</f>
        <v>0</v>
      </c>
      <c r="N47" s="56">
        <f t="shared" ref="N47" si="56">SUM(N48:N54)</f>
        <v>0</v>
      </c>
      <c r="O47" s="56">
        <f t="shared" ref="O47" si="57">SUM(O48:O54)</f>
        <v>0</v>
      </c>
      <c r="P47" s="57"/>
      <c r="Q47" s="58"/>
      <c r="S47" s="23"/>
      <c r="U47" s="23"/>
      <c r="V47" s="38">
        <f t="shared" si="9"/>
        <v>0</v>
      </c>
      <c r="W47" s="38">
        <f t="shared" si="10"/>
        <v>0</v>
      </c>
      <c r="X47" s="23" t="str">
        <f t="shared" si="11"/>
        <v>OK</v>
      </c>
      <c r="Z47" s="23"/>
      <c r="AA47" s="38">
        <f t="shared" si="12"/>
        <v>0</v>
      </c>
      <c r="AB47" s="38">
        <f t="shared" si="13"/>
        <v>0</v>
      </c>
      <c r="AC47" s="23" t="str">
        <f t="shared" si="14"/>
        <v>OK</v>
      </c>
      <c r="AE47" s="23" t="str">
        <f t="shared" si="15"/>
        <v/>
      </c>
      <c r="AG47" s="20" t="str">
        <f t="shared" si="49"/>
        <v/>
      </c>
      <c r="AH47" s="61" t="str">
        <f t="shared" si="16"/>
        <v/>
      </c>
      <c r="AJ47" s="23" t="str">
        <f t="array" ref="AJ47">IF(C47="","",INDEX(구분표!$I$2:$I$300, MATCH(1,(구분표!$E$2:$E$300='1추일출'!B47)*(구분표!$F$2:$F$300='1추일출'!C47)*(구분표!$G$2:$G$300='1추일출'!A47),0)))</f>
        <v/>
      </c>
      <c r="AL47" s="23"/>
    </row>
    <row r="48" spans="1:38" ht="50.1" hidden="1" customHeight="1" x14ac:dyDescent="0.4">
      <c r="A48" s="29" t="str">
        <f>IFERROR(VLOOKUP($C48,구분표!$A$2:$C$300,2,FALSE),"")</f>
        <v/>
      </c>
      <c r="B48" s="20" t="str">
        <f>IFERROR(VLOOKUP($C48,구분표!$A$2:$C$300,3,FALSE),"")</f>
        <v/>
      </c>
      <c r="C48" s="27"/>
      <c r="D48" s="31"/>
      <c r="E48" s="32"/>
      <c r="F48" s="31"/>
      <c r="G48" s="40"/>
      <c r="H48" s="38"/>
      <c r="I48" s="50" t="str">
        <f t="shared" si="5"/>
        <v/>
      </c>
      <c r="J48" s="38"/>
      <c r="K48" s="41"/>
      <c r="L48" s="46">
        <f t="shared" si="6"/>
        <v>0</v>
      </c>
      <c r="M48" s="38"/>
      <c r="N48" s="41"/>
      <c r="O48" s="48">
        <f t="shared" si="7"/>
        <v>0</v>
      </c>
      <c r="P48" s="23" t="str">
        <f t="shared" si="8"/>
        <v>X</v>
      </c>
      <c r="Q48" s="25"/>
      <c r="S48" s="23"/>
      <c r="U48" s="23"/>
      <c r="V48" s="38">
        <f t="shared" si="9"/>
        <v>0</v>
      </c>
      <c r="W48" s="38">
        <f t="shared" si="10"/>
        <v>0</v>
      </c>
      <c r="X48" s="23" t="str">
        <f t="shared" si="11"/>
        <v>OK</v>
      </c>
      <c r="Z48" s="23"/>
      <c r="AA48" s="38">
        <f t="shared" si="12"/>
        <v>0</v>
      </c>
      <c r="AB48" s="38">
        <f t="shared" si="13"/>
        <v>0</v>
      </c>
      <c r="AC48" s="23" t="str">
        <f t="shared" si="14"/>
        <v>OK</v>
      </c>
      <c r="AE48" s="23" t="str">
        <f t="shared" si="15"/>
        <v/>
      </c>
      <c r="AG48" s="20" t="str">
        <f t="shared" si="49"/>
        <v/>
      </c>
      <c r="AH48" s="61" t="str">
        <f t="shared" si="16"/>
        <v/>
      </c>
      <c r="AJ48" s="23" t="str">
        <f t="array" ref="AJ48">IF(C48="","",INDEX(구분표!$I$2:$I$300, MATCH(1,(구분표!$E$2:$E$300='1추일출'!B48)*(구분표!$F$2:$F$300='1추일출'!C48)*(구분표!$G$2:$G$300='1추일출'!A48),0)))</f>
        <v/>
      </c>
      <c r="AL48" s="23"/>
    </row>
    <row r="49" spans="1:38" ht="50.1" hidden="1" customHeight="1" x14ac:dyDescent="0.4">
      <c r="A49" s="29" t="str">
        <f>IFERROR(VLOOKUP($C49,구분표!$A$2:$C$300,2,FALSE),"")</f>
        <v/>
      </c>
      <c r="B49" s="20" t="str">
        <f>IFERROR(VLOOKUP($C49,구분표!$A$2:$C$300,3,FALSE),"")</f>
        <v/>
      </c>
      <c r="C49" s="27"/>
      <c r="D49" s="31"/>
      <c r="E49" s="32"/>
      <c r="F49" s="31"/>
      <c r="G49" s="40"/>
      <c r="H49" s="38"/>
      <c r="I49" s="50" t="str">
        <f t="shared" si="5"/>
        <v/>
      </c>
      <c r="J49" s="38"/>
      <c r="K49" s="41"/>
      <c r="L49" s="46">
        <f t="shared" si="6"/>
        <v>0</v>
      </c>
      <c r="M49" s="38"/>
      <c r="N49" s="41"/>
      <c r="O49" s="48">
        <f t="shared" si="7"/>
        <v>0</v>
      </c>
      <c r="P49" s="23" t="str">
        <f t="shared" si="8"/>
        <v>X</v>
      </c>
      <c r="Q49" s="25"/>
      <c r="S49" s="23"/>
      <c r="U49" s="23"/>
      <c r="V49" s="38">
        <f t="shared" si="9"/>
        <v>0</v>
      </c>
      <c r="W49" s="38">
        <f t="shared" si="10"/>
        <v>0</v>
      </c>
      <c r="X49" s="23" t="str">
        <f t="shared" si="11"/>
        <v>OK</v>
      </c>
      <c r="Z49" s="23"/>
      <c r="AA49" s="38">
        <f t="shared" si="12"/>
        <v>0</v>
      </c>
      <c r="AB49" s="38">
        <f t="shared" si="13"/>
        <v>0</v>
      </c>
      <c r="AC49" s="23" t="str">
        <f t="shared" si="14"/>
        <v>OK</v>
      </c>
      <c r="AE49" s="23" t="str">
        <f t="shared" si="15"/>
        <v/>
      </c>
      <c r="AG49" s="20" t="str">
        <f t="shared" si="49"/>
        <v/>
      </c>
      <c r="AH49" s="61" t="str">
        <f t="shared" si="16"/>
        <v/>
      </c>
      <c r="AJ49" s="23" t="str">
        <f t="array" ref="AJ49">IF(C49="","",INDEX(구분표!$I$2:$I$300, MATCH(1,(구분표!$E$2:$E$300='1추일출'!B49)*(구분표!$F$2:$F$300='1추일출'!C49)*(구분표!$G$2:$G$300='1추일출'!A49),0)))</f>
        <v/>
      </c>
      <c r="AL49" s="23"/>
    </row>
    <row r="50" spans="1:38" ht="50.1" hidden="1" customHeight="1" x14ac:dyDescent="0.4">
      <c r="A50" s="29" t="str">
        <f>IFERROR(VLOOKUP($C50,구분표!$A$2:$C$300,2,FALSE),"")</f>
        <v/>
      </c>
      <c r="B50" s="20" t="str">
        <f>IFERROR(VLOOKUP($C50,구분표!$A$2:$C$300,3,FALSE),"")</f>
        <v/>
      </c>
      <c r="C50" s="27"/>
      <c r="D50" s="31"/>
      <c r="E50" s="32"/>
      <c r="F50" s="31"/>
      <c r="G50" s="40"/>
      <c r="H50" s="38"/>
      <c r="I50" s="50" t="str">
        <f t="shared" si="5"/>
        <v/>
      </c>
      <c r="J50" s="38"/>
      <c r="K50" s="41"/>
      <c r="L50" s="46">
        <f t="shared" si="6"/>
        <v>0</v>
      </c>
      <c r="M50" s="38"/>
      <c r="N50" s="41"/>
      <c r="O50" s="48">
        <f t="shared" si="7"/>
        <v>0</v>
      </c>
      <c r="P50" s="23" t="str">
        <f t="shared" si="8"/>
        <v>X</v>
      </c>
      <c r="Q50" s="25"/>
      <c r="S50" s="23"/>
      <c r="U50" s="23"/>
      <c r="V50" s="38">
        <f t="shared" si="9"/>
        <v>0</v>
      </c>
      <c r="W50" s="38">
        <f t="shared" si="10"/>
        <v>0</v>
      </c>
      <c r="X50" s="23" t="str">
        <f t="shared" si="11"/>
        <v>OK</v>
      </c>
      <c r="Z50" s="23"/>
      <c r="AA50" s="38">
        <f t="shared" si="12"/>
        <v>0</v>
      </c>
      <c r="AB50" s="38">
        <f t="shared" si="13"/>
        <v>0</v>
      </c>
      <c r="AC50" s="23" t="str">
        <f t="shared" si="14"/>
        <v>OK</v>
      </c>
      <c r="AE50" s="23" t="str">
        <f t="shared" si="15"/>
        <v/>
      </c>
      <c r="AG50" s="20" t="str">
        <f t="shared" si="49"/>
        <v/>
      </c>
      <c r="AH50" s="61" t="str">
        <f t="shared" si="16"/>
        <v/>
      </c>
      <c r="AJ50" s="23" t="str">
        <f t="array" ref="AJ50">IF(C50="","",INDEX(구분표!$I$2:$I$300, MATCH(1,(구분표!$E$2:$E$300='1추일출'!B50)*(구분표!$F$2:$F$300='1추일출'!C50)*(구분표!$G$2:$G$300='1추일출'!A50),0)))</f>
        <v/>
      </c>
      <c r="AL50" s="23"/>
    </row>
    <row r="51" spans="1:38" ht="50.1" hidden="1" customHeight="1" x14ac:dyDescent="0.4">
      <c r="A51" s="29" t="str">
        <f>IFERROR(VLOOKUP($C51,구분표!$A$2:$C$300,2,FALSE),"")</f>
        <v/>
      </c>
      <c r="B51" s="20" t="str">
        <f>IFERROR(VLOOKUP($C51,구분표!$A$2:$C$300,3,FALSE),"")</f>
        <v/>
      </c>
      <c r="C51" s="27"/>
      <c r="D51" s="31"/>
      <c r="E51" s="32"/>
      <c r="F51" s="31"/>
      <c r="G51" s="40"/>
      <c r="H51" s="38"/>
      <c r="I51" s="50" t="str">
        <f t="shared" si="5"/>
        <v/>
      </c>
      <c r="J51" s="38"/>
      <c r="K51" s="41"/>
      <c r="L51" s="46">
        <f t="shared" si="6"/>
        <v>0</v>
      </c>
      <c r="M51" s="38"/>
      <c r="N51" s="41"/>
      <c r="O51" s="48">
        <f t="shared" si="7"/>
        <v>0</v>
      </c>
      <c r="P51" s="23" t="str">
        <f t="shared" si="8"/>
        <v>X</v>
      </c>
      <c r="Q51" s="25"/>
      <c r="S51" s="23"/>
      <c r="U51" s="23"/>
      <c r="V51" s="38">
        <f t="shared" si="9"/>
        <v>0</v>
      </c>
      <c r="W51" s="38">
        <f t="shared" si="10"/>
        <v>0</v>
      </c>
      <c r="X51" s="23" t="str">
        <f t="shared" si="11"/>
        <v>OK</v>
      </c>
      <c r="Z51" s="23"/>
      <c r="AA51" s="38">
        <f t="shared" si="12"/>
        <v>0</v>
      </c>
      <c r="AB51" s="38">
        <f t="shared" si="13"/>
        <v>0</v>
      </c>
      <c r="AC51" s="23" t="str">
        <f t="shared" si="14"/>
        <v>OK</v>
      </c>
      <c r="AE51" s="23" t="str">
        <f t="shared" si="15"/>
        <v/>
      </c>
      <c r="AG51" s="20" t="str">
        <f t="shared" si="49"/>
        <v/>
      </c>
      <c r="AH51" s="61" t="str">
        <f t="shared" si="16"/>
        <v/>
      </c>
      <c r="AJ51" s="23" t="str">
        <f t="array" ref="AJ51">IF(C51="","",INDEX(구분표!$I$2:$I$300, MATCH(1,(구분표!$E$2:$E$300='1추일출'!B51)*(구분표!$F$2:$F$300='1추일출'!C51)*(구분표!$G$2:$G$300='1추일출'!A51),0)))</f>
        <v/>
      </c>
      <c r="AL51" s="23"/>
    </row>
    <row r="52" spans="1:38" ht="50.1" hidden="1" customHeight="1" x14ac:dyDescent="0.4">
      <c r="A52" s="29" t="str">
        <f>IFERROR(VLOOKUP($C52,구분표!$A$2:$C$300,2,FALSE),"")</f>
        <v/>
      </c>
      <c r="B52" s="20" t="str">
        <f>IFERROR(VLOOKUP($C52,구분표!$A$2:$C$300,3,FALSE),"")</f>
        <v/>
      </c>
      <c r="C52" s="27"/>
      <c r="D52" s="31"/>
      <c r="E52" s="32"/>
      <c r="F52" s="31"/>
      <c r="G52" s="40"/>
      <c r="H52" s="38"/>
      <c r="I52" s="50" t="str">
        <f t="shared" si="5"/>
        <v/>
      </c>
      <c r="J52" s="38"/>
      <c r="K52" s="41"/>
      <c r="L52" s="46">
        <f t="shared" si="6"/>
        <v>0</v>
      </c>
      <c r="M52" s="38"/>
      <c r="N52" s="41"/>
      <c r="O52" s="48">
        <f t="shared" si="7"/>
        <v>0</v>
      </c>
      <c r="P52" s="23" t="str">
        <f t="shared" si="8"/>
        <v>X</v>
      </c>
      <c r="Q52" s="25"/>
      <c r="S52" s="23"/>
      <c r="U52" s="23"/>
      <c r="V52" s="38">
        <f t="shared" si="9"/>
        <v>0</v>
      </c>
      <c r="W52" s="38">
        <f t="shared" si="10"/>
        <v>0</v>
      </c>
      <c r="X52" s="23" t="str">
        <f t="shared" si="11"/>
        <v>OK</v>
      </c>
      <c r="Z52" s="23"/>
      <c r="AA52" s="38">
        <f t="shared" si="12"/>
        <v>0</v>
      </c>
      <c r="AB52" s="38">
        <f t="shared" si="13"/>
        <v>0</v>
      </c>
      <c r="AC52" s="23" t="str">
        <f t="shared" si="14"/>
        <v>OK</v>
      </c>
      <c r="AE52" s="23" t="str">
        <f t="shared" si="15"/>
        <v/>
      </c>
      <c r="AG52" s="20" t="str">
        <f t="shared" si="49"/>
        <v/>
      </c>
      <c r="AH52" s="61" t="str">
        <f t="shared" si="16"/>
        <v/>
      </c>
      <c r="AJ52" s="23" t="str">
        <f t="array" ref="AJ52">IF(C52="","",INDEX(구분표!$I$2:$I$300, MATCH(1,(구분표!$E$2:$E$300='1추일출'!B52)*(구분표!$F$2:$F$300='1추일출'!C52)*(구분표!$G$2:$G$300='1추일출'!A52),0)))</f>
        <v/>
      </c>
      <c r="AL52" s="23"/>
    </row>
    <row r="53" spans="1:38" ht="50.1" hidden="1" customHeight="1" x14ac:dyDescent="0.4">
      <c r="A53" s="29" t="str">
        <f>IFERROR(VLOOKUP($C53,구분표!$A$2:$C$300,2,FALSE),"")</f>
        <v/>
      </c>
      <c r="B53" s="20" t="str">
        <f>IFERROR(VLOOKUP($C53,구분표!$A$2:$C$300,3,FALSE),"")</f>
        <v/>
      </c>
      <c r="C53" s="27"/>
      <c r="D53" s="31"/>
      <c r="E53" s="32"/>
      <c r="F53" s="31"/>
      <c r="G53" s="40"/>
      <c r="H53" s="38"/>
      <c r="I53" s="50" t="str">
        <f t="shared" si="5"/>
        <v/>
      </c>
      <c r="J53" s="38"/>
      <c r="K53" s="41"/>
      <c r="L53" s="46">
        <f t="shared" si="6"/>
        <v>0</v>
      </c>
      <c r="M53" s="38"/>
      <c r="N53" s="41"/>
      <c r="O53" s="48">
        <f t="shared" si="7"/>
        <v>0</v>
      </c>
      <c r="P53" s="23" t="str">
        <f t="shared" si="8"/>
        <v>X</v>
      </c>
      <c r="Q53" s="25"/>
      <c r="S53" s="23"/>
      <c r="U53" s="23"/>
      <c r="V53" s="38">
        <f t="shared" si="9"/>
        <v>0</v>
      </c>
      <c r="W53" s="38">
        <f t="shared" si="10"/>
        <v>0</v>
      </c>
      <c r="X53" s="23" t="str">
        <f t="shared" si="11"/>
        <v>OK</v>
      </c>
      <c r="Z53" s="23"/>
      <c r="AA53" s="38">
        <f t="shared" si="12"/>
        <v>0</v>
      </c>
      <c r="AB53" s="38">
        <f t="shared" si="13"/>
        <v>0</v>
      </c>
      <c r="AC53" s="23" t="str">
        <f t="shared" si="14"/>
        <v>OK</v>
      </c>
      <c r="AE53" s="23" t="str">
        <f t="shared" si="15"/>
        <v/>
      </c>
      <c r="AG53" s="20" t="str">
        <f t="shared" si="49"/>
        <v/>
      </c>
      <c r="AH53" s="61" t="str">
        <f t="shared" si="16"/>
        <v/>
      </c>
      <c r="AJ53" s="23" t="str">
        <f t="array" ref="AJ53">IF(C53="","",INDEX(구분표!$I$2:$I$300, MATCH(1,(구분표!$E$2:$E$300='1추일출'!B53)*(구분표!$F$2:$F$300='1추일출'!C53)*(구분표!$G$2:$G$300='1추일출'!A53),0)))</f>
        <v/>
      </c>
      <c r="AL53" s="23"/>
    </row>
    <row r="54" spans="1:38" ht="50.1" hidden="1" customHeight="1" x14ac:dyDescent="0.4">
      <c r="A54" s="29" t="str">
        <f>IFERROR(VLOOKUP($C54,구분표!$A$2:$C$300,2,FALSE),"")</f>
        <v/>
      </c>
      <c r="B54" s="20" t="str">
        <f>IFERROR(VLOOKUP($C54,구분표!$A$2:$C$300,3,FALSE),"")</f>
        <v/>
      </c>
      <c r="C54" s="27"/>
      <c r="D54" s="31"/>
      <c r="E54" s="32"/>
      <c r="F54" s="31"/>
      <c r="G54" s="40"/>
      <c r="H54" s="38"/>
      <c r="I54" s="50" t="str">
        <f t="shared" si="5"/>
        <v/>
      </c>
      <c r="J54" s="38"/>
      <c r="K54" s="41"/>
      <c r="L54" s="46">
        <f t="shared" si="6"/>
        <v>0</v>
      </c>
      <c r="M54" s="38"/>
      <c r="N54" s="41"/>
      <c r="O54" s="48">
        <f t="shared" si="7"/>
        <v>0</v>
      </c>
      <c r="P54" s="23" t="str">
        <f t="shared" si="8"/>
        <v>X</v>
      </c>
      <c r="Q54" s="25"/>
      <c r="S54" s="23"/>
      <c r="U54" s="23"/>
      <c r="V54" s="38">
        <f t="shared" si="9"/>
        <v>0</v>
      </c>
      <c r="W54" s="38">
        <f t="shared" si="10"/>
        <v>0</v>
      </c>
      <c r="X54" s="23" t="str">
        <f t="shared" si="11"/>
        <v>OK</v>
      </c>
      <c r="Z54" s="23"/>
      <c r="AA54" s="38">
        <f t="shared" si="12"/>
        <v>0</v>
      </c>
      <c r="AB54" s="38">
        <f t="shared" si="13"/>
        <v>0</v>
      </c>
      <c r="AC54" s="23" t="str">
        <f t="shared" si="14"/>
        <v>OK</v>
      </c>
      <c r="AE54" s="23" t="str">
        <f t="shared" si="15"/>
        <v/>
      </c>
      <c r="AG54" s="20" t="str">
        <f t="shared" si="49"/>
        <v/>
      </c>
      <c r="AH54" s="61" t="str">
        <f t="shared" si="16"/>
        <v/>
      </c>
      <c r="AJ54" s="23" t="str">
        <f t="array" ref="AJ54">IF(C54="","",INDEX(구분표!$I$2:$I$300, MATCH(1,(구분표!$E$2:$E$300='1추일출'!B54)*(구분표!$F$2:$F$300='1추일출'!C54)*(구분표!$G$2:$G$300='1추일출'!A54),0)))</f>
        <v/>
      </c>
      <c r="AL54" s="23"/>
    </row>
    <row r="55" spans="1:38" ht="50.1" customHeight="1" x14ac:dyDescent="0.4">
      <c r="A55" s="53" t="s">
        <v>689</v>
      </c>
      <c r="B55" s="54"/>
      <c r="C55" s="55"/>
      <c r="D55" s="54"/>
      <c r="E55" s="55"/>
      <c r="F55" s="54"/>
      <c r="G55" s="56">
        <f t="shared" ref="G55:L55" si="58">SUM(G56:G65)</f>
        <v>4017235</v>
      </c>
      <c r="H55" s="56">
        <f t="shared" si="58"/>
        <v>917235</v>
      </c>
      <c r="I55" s="56">
        <f t="shared" si="58"/>
        <v>3100000</v>
      </c>
      <c r="J55" s="56">
        <f t="shared" si="58"/>
        <v>-1550000</v>
      </c>
      <c r="K55" s="56">
        <f t="shared" si="58"/>
        <v>2509571</v>
      </c>
      <c r="L55" s="56">
        <f t="shared" si="58"/>
        <v>4976806</v>
      </c>
      <c r="M55" s="56">
        <f>SUM(M60:M65)</f>
        <v>0</v>
      </c>
      <c r="N55" s="56">
        <f>SUM(N60:N65)</f>
        <v>0</v>
      </c>
      <c r="O55" s="56">
        <f>SUM(O60:O65)</f>
        <v>3100000</v>
      </c>
      <c r="P55" s="57"/>
      <c r="Q55" s="58"/>
      <c r="S55" s="23" t="s">
        <v>806</v>
      </c>
      <c r="U55" s="23"/>
      <c r="V55" s="38">
        <v>911675</v>
      </c>
      <c r="W55" s="38">
        <v>47896</v>
      </c>
      <c r="X55" s="23" t="str">
        <f t="shared" si="11"/>
        <v>OK</v>
      </c>
      <c r="Z55" s="23"/>
      <c r="AA55" s="38" t="str">
        <f t="shared" si="12"/>
        <v>직접입력</v>
      </c>
      <c r="AB55" s="38" t="str">
        <f t="shared" si="13"/>
        <v>직접입력</v>
      </c>
      <c r="AC55" s="23" t="str">
        <f t="shared" si="14"/>
        <v>OK</v>
      </c>
      <c r="AE55" s="23" t="str">
        <f t="shared" si="15"/>
        <v/>
      </c>
      <c r="AG55" s="20" t="str">
        <f t="shared" si="49"/>
        <v/>
      </c>
      <c r="AH55" s="61" t="str">
        <f t="shared" si="16"/>
        <v/>
      </c>
      <c r="AJ55" s="23" t="str">
        <f t="array" ref="AJ55">IF(C55="","",INDEX(구분표!$I$2:$I$300, MATCH(1,(구분표!$E$2:$E$300='1추일출'!B55)*(구분표!$F$2:$F$300='1추일출'!C55)*(구분표!$G$2:$G$300='1추일출'!A55),0)))</f>
        <v/>
      </c>
      <c r="AL55" s="23"/>
    </row>
    <row r="56" spans="1:38" ht="54" customHeight="1" x14ac:dyDescent="0.4">
      <c r="A56" s="29" t="str">
        <f>IFERROR(VLOOKUP($C56,구분표!$A$2:$C$300,2,FALSE),"")</f>
        <v>보건복지위원회</v>
      </c>
      <c r="B56" s="20" t="str">
        <f>IFERROR(VLOOKUP($C56,구분표!$A$2:$C$300,3,FALSE),"")</f>
        <v>보건복지국</v>
      </c>
      <c r="C56" s="27" t="s">
        <v>803</v>
      </c>
      <c r="D56" s="31" t="s">
        <v>799</v>
      </c>
      <c r="E56" s="32"/>
      <c r="F56" s="166" t="s">
        <v>804</v>
      </c>
      <c r="G56" s="40">
        <v>0</v>
      </c>
      <c r="H56" s="38">
        <v>0</v>
      </c>
      <c r="I56" s="50">
        <f t="shared" ref="I56:I59" si="59">IF(D56="","",G56-H56)</f>
        <v>0</v>
      </c>
      <c r="J56" s="38"/>
      <c r="K56" s="41">
        <v>70947</v>
      </c>
      <c r="L56" s="46">
        <f t="shared" ref="L56:L59" si="60">IF(G56=0,H56+J56+K56,G56+J56+K56)</f>
        <v>70947</v>
      </c>
      <c r="M56" s="38"/>
      <c r="N56" s="41"/>
      <c r="O56" s="48">
        <f t="shared" ref="O56:O59" si="61">IF(G56=0,H56+M56+N56,G56+M56+N56)</f>
        <v>0</v>
      </c>
      <c r="P56" s="23" t="str">
        <f t="shared" ref="P56:P59" si="62">IF(AND((L56=0),(O56&gt;0)),"O",IF(AND((J56&lt;0),(L56-O56&lt;0)),"O","X"))</f>
        <v>X</v>
      </c>
      <c r="Q56" s="167" t="s">
        <v>813</v>
      </c>
      <c r="S56" s="23" t="s">
        <v>806</v>
      </c>
      <c r="U56" s="23" t="s">
        <v>805</v>
      </c>
      <c r="V56" s="38">
        <v>70947</v>
      </c>
      <c r="W56" s="38">
        <v>0</v>
      </c>
      <c r="X56" s="23" t="str">
        <f t="shared" si="11"/>
        <v>OK</v>
      </c>
      <c r="Z56" s="23"/>
      <c r="AA56" s="38" t="str">
        <f t="shared" si="12"/>
        <v>직접입력</v>
      </c>
      <c r="AB56" s="38" t="str">
        <f t="shared" ref="AB56:AB59" si="63">IF($U56="도비",SUM(M56:N56),IF($S56="국도비","직접입력",SUM(M56:N56)-AA56))</f>
        <v>직접입력</v>
      </c>
      <c r="AC56" s="23" t="str">
        <f t="shared" ref="AC56:AC59" si="64">IF(SUM(M56:N56)=SUM(AA56:AB56),"OK","검토")</f>
        <v>OK</v>
      </c>
      <c r="AE56" s="23" t="str">
        <f t="shared" si="15"/>
        <v>직접입력</v>
      </c>
      <c r="AG56" s="20">
        <f t="shared" si="49"/>
        <v>2</v>
      </c>
      <c r="AH56" s="61" t="str">
        <f t="shared" si="16"/>
        <v>OK</v>
      </c>
      <c r="AJ56" s="23" t="str">
        <f t="array" ref="AJ56">IF(C56="","",INDEX(구분표!$I$2:$I$300, MATCH(1,(구분표!$E$2:$E$300='1추일출'!B56)*(구분표!$F$2:$F$300='1추일출'!C56)*(구분표!$G$2:$G$300='1추일출'!A56),0)))</f>
        <v>0703</v>
      </c>
      <c r="AL56" s="23"/>
    </row>
    <row r="57" spans="1:38" ht="54" customHeight="1" x14ac:dyDescent="0.4">
      <c r="A57" s="29" t="str">
        <f>IFERROR(VLOOKUP($C57,구분표!$A$2:$C$300,2,FALSE),"")</f>
        <v>보건복지위원회</v>
      </c>
      <c r="B57" s="20" t="str">
        <f>IFERROR(VLOOKUP($C57,구분표!$A$2:$C$300,3,FALSE),"")</f>
        <v>보건복지국</v>
      </c>
      <c r="C57" s="27" t="s">
        <v>788</v>
      </c>
      <c r="D57" s="31" t="s">
        <v>799</v>
      </c>
      <c r="E57" s="32"/>
      <c r="F57" s="166" t="s">
        <v>808</v>
      </c>
      <c r="G57" s="40">
        <v>0</v>
      </c>
      <c r="H57" s="38">
        <v>0</v>
      </c>
      <c r="I57" s="50">
        <f t="shared" si="59"/>
        <v>0</v>
      </c>
      <c r="J57" s="38"/>
      <c r="K57" s="41">
        <v>1404016</v>
      </c>
      <c r="L57" s="46">
        <f t="shared" si="60"/>
        <v>1404016</v>
      </c>
      <c r="M57" s="38"/>
      <c r="N57" s="41"/>
      <c r="O57" s="48">
        <f t="shared" si="61"/>
        <v>0</v>
      </c>
      <c r="P57" s="23" t="str">
        <f t="shared" si="62"/>
        <v>X</v>
      </c>
      <c r="Q57" s="167" t="s">
        <v>814</v>
      </c>
      <c r="S57" s="23" t="s">
        <v>806</v>
      </c>
      <c r="U57" s="23" t="s">
        <v>805</v>
      </c>
      <c r="V57" s="38">
        <v>840728</v>
      </c>
      <c r="W57" s="38">
        <v>563288</v>
      </c>
      <c r="X57" s="23" t="str">
        <f t="shared" si="11"/>
        <v>OK</v>
      </c>
      <c r="Z57" s="23"/>
      <c r="AA57" s="38" t="str">
        <f t="shared" si="12"/>
        <v>직접입력</v>
      </c>
      <c r="AB57" s="38" t="str">
        <f t="shared" si="63"/>
        <v>직접입력</v>
      </c>
      <c r="AC57" s="23" t="str">
        <f t="shared" si="64"/>
        <v>OK</v>
      </c>
      <c r="AE57" s="23" t="str">
        <f t="shared" si="15"/>
        <v>직접입력</v>
      </c>
      <c r="AG57" s="20">
        <f t="shared" si="49"/>
        <v>2</v>
      </c>
      <c r="AH57" s="61" t="str">
        <f t="shared" si="16"/>
        <v>OK</v>
      </c>
      <c r="AJ57" s="23" t="str">
        <f t="array" ref="AJ57">IF(C57="","",INDEX(구분표!$I$2:$I$300, MATCH(1,(구분표!$E$2:$E$300='1추일출'!B57)*(구분표!$F$2:$F$300='1추일출'!C57)*(구분표!$G$2:$G$300='1추일출'!A57),0)))</f>
        <v>0705</v>
      </c>
      <c r="AL57" s="23"/>
    </row>
    <row r="58" spans="1:38" ht="54" customHeight="1" x14ac:dyDescent="0.4">
      <c r="A58" s="29" t="str">
        <f>IFERROR(VLOOKUP($C58,구분표!$A$2:$C$300,2,FALSE),"")</f>
        <v>보건복지위원회</v>
      </c>
      <c r="B58" s="20" t="str">
        <f>IFERROR(VLOOKUP($C58,구분표!$A$2:$C$300,3,FALSE),"")</f>
        <v>보건복지국</v>
      </c>
      <c r="C58" s="27" t="s">
        <v>809</v>
      </c>
      <c r="D58" s="31" t="s">
        <v>810</v>
      </c>
      <c r="E58" s="32">
        <v>355</v>
      </c>
      <c r="F58" s="166" t="s">
        <v>811</v>
      </c>
      <c r="G58" s="38">
        <v>621830</v>
      </c>
      <c r="H58" s="38">
        <v>621830</v>
      </c>
      <c r="I58" s="50">
        <f t="shared" ref="I58" si="65">IF(D58="","",G58-H58)</f>
        <v>0</v>
      </c>
      <c r="J58" s="38"/>
      <c r="K58" s="41">
        <v>516944</v>
      </c>
      <c r="L58" s="46">
        <f t="shared" ref="L58" si="66">IF(G58=0,H58+J58+K58,G58+J58+K58)</f>
        <v>1138774</v>
      </c>
      <c r="M58" s="38"/>
      <c r="N58" s="41"/>
      <c r="O58" s="48">
        <f t="shared" ref="O58" si="67">IF(G58=0,H58+M58+N58,G58+M58+N58)</f>
        <v>621830</v>
      </c>
      <c r="P58" s="23" t="str">
        <f t="shared" ref="P58" si="68">IF(AND((L58=0),(O58&gt;0)),"O",IF(AND((J58&lt;0),(L58-O58&lt;0)),"O","X"))</f>
        <v>X</v>
      </c>
      <c r="Q58" s="167" t="s">
        <v>816</v>
      </c>
      <c r="S58" s="23" t="s">
        <v>807</v>
      </c>
      <c r="U58" s="23" t="s">
        <v>807</v>
      </c>
      <c r="V58" s="38">
        <f t="shared" si="9"/>
        <v>0</v>
      </c>
      <c r="W58" s="38">
        <f t="shared" si="10"/>
        <v>516944</v>
      </c>
      <c r="X58" s="23" t="str">
        <f t="shared" si="11"/>
        <v>OK</v>
      </c>
      <c r="Z58" s="23"/>
      <c r="AA58" s="38">
        <f t="shared" si="12"/>
        <v>0</v>
      </c>
      <c r="AB58" s="38">
        <f t="shared" ref="AB58" si="69">IF($U58="도비",SUM(M58:N58),IF($S58="국도비","직접입력",SUM(M58:N58)-AA58))</f>
        <v>0</v>
      </c>
      <c r="AC58" s="23" t="str">
        <f t="shared" ref="AC58" si="70">IF(SUM(M58:N58)=SUM(AA58:AB58),"OK","검토")</f>
        <v>OK</v>
      </c>
      <c r="AE58" s="23" t="str">
        <f t="shared" ref="AE58" si="71">IF(U58="","",IF(U58="도비","세입없음","직접입력"))</f>
        <v>세입없음</v>
      </c>
      <c r="AG58" s="20">
        <f t="shared" si="49"/>
        <v>7</v>
      </c>
      <c r="AH58" s="61" t="str">
        <f t="shared" ref="AH58" si="72">IF(U58="","",IF(AND(U58="도비",AE58="세입없음"),"OK",IF(AND(U58&lt;&gt;"도비",AE58&lt;&gt;""),"OK","@@")))</f>
        <v>OK</v>
      </c>
      <c r="AJ58" s="23" t="str">
        <f t="array" ref="AJ58">IF(C58="","",INDEX(구분표!$I$2:$I$300, MATCH(1,(구분표!$E$2:$E$300='1추일출'!B58)*(구분표!$F$2:$F$300='1추일출'!C58)*(구분표!$G$2:$G$300='1추일출'!A58),0)))</f>
        <v>0704</v>
      </c>
      <c r="AL58" s="23"/>
    </row>
    <row r="59" spans="1:38" ht="54" customHeight="1" x14ac:dyDescent="0.4">
      <c r="A59" s="29" t="str">
        <f>IFERROR(VLOOKUP($C59,구분표!$A$2:$C$300,2,FALSE),"")</f>
        <v>보건복지위원회</v>
      </c>
      <c r="B59" s="20" t="str">
        <f>IFERROR(VLOOKUP($C59,구분표!$A$2:$C$300,3,FALSE),"")</f>
        <v>복지여성실</v>
      </c>
      <c r="C59" s="27" t="s">
        <v>793</v>
      </c>
      <c r="D59" s="31" t="s">
        <v>810</v>
      </c>
      <c r="E59" s="32">
        <v>509</v>
      </c>
      <c r="F59" s="166" t="s">
        <v>811</v>
      </c>
      <c r="G59" s="38">
        <v>295405</v>
      </c>
      <c r="H59" s="38">
        <v>295405</v>
      </c>
      <c r="I59" s="50">
        <f t="shared" si="59"/>
        <v>0</v>
      </c>
      <c r="J59" s="38"/>
      <c r="K59" s="41">
        <v>417664</v>
      </c>
      <c r="L59" s="46">
        <f t="shared" si="60"/>
        <v>713069</v>
      </c>
      <c r="M59" s="38"/>
      <c r="N59" s="41"/>
      <c r="O59" s="48">
        <f t="shared" si="61"/>
        <v>295405</v>
      </c>
      <c r="P59" s="23" t="str">
        <f t="shared" si="62"/>
        <v>X</v>
      </c>
      <c r="Q59" s="167" t="s">
        <v>812</v>
      </c>
      <c r="S59" s="23" t="s">
        <v>807</v>
      </c>
      <c r="U59" s="23" t="s">
        <v>807</v>
      </c>
      <c r="V59" s="38">
        <f t="shared" si="9"/>
        <v>0</v>
      </c>
      <c r="W59" s="38">
        <f t="shared" si="10"/>
        <v>417664</v>
      </c>
      <c r="X59" s="23" t="str">
        <f t="shared" si="11"/>
        <v>OK</v>
      </c>
      <c r="Z59" s="23"/>
      <c r="AA59" s="38">
        <f t="shared" si="12"/>
        <v>0</v>
      </c>
      <c r="AB59" s="38">
        <f t="shared" si="63"/>
        <v>0</v>
      </c>
      <c r="AC59" s="23" t="str">
        <f t="shared" si="64"/>
        <v>OK</v>
      </c>
      <c r="AE59" s="23" t="str">
        <f t="shared" si="15"/>
        <v>세입없음</v>
      </c>
      <c r="AG59" s="20">
        <f t="shared" si="49"/>
        <v>7</v>
      </c>
      <c r="AH59" s="61" t="str">
        <f t="shared" si="16"/>
        <v>OK</v>
      </c>
      <c r="AJ59" s="23" t="str">
        <f t="array" ref="AJ59">IF(C59="","",INDEX(구분표!$I$2:$I$300, MATCH(1,(구분표!$E$2:$E$300='1추일출'!B59)*(구분표!$F$2:$F$300='1추일출'!C59)*(구분표!$G$2:$G$300='1추일출'!A59),0)))</f>
        <v>0708</v>
      </c>
      <c r="AL59" s="23"/>
    </row>
    <row r="60" spans="1:38" ht="50.1" customHeight="1" x14ac:dyDescent="0.4">
      <c r="A60" s="29" t="str">
        <f>IFERROR(VLOOKUP($C60,구분표!$A$2:$C$300,2,FALSE),"")</f>
        <v>보건복지위원회</v>
      </c>
      <c r="B60" s="20" t="str">
        <f>IFERROR(VLOOKUP($C60,구분표!$A$2:$C$300,3,FALSE),"")</f>
        <v>보건복지국</v>
      </c>
      <c r="C60" s="27" t="s">
        <v>788</v>
      </c>
      <c r="D60" s="31" t="s">
        <v>787</v>
      </c>
      <c r="E60" s="32">
        <v>204</v>
      </c>
      <c r="F60" s="166" t="s">
        <v>789</v>
      </c>
      <c r="G60" s="40">
        <v>1000000</v>
      </c>
      <c r="H60" s="38">
        <v>0</v>
      </c>
      <c r="I60" s="50">
        <f t="shared" ref="I60" si="73">IF(D60="","",G60-H60)</f>
        <v>1000000</v>
      </c>
      <c r="J60" s="38">
        <v>-750000</v>
      </c>
      <c r="K60" s="41"/>
      <c r="L60" s="46">
        <f t="shared" ref="L60" si="74">IF(G60=0,H60+J60+K60,G60+J60+K60)</f>
        <v>250000</v>
      </c>
      <c r="M60" s="38"/>
      <c r="N60" s="41"/>
      <c r="O60" s="48">
        <f t="shared" ref="O60" si="75">IF(G60=0,H60+M60+N60,G60+M60+N60)</f>
        <v>1000000</v>
      </c>
      <c r="P60" s="23" t="str">
        <f t="shared" ref="P60" si="76">IF(AND((L60=0),(O60&gt;0)),"O",IF(AND((J60&lt;0),(L60-O60&lt;0)),"O","X"))</f>
        <v>O</v>
      </c>
      <c r="Q60" s="25"/>
      <c r="S60" s="23" t="s">
        <v>807</v>
      </c>
      <c r="U60" s="23" t="s">
        <v>807</v>
      </c>
      <c r="V60" s="38">
        <f t="shared" si="9"/>
        <v>0</v>
      </c>
      <c r="W60" s="38">
        <f t="shared" si="10"/>
        <v>-750000</v>
      </c>
      <c r="X60" s="23" t="str">
        <f t="shared" si="11"/>
        <v>OK</v>
      </c>
      <c r="Z60" s="23"/>
      <c r="AA60" s="38">
        <f t="shared" si="12"/>
        <v>0</v>
      </c>
      <c r="AB60" s="38">
        <f t="shared" ref="AB60" si="77">IF($U60="도비",SUM(M60:N60),IF($S60="국도비","직접입력",SUM(M60:N60)-AA60))</f>
        <v>0</v>
      </c>
      <c r="AC60" s="23" t="str">
        <f t="shared" ref="AC60" si="78">IF(SUM(M60:N60)=SUM(AA60:AB60),"OK","검토")</f>
        <v>OK</v>
      </c>
      <c r="AE60" s="23" t="str">
        <f t="shared" ref="AE60" si="79">IF(U60="","",IF(U60="도비","세입없음","직접입력"))</f>
        <v>세입없음</v>
      </c>
      <c r="AG60" s="20">
        <f t="shared" si="49"/>
        <v>7</v>
      </c>
      <c r="AH60" s="61" t="str">
        <f t="shared" ref="AH60" si="80">IF(U60="","",IF(AND(U60="도비",AE60="세입없음"),"OK",IF(AND(U60&lt;&gt;"도비",AE60&lt;&gt;""),"OK","@@")))</f>
        <v>OK</v>
      </c>
      <c r="AJ60" s="23" t="str">
        <f t="array" ref="AJ60">IF(C60="","",INDEX(구분표!$I$2:$I$300, MATCH(1,(구분표!$E$2:$E$300='1추일출'!B60)*(구분표!$F$2:$F$300='1추일출'!C60)*(구분표!$G$2:$G$300='1추일출'!A60),0)))</f>
        <v>0705</v>
      </c>
      <c r="AL60" s="23"/>
    </row>
    <row r="61" spans="1:38" ht="50.1" customHeight="1" x14ac:dyDescent="0.4">
      <c r="A61" s="29" t="str">
        <f>IFERROR(VLOOKUP($C61,구분표!$A$2:$C$300,2,FALSE),"")</f>
        <v>보건복지위원회</v>
      </c>
      <c r="B61" s="20" t="str">
        <f>IFERROR(VLOOKUP($C61,구분표!$A$2:$C$300,3,FALSE),"")</f>
        <v>보건복지국</v>
      </c>
      <c r="C61" s="27" t="s">
        <v>788</v>
      </c>
      <c r="D61" s="31" t="s">
        <v>787</v>
      </c>
      <c r="E61" s="32">
        <v>204</v>
      </c>
      <c r="F61" s="166" t="s">
        <v>790</v>
      </c>
      <c r="G61" s="40">
        <v>700000</v>
      </c>
      <c r="H61" s="38">
        <v>0</v>
      </c>
      <c r="I61" s="50">
        <f t="shared" ref="I61" si="81">IF(D61="","",G61-H61)</f>
        <v>700000</v>
      </c>
      <c r="J61" s="38">
        <v>-400000</v>
      </c>
      <c r="K61" s="41"/>
      <c r="L61" s="46">
        <f t="shared" ref="L61" si="82">IF(G61=0,H61+J61+K61,G61+J61+K61)</f>
        <v>300000</v>
      </c>
      <c r="M61" s="38"/>
      <c r="N61" s="41"/>
      <c r="O61" s="48">
        <f t="shared" ref="O61" si="83">IF(G61=0,H61+M61+N61,G61+M61+N61)</f>
        <v>700000</v>
      </c>
      <c r="P61" s="23" t="str">
        <f t="shared" ref="P61" si="84">IF(AND((L61=0),(O61&gt;0)),"O",IF(AND((J61&lt;0),(L61-O61&lt;0)),"O","X"))</f>
        <v>O</v>
      </c>
      <c r="Q61" s="25"/>
      <c r="S61" s="23" t="s">
        <v>807</v>
      </c>
      <c r="U61" s="23" t="s">
        <v>807</v>
      </c>
      <c r="V61" s="38">
        <f t="shared" si="9"/>
        <v>0</v>
      </c>
      <c r="W61" s="38">
        <f t="shared" si="10"/>
        <v>-400000</v>
      </c>
      <c r="X61" s="23" t="str">
        <f t="shared" si="11"/>
        <v>OK</v>
      </c>
      <c r="Z61" s="23"/>
      <c r="AA61" s="38">
        <f t="shared" si="12"/>
        <v>0</v>
      </c>
      <c r="AB61" s="38">
        <f t="shared" ref="AB61" si="85">IF($U61="도비",SUM(M61:N61),IF($S61="국도비","직접입력",SUM(M61:N61)-AA61))</f>
        <v>0</v>
      </c>
      <c r="AC61" s="23" t="str">
        <f t="shared" ref="AC61" si="86">IF(SUM(M61:N61)=SUM(AA61:AB61),"OK","검토")</f>
        <v>OK</v>
      </c>
      <c r="AE61" s="23" t="str">
        <f t="shared" ref="AE61" si="87">IF(U61="","",IF(U61="도비","세입없음","직접입력"))</f>
        <v>세입없음</v>
      </c>
      <c r="AG61" s="20">
        <f t="shared" si="49"/>
        <v>7</v>
      </c>
      <c r="AH61" s="61" t="str">
        <f t="shared" ref="AH61" si="88">IF(U61="","",IF(AND(U61="도비",AE61="세입없음"),"OK",IF(AND(U61&lt;&gt;"도비",AE61&lt;&gt;""),"OK","@@")))</f>
        <v>OK</v>
      </c>
      <c r="AJ61" s="23" t="str">
        <f t="array" ref="AJ61">IF(C61="","",INDEX(구분표!$I$2:$I$300, MATCH(1,(구분표!$E$2:$E$300='1추일출'!B61)*(구분표!$F$2:$F$300='1추일출'!C61)*(구분표!$G$2:$G$300='1추일출'!A61),0)))</f>
        <v>0705</v>
      </c>
      <c r="AL61" s="23"/>
    </row>
    <row r="62" spans="1:38" ht="50.1" customHeight="1" x14ac:dyDescent="0.4">
      <c r="A62" s="29" t="str">
        <f>IFERROR(VLOOKUP($C62,구분표!$A$2:$C$300,2,FALSE),"")</f>
        <v>보건복지위원회</v>
      </c>
      <c r="B62" s="20" t="str">
        <f>IFERROR(VLOOKUP($C62,구분표!$A$2:$C$300,3,FALSE),"")</f>
        <v>보건복지국</v>
      </c>
      <c r="C62" s="27" t="s">
        <v>791</v>
      </c>
      <c r="D62" s="31" t="s">
        <v>787</v>
      </c>
      <c r="E62" s="32">
        <v>205</v>
      </c>
      <c r="F62" s="166" t="s">
        <v>792</v>
      </c>
      <c r="G62" s="40">
        <v>1300000</v>
      </c>
      <c r="H62" s="38">
        <v>0</v>
      </c>
      <c r="I62" s="50">
        <f t="shared" ref="I62" si="89">IF(D62="","",G62-H62)</f>
        <v>1300000</v>
      </c>
      <c r="J62" s="38">
        <v>-300000</v>
      </c>
      <c r="K62" s="41"/>
      <c r="L62" s="46">
        <f t="shared" ref="L62" si="90">IF(G62=0,H62+J62+K62,G62+J62+K62)</f>
        <v>1000000</v>
      </c>
      <c r="M62" s="38"/>
      <c r="N62" s="41"/>
      <c r="O62" s="48">
        <f t="shared" ref="O62" si="91">IF(G62=0,H62+M62+N62,G62+M62+N62)</f>
        <v>1300000</v>
      </c>
      <c r="P62" s="23" t="str">
        <f t="shared" ref="P62" si="92">IF(AND((L62=0),(O62&gt;0)),"O",IF(AND((J62&lt;0),(L62-O62&lt;0)),"O","X"))</f>
        <v>O</v>
      </c>
      <c r="Q62" s="25" t="s">
        <v>817</v>
      </c>
      <c r="S62" s="23" t="s">
        <v>807</v>
      </c>
      <c r="U62" s="23" t="s">
        <v>807</v>
      </c>
      <c r="V62" s="38">
        <f t="shared" si="9"/>
        <v>0</v>
      </c>
      <c r="W62" s="38">
        <f t="shared" si="10"/>
        <v>-300000</v>
      </c>
      <c r="X62" s="23" t="str">
        <f t="shared" si="11"/>
        <v>OK</v>
      </c>
      <c r="Z62" s="23"/>
      <c r="AA62" s="38">
        <f t="shared" si="12"/>
        <v>0</v>
      </c>
      <c r="AB62" s="38">
        <f t="shared" ref="AB62" si="93">IF($U62="도비",SUM(M62:N62),IF($S62="국도비","직접입력",SUM(M62:N62)-AA62))</f>
        <v>0</v>
      </c>
      <c r="AC62" s="23" t="str">
        <f t="shared" ref="AC62" si="94">IF(SUM(M62:N62)=SUM(AA62:AB62),"OK","검토")</f>
        <v>OK</v>
      </c>
      <c r="AE62" s="23" t="str">
        <f t="shared" ref="AE62" si="95">IF(U62="","",IF(U62="도비","세입없음","직접입력"))</f>
        <v>세입없음</v>
      </c>
      <c r="AG62" s="20">
        <f t="shared" si="49"/>
        <v>7</v>
      </c>
      <c r="AH62" s="61" t="str">
        <f t="shared" ref="AH62" si="96">IF(U62="","",IF(AND(U62="도비",AE62="세입없음"),"OK",IF(AND(U62&lt;&gt;"도비",AE62&lt;&gt;""),"OK","@@")))</f>
        <v>OK</v>
      </c>
      <c r="AJ62" s="23" t="str">
        <f t="array" ref="AJ62">IF(C62="","",INDEX(구분표!$I$2:$I$300, MATCH(1,(구분표!$E$2:$E$300='1추일출'!B62)*(구분표!$F$2:$F$300='1추일출'!C62)*(구분표!$G$2:$G$300='1추일출'!A62),0)))</f>
        <v>0706</v>
      </c>
      <c r="AL62" s="23"/>
    </row>
    <row r="63" spans="1:38" ht="50.1" customHeight="1" x14ac:dyDescent="0.4">
      <c r="A63" s="29" t="s">
        <v>796</v>
      </c>
      <c r="B63" s="20" t="s">
        <v>795</v>
      </c>
      <c r="C63" s="27" t="s">
        <v>794</v>
      </c>
      <c r="D63" s="31" t="s">
        <v>787</v>
      </c>
      <c r="E63" s="32">
        <v>213</v>
      </c>
      <c r="F63" s="166" t="s">
        <v>797</v>
      </c>
      <c r="G63" s="40">
        <v>100000</v>
      </c>
      <c r="H63" s="38">
        <v>0</v>
      </c>
      <c r="I63" s="50">
        <f t="shared" ref="I63:I64" si="97">IF(D63="","",G63-H63)</f>
        <v>100000</v>
      </c>
      <c r="J63" s="38">
        <v>-100000</v>
      </c>
      <c r="K63" s="41"/>
      <c r="L63" s="46">
        <f t="shared" ref="L63:L64" si="98">IF(G63=0,H63+J63+K63,G63+J63+K63)</f>
        <v>0</v>
      </c>
      <c r="M63" s="38"/>
      <c r="N63" s="41"/>
      <c r="O63" s="48">
        <f t="shared" ref="O63:O64" si="99">IF(G63=0,H63+M63+N63,G63+M63+N63)</f>
        <v>100000</v>
      </c>
      <c r="P63" s="23" t="str">
        <f t="shared" ref="P63:P64" si="100">IF(AND((L63=0),(O63&gt;0)),"O",IF(AND((J63&lt;0),(L63-O63&lt;0)),"O","X"))</f>
        <v>O</v>
      </c>
      <c r="Q63" s="167" t="s">
        <v>815</v>
      </c>
      <c r="S63" s="23" t="s">
        <v>807</v>
      </c>
      <c r="U63" s="23" t="s">
        <v>807</v>
      </c>
      <c r="V63" s="38">
        <f t="shared" si="9"/>
        <v>0</v>
      </c>
      <c r="W63" s="38">
        <f t="shared" si="10"/>
        <v>-100000</v>
      </c>
      <c r="X63" s="23" t="str">
        <f t="shared" si="11"/>
        <v>OK</v>
      </c>
      <c r="Z63" s="23"/>
      <c r="AA63" s="38">
        <f t="shared" si="12"/>
        <v>0</v>
      </c>
      <c r="AB63" s="38">
        <f t="shared" ref="AB63:AB64" si="101">IF($U63="도비",SUM(M63:N63),IF($S63="국도비","직접입력",SUM(M63:N63)-AA63))</f>
        <v>0</v>
      </c>
      <c r="AC63" s="23" t="str">
        <f t="shared" ref="AC63:AC64" si="102">IF(SUM(M63:N63)=SUM(AA63:AB63),"OK","검토")</f>
        <v>OK</v>
      </c>
      <c r="AE63" s="23" t="str">
        <f t="shared" ref="AE63:AE64" si="103">IF(U63="","",IF(U63="도비","세입없음","직접입력"))</f>
        <v>세입없음</v>
      </c>
      <c r="AG63" s="20">
        <f t="shared" si="49"/>
        <v>7</v>
      </c>
      <c r="AH63" s="61" t="str">
        <f t="shared" ref="AH63:AH64" si="104">IF(U63="","",IF(AND(U63="도비",AE63="세입없음"),"OK",IF(AND(U63&lt;&gt;"도비",AE63&lt;&gt;""),"OK","@@")))</f>
        <v>OK</v>
      </c>
      <c r="AJ63" s="23" t="e">
        <f t="array" ref="AJ63">IF(C63="","",INDEX(구분표!$I$2:$I$300, MATCH(1,(구분표!$E$2:$E$300='1추일출'!B63)*(구분표!$F$2:$F$300='1추일출'!C63)*(구분표!$G$2:$G$300='1추일출'!A63),0)))</f>
        <v>#N/A</v>
      </c>
      <c r="AL63" s="23"/>
    </row>
    <row r="64" spans="1:38" ht="50.1" customHeight="1" x14ac:dyDescent="0.4">
      <c r="A64" s="29" t="s">
        <v>796</v>
      </c>
      <c r="B64" s="20" t="s">
        <v>795</v>
      </c>
      <c r="C64" s="27" t="s">
        <v>794</v>
      </c>
      <c r="D64" s="31" t="s">
        <v>787</v>
      </c>
      <c r="E64" s="32">
        <v>213</v>
      </c>
      <c r="F64" s="166" t="s">
        <v>797</v>
      </c>
      <c r="G64" s="40">
        <v>0</v>
      </c>
      <c r="H64" s="38">
        <v>0</v>
      </c>
      <c r="I64" s="50">
        <f t="shared" si="97"/>
        <v>0</v>
      </c>
      <c r="J64" s="38"/>
      <c r="K64" s="41">
        <v>100000</v>
      </c>
      <c r="L64" s="46">
        <f t="shared" si="98"/>
        <v>100000</v>
      </c>
      <c r="M64" s="38"/>
      <c r="N64" s="41"/>
      <c r="O64" s="48">
        <f t="shared" si="99"/>
        <v>0</v>
      </c>
      <c r="P64" s="23" t="str">
        <f t="shared" si="100"/>
        <v>X</v>
      </c>
      <c r="Q64" s="167" t="s">
        <v>815</v>
      </c>
      <c r="S64" s="23" t="s">
        <v>807</v>
      </c>
      <c r="U64" s="23" t="s">
        <v>807</v>
      </c>
      <c r="V64" s="38">
        <f t="shared" si="9"/>
        <v>0</v>
      </c>
      <c r="W64" s="38">
        <f t="shared" si="10"/>
        <v>100000</v>
      </c>
      <c r="X64" s="23" t="str">
        <f t="shared" si="11"/>
        <v>OK</v>
      </c>
      <c r="Z64" s="23"/>
      <c r="AA64" s="38">
        <f t="shared" si="12"/>
        <v>0</v>
      </c>
      <c r="AB64" s="38">
        <f t="shared" si="101"/>
        <v>0</v>
      </c>
      <c r="AC64" s="23" t="str">
        <f t="shared" si="102"/>
        <v>OK</v>
      </c>
      <c r="AE64" s="23" t="str">
        <f t="shared" si="103"/>
        <v>세입없음</v>
      </c>
      <c r="AG64" s="20">
        <f t="shared" si="49"/>
        <v>7</v>
      </c>
      <c r="AH64" s="61" t="str">
        <f t="shared" si="104"/>
        <v>OK</v>
      </c>
      <c r="AJ64" s="23" t="e">
        <f t="array" ref="AJ64">IF(C64="","",INDEX(구분표!$I$2:$I$300, MATCH(1,(구분표!$E$2:$E$300='1추일출'!B64)*(구분표!$F$2:$F$300='1추일출'!C64)*(구분표!$G$2:$G$300='1추일출'!A64),0)))</f>
        <v>#N/A</v>
      </c>
      <c r="AL64" s="23"/>
    </row>
    <row r="65" spans="1:38" ht="50.1" customHeight="1" x14ac:dyDescent="0.4">
      <c r="A65" s="29" t="str">
        <f>IFERROR(VLOOKUP($C65,구분표!$A$2:$C$300,2,FALSE),"")</f>
        <v/>
      </c>
      <c r="B65" s="20" t="str">
        <f>IFERROR(VLOOKUP($C65,구분표!$A$2:$C$300,3,FALSE),"")</f>
        <v/>
      </c>
      <c r="C65" s="27"/>
      <c r="D65" s="31"/>
      <c r="E65" s="32"/>
      <c r="F65" s="31"/>
      <c r="G65" s="40"/>
      <c r="H65" s="38"/>
      <c r="I65" s="50" t="str">
        <f t="shared" si="5"/>
        <v/>
      </c>
      <c r="J65" s="38"/>
      <c r="K65" s="41"/>
      <c r="L65" s="46">
        <f t="shared" si="6"/>
        <v>0</v>
      </c>
      <c r="M65" s="38"/>
      <c r="N65" s="41"/>
      <c r="O65" s="48">
        <f t="shared" si="7"/>
        <v>0</v>
      </c>
      <c r="P65" s="23" t="str">
        <f t="shared" si="8"/>
        <v>X</v>
      </c>
      <c r="Q65" s="25"/>
      <c r="S65" s="23"/>
      <c r="U65" s="23"/>
      <c r="V65" s="38">
        <f t="shared" si="9"/>
        <v>0</v>
      </c>
      <c r="W65" s="38">
        <f t="shared" si="10"/>
        <v>0</v>
      </c>
      <c r="X65" s="23" t="str">
        <f t="shared" si="11"/>
        <v>OK</v>
      </c>
      <c r="Z65" s="23"/>
      <c r="AA65" s="38">
        <f t="shared" si="12"/>
        <v>0</v>
      </c>
      <c r="AB65" s="38">
        <f t="shared" si="13"/>
        <v>0</v>
      </c>
      <c r="AC65" s="23" t="str">
        <f t="shared" si="14"/>
        <v>OK</v>
      </c>
      <c r="AE65" s="23" t="str">
        <f t="shared" si="15"/>
        <v/>
      </c>
      <c r="AG65" s="20" t="str">
        <f t="shared" si="49"/>
        <v/>
      </c>
      <c r="AH65" s="61" t="str">
        <f t="shared" si="16"/>
        <v/>
      </c>
      <c r="AJ65" s="23" t="str">
        <f t="array" ref="AJ65">IF(C65="","",INDEX(구분표!$I$2:$I$300, MATCH(1,(구분표!$E$2:$E$300='1추일출'!B65)*(구분표!$F$2:$F$300='1추일출'!C65)*(구분표!$G$2:$G$300='1추일출'!A65),0)))</f>
        <v/>
      </c>
      <c r="AL65" s="23"/>
    </row>
    <row r="66" spans="1:38" ht="50.1" hidden="1" customHeight="1" x14ac:dyDescent="0.4">
      <c r="A66" s="53" t="s">
        <v>690</v>
      </c>
      <c r="B66" s="54"/>
      <c r="C66" s="55"/>
      <c r="D66" s="54"/>
      <c r="E66" s="55"/>
      <c r="F66" s="54"/>
      <c r="G66" s="56">
        <f>SUM(G67:G73)</f>
        <v>0</v>
      </c>
      <c r="H66" s="56">
        <f t="shared" ref="H66" si="105">SUM(H67:H73)</f>
        <v>0</v>
      </c>
      <c r="I66" s="56">
        <f t="shared" ref="I66" si="106">SUM(I67:I73)</f>
        <v>0</v>
      </c>
      <c r="J66" s="56">
        <f t="shared" ref="J66" si="107">SUM(J67:J73)</f>
        <v>0</v>
      </c>
      <c r="K66" s="56">
        <f t="shared" ref="K66" si="108">SUM(K67:K73)</f>
        <v>0</v>
      </c>
      <c r="L66" s="56">
        <f t="shared" ref="L66" si="109">SUM(L67:L73)</f>
        <v>0</v>
      </c>
      <c r="M66" s="56">
        <f t="shared" ref="M66" si="110">SUM(M67:M73)</f>
        <v>0</v>
      </c>
      <c r="N66" s="56">
        <f t="shared" ref="N66" si="111">SUM(N67:N73)</f>
        <v>0</v>
      </c>
      <c r="O66" s="56">
        <f t="shared" ref="O66" si="112">SUM(O67:O73)</f>
        <v>0</v>
      </c>
      <c r="P66" s="57"/>
      <c r="Q66" s="58"/>
      <c r="S66" s="23"/>
      <c r="U66" s="23"/>
      <c r="V66" s="38">
        <f t="shared" si="9"/>
        <v>0</v>
      </c>
      <c r="W66" s="38">
        <f t="shared" si="10"/>
        <v>0</v>
      </c>
      <c r="X66" s="23" t="str">
        <f t="shared" si="11"/>
        <v>OK</v>
      </c>
      <c r="Z66" s="23"/>
      <c r="AA66" s="38">
        <f t="shared" si="12"/>
        <v>0</v>
      </c>
      <c r="AB66" s="38">
        <f t="shared" si="13"/>
        <v>0</v>
      </c>
      <c r="AC66" s="23" t="str">
        <f t="shared" si="14"/>
        <v>OK</v>
      </c>
      <c r="AE66" s="23" t="str">
        <f t="shared" si="15"/>
        <v/>
      </c>
      <c r="AG66" s="20" t="str">
        <f t="shared" si="49"/>
        <v/>
      </c>
      <c r="AH66" s="61" t="str">
        <f t="shared" si="16"/>
        <v/>
      </c>
      <c r="AJ66" s="23" t="str">
        <f t="array" ref="AJ66">IF(C66="","",INDEX(구분표!$I$2:$I$300, MATCH(1,(구분표!$E$2:$E$300='1추일출'!B66)*(구분표!$F$2:$F$300='1추일출'!C66)*(구분표!$G$2:$G$300='1추일출'!A66),0)))</f>
        <v/>
      </c>
      <c r="AL66" s="23"/>
    </row>
    <row r="67" spans="1:38" ht="50.1" hidden="1" customHeight="1" x14ac:dyDescent="0.4">
      <c r="A67" s="29" t="str">
        <f>IFERROR(VLOOKUP($C67,구분표!$A$2:$C$300,2,FALSE),"")</f>
        <v/>
      </c>
      <c r="B67" s="20" t="str">
        <f>IFERROR(VLOOKUP($C67,구분표!$A$2:$C$300,3,FALSE),"")</f>
        <v/>
      </c>
      <c r="C67" s="27"/>
      <c r="D67" s="31"/>
      <c r="E67" s="32"/>
      <c r="F67" s="31"/>
      <c r="G67" s="40"/>
      <c r="H67" s="38"/>
      <c r="I67" s="50" t="str">
        <f t="shared" si="5"/>
        <v/>
      </c>
      <c r="J67" s="38"/>
      <c r="K67" s="41"/>
      <c r="L67" s="46">
        <f t="shared" si="6"/>
        <v>0</v>
      </c>
      <c r="M67" s="38"/>
      <c r="N67" s="41"/>
      <c r="O67" s="48">
        <f t="shared" si="7"/>
        <v>0</v>
      </c>
      <c r="P67" s="23" t="str">
        <f t="shared" si="8"/>
        <v>X</v>
      </c>
      <c r="Q67" s="25"/>
      <c r="S67" s="23"/>
      <c r="U67" s="23"/>
      <c r="V67" s="38">
        <f t="shared" si="9"/>
        <v>0</v>
      </c>
      <c r="W67" s="38">
        <f t="shared" si="10"/>
        <v>0</v>
      </c>
      <c r="X67" s="23" t="str">
        <f t="shared" si="11"/>
        <v>OK</v>
      </c>
      <c r="Z67" s="23"/>
      <c r="AA67" s="38">
        <f t="shared" si="12"/>
        <v>0</v>
      </c>
      <c r="AB67" s="38">
        <f t="shared" si="13"/>
        <v>0</v>
      </c>
      <c r="AC67" s="23" t="str">
        <f t="shared" si="14"/>
        <v>OK</v>
      </c>
      <c r="AE67" s="23" t="str">
        <f t="shared" si="15"/>
        <v/>
      </c>
      <c r="AG67" s="20" t="str">
        <f t="shared" si="49"/>
        <v/>
      </c>
      <c r="AH67" s="61" t="str">
        <f t="shared" si="16"/>
        <v/>
      </c>
      <c r="AJ67" s="23" t="str">
        <f t="array" ref="AJ67">IF(C67="","",INDEX(구분표!$I$2:$I$300, MATCH(1,(구분표!$E$2:$E$300='1추일출'!B67)*(구분표!$F$2:$F$300='1추일출'!C67)*(구분표!$G$2:$G$300='1추일출'!A67),0)))</f>
        <v/>
      </c>
      <c r="AL67" s="23"/>
    </row>
    <row r="68" spans="1:38" ht="50.1" hidden="1" customHeight="1" x14ac:dyDescent="0.4">
      <c r="A68" s="29" t="str">
        <f>IFERROR(VLOOKUP($C68,구분표!$A$2:$C$300,2,FALSE),"")</f>
        <v/>
      </c>
      <c r="B68" s="20" t="str">
        <f>IFERROR(VLOOKUP($C68,구분표!$A$2:$C$300,3,FALSE),"")</f>
        <v/>
      </c>
      <c r="C68" s="27"/>
      <c r="D68" s="31"/>
      <c r="E68" s="32"/>
      <c r="F68" s="31"/>
      <c r="G68" s="40"/>
      <c r="H68" s="38"/>
      <c r="I68" s="50" t="str">
        <f t="shared" si="5"/>
        <v/>
      </c>
      <c r="J68" s="38"/>
      <c r="K68" s="41"/>
      <c r="L68" s="46">
        <f t="shared" si="6"/>
        <v>0</v>
      </c>
      <c r="M68" s="38"/>
      <c r="N68" s="41"/>
      <c r="O68" s="48">
        <f t="shared" si="7"/>
        <v>0</v>
      </c>
      <c r="P68" s="23" t="str">
        <f t="shared" si="8"/>
        <v>X</v>
      </c>
      <c r="Q68" s="25"/>
      <c r="S68" s="23"/>
      <c r="U68" s="23"/>
      <c r="V68" s="38">
        <f t="shared" si="9"/>
        <v>0</v>
      </c>
      <c r="W68" s="38">
        <f t="shared" si="10"/>
        <v>0</v>
      </c>
      <c r="X68" s="23" t="str">
        <f t="shared" si="11"/>
        <v>OK</v>
      </c>
      <c r="Z68" s="23"/>
      <c r="AA68" s="38">
        <f t="shared" si="12"/>
        <v>0</v>
      </c>
      <c r="AB68" s="38">
        <f t="shared" si="13"/>
        <v>0</v>
      </c>
      <c r="AC68" s="23" t="str">
        <f t="shared" si="14"/>
        <v>OK</v>
      </c>
      <c r="AE68" s="23" t="str">
        <f t="shared" si="15"/>
        <v/>
      </c>
      <c r="AG68" s="20" t="str">
        <f t="shared" si="49"/>
        <v/>
      </c>
      <c r="AH68" s="61" t="str">
        <f t="shared" si="16"/>
        <v/>
      </c>
      <c r="AJ68" s="23" t="str">
        <f t="array" ref="AJ68">IF(C68="","",INDEX(구분표!$I$2:$I$300, MATCH(1,(구분표!$E$2:$E$300='1추일출'!B68)*(구분표!$F$2:$F$300='1추일출'!C68)*(구분표!$G$2:$G$300='1추일출'!A68),0)))</f>
        <v/>
      </c>
      <c r="AL68" s="23"/>
    </row>
    <row r="69" spans="1:38" ht="50.1" hidden="1" customHeight="1" x14ac:dyDescent="0.4">
      <c r="A69" s="29" t="str">
        <f>IFERROR(VLOOKUP($C69,구분표!$A$2:$C$300,2,FALSE),"")</f>
        <v/>
      </c>
      <c r="B69" s="20" t="str">
        <f>IFERROR(VLOOKUP($C69,구분표!$A$2:$C$300,3,FALSE),"")</f>
        <v/>
      </c>
      <c r="C69" s="27"/>
      <c r="D69" s="31"/>
      <c r="E69" s="32"/>
      <c r="F69" s="31"/>
      <c r="G69" s="40"/>
      <c r="H69" s="38"/>
      <c r="I69" s="50" t="str">
        <f t="shared" si="5"/>
        <v/>
      </c>
      <c r="J69" s="38"/>
      <c r="K69" s="41"/>
      <c r="L69" s="46">
        <f t="shared" si="6"/>
        <v>0</v>
      </c>
      <c r="M69" s="38"/>
      <c r="N69" s="41"/>
      <c r="O69" s="48">
        <f t="shared" si="7"/>
        <v>0</v>
      </c>
      <c r="P69" s="23" t="str">
        <f t="shared" si="8"/>
        <v>X</v>
      </c>
      <c r="Q69" s="25"/>
      <c r="S69" s="23"/>
      <c r="U69" s="23"/>
      <c r="V69" s="38">
        <f t="shared" si="9"/>
        <v>0</v>
      </c>
      <c r="W69" s="38">
        <f t="shared" si="10"/>
        <v>0</v>
      </c>
      <c r="X69" s="23" t="str">
        <f t="shared" si="11"/>
        <v>OK</v>
      </c>
      <c r="Z69" s="23"/>
      <c r="AA69" s="38">
        <f t="shared" si="12"/>
        <v>0</v>
      </c>
      <c r="AB69" s="38">
        <f t="shared" si="13"/>
        <v>0</v>
      </c>
      <c r="AC69" s="23" t="str">
        <f t="shared" si="14"/>
        <v>OK</v>
      </c>
      <c r="AE69" s="23" t="str">
        <f t="shared" si="15"/>
        <v/>
      </c>
      <c r="AG69" s="20" t="str">
        <f t="shared" si="49"/>
        <v/>
      </c>
      <c r="AH69" s="61" t="str">
        <f t="shared" si="16"/>
        <v/>
      </c>
      <c r="AJ69" s="23" t="str">
        <f t="array" ref="AJ69">IF(C69="","",INDEX(구분표!$I$2:$I$300, MATCH(1,(구분표!$E$2:$E$300='1추일출'!B69)*(구분표!$F$2:$F$300='1추일출'!C69)*(구분표!$G$2:$G$300='1추일출'!A69),0)))</f>
        <v/>
      </c>
      <c r="AL69" s="23"/>
    </row>
    <row r="70" spans="1:38" ht="50.1" hidden="1" customHeight="1" x14ac:dyDescent="0.4">
      <c r="A70" s="29" t="str">
        <f>IFERROR(VLOOKUP($C70,구분표!$A$2:$C$300,2,FALSE),"")</f>
        <v/>
      </c>
      <c r="B70" s="20" t="str">
        <f>IFERROR(VLOOKUP($C70,구분표!$A$2:$C$300,3,FALSE),"")</f>
        <v/>
      </c>
      <c r="C70" s="27"/>
      <c r="D70" s="31"/>
      <c r="E70" s="32"/>
      <c r="F70" s="31"/>
      <c r="G70" s="40"/>
      <c r="H70" s="38"/>
      <c r="I70" s="50" t="str">
        <f t="shared" si="5"/>
        <v/>
      </c>
      <c r="J70" s="38"/>
      <c r="K70" s="41"/>
      <c r="L70" s="46">
        <f t="shared" si="6"/>
        <v>0</v>
      </c>
      <c r="M70" s="38"/>
      <c r="N70" s="41"/>
      <c r="O70" s="48">
        <f t="shared" si="7"/>
        <v>0</v>
      </c>
      <c r="P70" s="23" t="str">
        <f t="shared" si="8"/>
        <v>X</v>
      </c>
      <c r="Q70" s="25"/>
      <c r="S70" s="23"/>
      <c r="U70" s="23"/>
      <c r="V70" s="38">
        <f t="shared" si="9"/>
        <v>0</v>
      </c>
      <c r="W70" s="38">
        <f t="shared" si="10"/>
        <v>0</v>
      </c>
      <c r="X70" s="23" t="str">
        <f t="shared" si="11"/>
        <v>OK</v>
      </c>
      <c r="Z70" s="23"/>
      <c r="AA70" s="38">
        <f t="shared" si="12"/>
        <v>0</v>
      </c>
      <c r="AB70" s="38">
        <f t="shared" si="13"/>
        <v>0</v>
      </c>
      <c r="AC70" s="23" t="str">
        <f t="shared" si="14"/>
        <v>OK</v>
      </c>
      <c r="AE70" s="23" t="str">
        <f t="shared" si="15"/>
        <v/>
      </c>
      <c r="AG70" s="20" t="str">
        <f t="shared" si="49"/>
        <v/>
      </c>
      <c r="AH70" s="61" t="str">
        <f t="shared" si="16"/>
        <v/>
      </c>
      <c r="AJ70" s="23" t="str">
        <f t="array" ref="AJ70">IF(C70="","",INDEX(구분표!$I$2:$I$300, MATCH(1,(구분표!$E$2:$E$300='1추일출'!B70)*(구분표!$F$2:$F$300='1추일출'!C70)*(구분표!$G$2:$G$300='1추일출'!A70),0)))</f>
        <v/>
      </c>
      <c r="AL70" s="23"/>
    </row>
    <row r="71" spans="1:38" ht="50.1" hidden="1" customHeight="1" x14ac:dyDescent="0.4">
      <c r="A71" s="29" t="str">
        <f>IFERROR(VLOOKUP($C71,구분표!$A$2:$C$300,2,FALSE),"")</f>
        <v/>
      </c>
      <c r="B71" s="20" t="str">
        <f>IFERROR(VLOOKUP($C71,구분표!$A$2:$C$300,3,FALSE),"")</f>
        <v/>
      </c>
      <c r="C71" s="27"/>
      <c r="D71" s="31"/>
      <c r="E71" s="32"/>
      <c r="F71" s="31"/>
      <c r="G71" s="40"/>
      <c r="H71" s="38"/>
      <c r="I71" s="50" t="str">
        <f t="shared" si="5"/>
        <v/>
      </c>
      <c r="J71" s="38"/>
      <c r="K71" s="41"/>
      <c r="L71" s="46">
        <f t="shared" si="6"/>
        <v>0</v>
      </c>
      <c r="M71" s="38"/>
      <c r="N71" s="41"/>
      <c r="O71" s="48">
        <f t="shared" si="7"/>
        <v>0</v>
      </c>
      <c r="P71" s="23" t="str">
        <f t="shared" si="8"/>
        <v>X</v>
      </c>
      <c r="Q71" s="25"/>
      <c r="S71" s="23"/>
      <c r="U71" s="23"/>
      <c r="V71" s="38">
        <f t="shared" si="9"/>
        <v>0</v>
      </c>
      <c r="W71" s="38">
        <f t="shared" si="10"/>
        <v>0</v>
      </c>
      <c r="X71" s="23" t="str">
        <f t="shared" si="11"/>
        <v>OK</v>
      </c>
      <c r="Z71" s="23"/>
      <c r="AA71" s="38">
        <f t="shared" si="12"/>
        <v>0</v>
      </c>
      <c r="AB71" s="38">
        <f t="shared" si="13"/>
        <v>0</v>
      </c>
      <c r="AC71" s="23" t="str">
        <f t="shared" si="14"/>
        <v>OK</v>
      </c>
      <c r="AE71" s="23" t="str">
        <f t="shared" si="15"/>
        <v/>
      </c>
      <c r="AG71" s="20" t="str">
        <f t="shared" ref="AG71:AG103" si="113">IF(AE71="","",COUNTIF($AE$7:$AE$103,AE71))</f>
        <v/>
      </c>
      <c r="AH71" s="61" t="str">
        <f t="shared" si="16"/>
        <v/>
      </c>
      <c r="AJ71" s="23" t="str">
        <f t="array" ref="AJ71">IF(C71="","",INDEX(구분표!$I$2:$I$300, MATCH(1,(구분표!$E$2:$E$300='1추일출'!B71)*(구분표!$F$2:$F$300='1추일출'!C71)*(구분표!$G$2:$G$300='1추일출'!A71),0)))</f>
        <v/>
      </c>
      <c r="AL71" s="23"/>
    </row>
    <row r="72" spans="1:38" ht="50.1" hidden="1" customHeight="1" x14ac:dyDescent="0.4">
      <c r="A72" s="29" t="str">
        <f>IFERROR(VLOOKUP($C72,구분표!$A$2:$C$300,2,FALSE),"")</f>
        <v/>
      </c>
      <c r="B72" s="20" t="str">
        <f>IFERROR(VLOOKUP($C72,구분표!$A$2:$C$300,3,FALSE),"")</f>
        <v/>
      </c>
      <c r="C72" s="27"/>
      <c r="D72" s="31"/>
      <c r="E72" s="32"/>
      <c r="F72" s="31"/>
      <c r="G72" s="40"/>
      <c r="H72" s="38"/>
      <c r="I72" s="50" t="str">
        <f t="shared" si="5"/>
        <v/>
      </c>
      <c r="J72" s="38"/>
      <c r="K72" s="41"/>
      <c r="L72" s="46">
        <f t="shared" si="6"/>
        <v>0</v>
      </c>
      <c r="M72" s="38"/>
      <c r="N72" s="41"/>
      <c r="O72" s="48">
        <f t="shared" si="7"/>
        <v>0</v>
      </c>
      <c r="P72" s="23" t="str">
        <f t="shared" si="8"/>
        <v>X</v>
      </c>
      <c r="Q72" s="25"/>
      <c r="S72" s="23"/>
      <c r="U72" s="23"/>
      <c r="V72" s="38">
        <f t="shared" si="9"/>
        <v>0</v>
      </c>
      <c r="W72" s="38">
        <f t="shared" si="10"/>
        <v>0</v>
      </c>
      <c r="X72" s="23" t="str">
        <f t="shared" si="11"/>
        <v>OK</v>
      </c>
      <c r="Z72" s="23"/>
      <c r="AA72" s="38">
        <f t="shared" si="12"/>
        <v>0</v>
      </c>
      <c r="AB72" s="38">
        <f t="shared" si="13"/>
        <v>0</v>
      </c>
      <c r="AC72" s="23" t="str">
        <f t="shared" si="14"/>
        <v>OK</v>
      </c>
      <c r="AE72" s="23" t="str">
        <f t="shared" si="15"/>
        <v/>
      </c>
      <c r="AG72" s="20" t="str">
        <f t="shared" si="113"/>
        <v/>
      </c>
      <c r="AH72" s="61" t="str">
        <f t="shared" si="16"/>
        <v/>
      </c>
      <c r="AJ72" s="23" t="str">
        <f t="array" ref="AJ72">IF(C72="","",INDEX(구분표!$I$2:$I$300, MATCH(1,(구분표!$E$2:$E$300='1추일출'!B72)*(구분표!$F$2:$F$300='1추일출'!C72)*(구분표!$G$2:$G$300='1추일출'!A72),0)))</f>
        <v/>
      </c>
      <c r="AL72" s="23"/>
    </row>
    <row r="73" spans="1:38" ht="50.1" hidden="1" customHeight="1" x14ac:dyDescent="0.4">
      <c r="A73" s="29" t="str">
        <f>IFERROR(VLOOKUP($C73,구분표!$A$2:$C$300,2,FALSE),"")</f>
        <v/>
      </c>
      <c r="B73" s="20" t="str">
        <f>IFERROR(VLOOKUP($C73,구분표!$A$2:$C$300,3,FALSE),"")</f>
        <v/>
      </c>
      <c r="C73" s="27"/>
      <c r="D73" s="31"/>
      <c r="E73" s="32"/>
      <c r="F73" s="31"/>
      <c r="G73" s="40"/>
      <c r="H73" s="38"/>
      <c r="I73" s="50" t="str">
        <f t="shared" si="5"/>
        <v/>
      </c>
      <c r="J73" s="38"/>
      <c r="K73" s="41"/>
      <c r="L73" s="46">
        <f t="shared" si="6"/>
        <v>0</v>
      </c>
      <c r="M73" s="38"/>
      <c r="N73" s="41"/>
      <c r="O73" s="48">
        <f t="shared" si="7"/>
        <v>0</v>
      </c>
      <c r="P73" s="23" t="str">
        <f t="shared" si="8"/>
        <v>X</v>
      </c>
      <c r="Q73" s="25"/>
      <c r="S73" s="23"/>
      <c r="U73" s="23"/>
      <c r="V73" s="38">
        <f t="shared" si="9"/>
        <v>0</v>
      </c>
      <c r="W73" s="38">
        <f t="shared" si="10"/>
        <v>0</v>
      </c>
      <c r="X73" s="23" t="str">
        <f t="shared" si="11"/>
        <v>OK</v>
      </c>
      <c r="Z73" s="23"/>
      <c r="AA73" s="38">
        <f t="shared" si="12"/>
        <v>0</v>
      </c>
      <c r="AB73" s="38">
        <f t="shared" si="13"/>
        <v>0</v>
      </c>
      <c r="AC73" s="23" t="str">
        <f t="shared" si="14"/>
        <v>OK</v>
      </c>
      <c r="AE73" s="23" t="str">
        <f t="shared" si="15"/>
        <v/>
      </c>
      <c r="AG73" s="20" t="str">
        <f t="shared" si="113"/>
        <v/>
      </c>
      <c r="AH73" s="61" t="str">
        <f t="shared" si="16"/>
        <v/>
      </c>
      <c r="AJ73" s="23" t="str">
        <f t="array" ref="AJ73">IF(C73="","",INDEX(구분표!$I$2:$I$300, MATCH(1,(구분표!$E$2:$E$300='1추일출'!B73)*(구분표!$F$2:$F$300='1추일출'!C73)*(구분표!$G$2:$G$300='1추일출'!A73),0)))</f>
        <v/>
      </c>
      <c r="AL73" s="23"/>
    </row>
    <row r="74" spans="1:38" ht="50.1" hidden="1" customHeight="1" x14ac:dyDescent="0.4">
      <c r="A74" s="53" t="s">
        <v>691</v>
      </c>
      <c r="B74" s="54"/>
      <c r="C74" s="55"/>
      <c r="D74" s="54"/>
      <c r="E74" s="55"/>
      <c r="F74" s="54"/>
      <c r="G74" s="56">
        <f>SUM(G75:G81)</f>
        <v>0</v>
      </c>
      <c r="H74" s="56">
        <f t="shared" ref="H74" si="114">SUM(H75:H81)</f>
        <v>0</v>
      </c>
      <c r="I74" s="56">
        <f t="shared" ref="I74" si="115">SUM(I75:I81)</f>
        <v>0</v>
      </c>
      <c r="J74" s="56">
        <f t="shared" ref="J74" si="116">SUM(J75:J81)</f>
        <v>0</v>
      </c>
      <c r="K74" s="56">
        <f t="shared" ref="K74" si="117">SUM(K75:K81)</f>
        <v>0</v>
      </c>
      <c r="L74" s="56">
        <f t="shared" ref="L74" si="118">SUM(L75:L81)</f>
        <v>0</v>
      </c>
      <c r="M74" s="56">
        <f t="shared" ref="M74" si="119">SUM(M75:M81)</f>
        <v>0</v>
      </c>
      <c r="N74" s="56">
        <f t="shared" ref="N74" si="120">SUM(N75:N81)</f>
        <v>0</v>
      </c>
      <c r="O74" s="56">
        <f t="shared" ref="O74" si="121">SUM(O75:O81)</f>
        <v>0</v>
      </c>
      <c r="P74" s="57"/>
      <c r="Q74" s="58"/>
      <c r="S74" s="23"/>
      <c r="U74" s="23"/>
      <c r="V74" s="38">
        <f t="shared" si="9"/>
        <v>0</v>
      </c>
      <c r="W74" s="38">
        <f t="shared" si="10"/>
        <v>0</v>
      </c>
      <c r="X74" s="23" t="str">
        <f t="shared" si="11"/>
        <v>OK</v>
      </c>
      <c r="Z74" s="23"/>
      <c r="AA74" s="38">
        <f t="shared" si="12"/>
        <v>0</v>
      </c>
      <c r="AB74" s="38">
        <f t="shared" si="13"/>
        <v>0</v>
      </c>
      <c r="AC74" s="23" t="str">
        <f t="shared" si="14"/>
        <v>OK</v>
      </c>
      <c r="AE74" s="23" t="str">
        <f t="shared" si="15"/>
        <v/>
      </c>
      <c r="AG74" s="20" t="str">
        <f t="shared" si="113"/>
        <v/>
      </c>
      <c r="AH74" s="61" t="str">
        <f t="shared" si="16"/>
        <v/>
      </c>
      <c r="AJ74" s="23" t="str">
        <f t="array" ref="AJ74">IF(C74="","",INDEX(구분표!$I$2:$I$300, MATCH(1,(구분표!$E$2:$E$300='1추일출'!B74)*(구분표!$F$2:$F$300='1추일출'!C74)*(구분표!$G$2:$G$300='1추일출'!A74),0)))</f>
        <v/>
      </c>
      <c r="AL74" s="23"/>
    </row>
    <row r="75" spans="1:38" ht="50.1" hidden="1" customHeight="1" x14ac:dyDescent="0.4">
      <c r="A75" s="29" t="str">
        <f>IFERROR(VLOOKUP($C75,구분표!$A$2:$C$300,2,FALSE),"")</f>
        <v/>
      </c>
      <c r="B75" s="20" t="str">
        <f>IFERROR(VLOOKUP($C75,구분표!$A$2:$C$300,3,FALSE),"")</f>
        <v/>
      </c>
      <c r="C75" s="27"/>
      <c r="D75" s="31"/>
      <c r="E75" s="32"/>
      <c r="F75" s="31"/>
      <c r="G75" s="40"/>
      <c r="H75" s="38"/>
      <c r="I75" s="50" t="str">
        <f t="shared" ref="I75:I103" si="122">IF(D75="","",G75-H75)</f>
        <v/>
      </c>
      <c r="J75" s="38"/>
      <c r="K75" s="41"/>
      <c r="L75" s="46">
        <f t="shared" ref="L75:L103" si="123">IF(G75=0,H75+J75+K75,G75+J75+K75)</f>
        <v>0</v>
      </c>
      <c r="M75" s="38"/>
      <c r="N75" s="41"/>
      <c r="O75" s="48">
        <f t="shared" ref="O75:O103" si="124">IF(G75=0,H75+M75+N75,G75+M75+N75)</f>
        <v>0</v>
      </c>
      <c r="P75" s="23" t="str">
        <f t="shared" ref="P75:P103" si="125">IF(AND((L75=0),(O75&gt;0)),"O",IF(AND((J75&lt;0),(L75-O75&lt;0)),"O","X"))</f>
        <v>X</v>
      </c>
      <c r="Q75" s="25"/>
      <c r="S75" s="23"/>
      <c r="U75" s="23"/>
      <c r="V75" s="38">
        <f t="shared" ref="V75:V103" si="126">IF($U75&lt;&gt;"도비",IF($S75="국도비","직접입력",SUM($J75:$K75)),)</f>
        <v>0</v>
      </c>
      <c r="W75" s="38">
        <f t="shared" ref="W75:W103" si="127">IF($U75="도비",SUM($J75:$K75),IF($S75="국도비","직접입력",SUM($J75:$K75)-$V75))</f>
        <v>0</v>
      </c>
      <c r="X75" s="23" t="str">
        <f t="shared" ref="X75:X103" si="128">IF(SUM($J75:$K75)=SUM($V75:$W75),"OK","검토")</f>
        <v>OK</v>
      </c>
      <c r="Z75" s="23"/>
      <c r="AA75" s="38">
        <f t="shared" ref="AA75:AA103" si="129">IF($U75&lt;&gt;"도비",IF($S75="국도비","직접입력",SUM($M75:$N75)),)</f>
        <v>0</v>
      </c>
      <c r="AB75" s="38">
        <f t="shared" ref="AB75:AB103" si="130">IF($U75="도비",SUM(M75:N75),IF($S75="국도비","직접입력",SUM(M75:N75)-AA75))</f>
        <v>0</v>
      </c>
      <c r="AC75" s="23" t="str">
        <f t="shared" ref="AC75:AC103" si="131">IF(SUM(M75:N75)=SUM(AA75:AB75),"OK","검토")</f>
        <v>OK</v>
      </c>
      <c r="AE75" s="23" t="str">
        <f t="shared" ref="AE75:AE103" si="132">IF(U75="","",IF(U75="도비","세입없음","직접입력"))</f>
        <v/>
      </c>
      <c r="AG75" s="20" t="str">
        <f t="shared" si="113"/>
        <v/>
      </c>
      <c r="AH75" s="61" t="str">
        <f t="shared" ref="AH75:AH103" si="133">IF(U75="","",IF(AND(U75="도비",AE75="세입없음"),"OK",IF(AND(U75&lt;&gt;"도비",AE75&lt;&gt;""),"OK","@@")))</f>
        <v/>
      </c>
      <c r="AJ75" s="23" t="str">
        <f t="array" ref="AJ75">IF(C75="","",INDEX(구분표!$I$2:$I$300, MATCH(1,(구분표!$E$2:$E$300='1추일출'!B75)*(구분표!$F$2:$F$300='1추일출'!C75)*(구분표!$G$2:$G$300='1추일출'!A75),0)))</f>
        <v/>
      </c>
      <c r="AL75" s="23"/>
    </row>
    <row r="76" spans="1:38" ht="50.1" hidden="1" customHeight="1" x14ac:dyDescent="0.4">
      <c r="A76" s="29" t="str">
        <f>IFERROR(VLOOKUP($C76,구분표!$A$2:$C$300,2,FALSE),"")</f>
        <v/>
      </c>
      <c r="B76" s="20" t="str">
        <f>IFERROR(VLOOKUP($C76,구분표!$A$2:$C$300,3,FALSE),"")</f>
        <v/>
      </c>
      <c r="C76" s="27"/>
      <c r="D76" s="31"/>
      <c r="E76" s="32"/>
      <c r="F76" s="31"/>
      <c r="G76" s="40"/>
      <c r="H76" s="38"/>
      <c r="I76" s="50" t="str">
        <f t="shared" si="122"/>
        <v/>
      </c>
      <c r="J76" s="38"/>
      <c r="K76" s="41"/>
      <c r="L76" s="46">
        <f t="shared" si="123"/>
        <v>0</v>
      </c>
      <c r="M76" s="38"/>
      <c r="N76" s="41"/>
      <c r="O76" s="48">
        <f t="shared" si="124"/>
        <v>0</v>
      </c>
      <c r="P76" s="23" t="str">
        <f t="shared" si="125"/>
        <v>X</v>
      </c>
      <c r="Q76" s="25"/>
      <c r="S76" s="23"/>
      <c r="U76" s="23"/>
      <c r="V76" s="38">
        <f t="shared" si="126"/>
        <v>0</v>
      </c>
      <c r="W76" s="38">
        <f t="shared" si="127"/>
        <v>0</v>
      </c>
      <c r="X76" s="23" t="str">
        <f t="shared" si="128"/>
        <v>OK</v>
      </c>
      <c r="Z76" s="23"/>
      <c r="AA76" s="38">
        <f t="shared" si="129"/>
        <v>0</v>
      </c>
      <c r="AB76" s="38">
        <f t="shared" si="130"/>
        <v>0</v>
      </c>
      <c r="AC76" s="23" t="str">
        <f t="shared" si="131"/>
        <v>OK</v>
      </c>
      <c r="AE76" s="23" t="str">
        <f t="shared" si="132"/>
        <v/>
      </c>
      <c r="AG76" s="20" t="str">
        <f t="shared" si="113"/>
        <v/>
      </c>
      <c r="AH76" s="61" t="str">
        <f t="shared" si="133"/>
        <v/>
      </c>
      <c r="AJ76" s="23" t="str">
        <f t="array" ref="AJ76">IF(C76="","",INDEX(구분표!$I$2:$I$300, MATCH(1,(구분표!$E$2:$E$300='1추일출'!B76)*(구분표!$F$2:$F$300='1추일출'!C76)*(구분표!$G$2:$G$300='1추일출'!A76),0)))</f>
        <v/>
      </c>
      <c r="AL76" s="23"/>
    </row>
    <row r="77" spans="1:38" ht="50.1" hidden="1" customHeight="1" x14ac:dyDescent="0.4">
      <c r="A77" s="29" t="str">
        <f>IFERROR(VLOOKUP($C77,구분표!$A$2:$C$300,2,FALSE),"")</f>
        <v/>
      </c>
      <c r="B77" s="20" t="str">
        <f>IFERROR(VLOOKUP($C77,구분표!$A$2:$C$300,3,FALSE),"")</f>
        <v/>
      </c>
      <c r="C77" s="27"/>
      <c r="D77" s="31"/>
      <c r="E77" s="32"/>
      <c r="F77" s="31"/>
      <c r="G77" s="40"/>
      <c r="H77" s="38"/>
      <c r="I77" s="50" t="str">
        <f t="shared" si="122"/>
        <v/>
      </c>
      <c r="J77" s="38"/>
      <c r="K77" s="41"/>
      <c r="L77" s="46">
        <f t="shared" si="123"/>
        <v>0</v>
      </c>
      <c r="M77" s="38"/>
      <c r="N77" s="41"/>
      <c r="O77" s="48">
        <f t="shared" si="124"/>
        <v>0</v>
      </c>
      <c r="P77" s="23" t="str">
        <f t="shared" si="125"/>
        <v>X</v>
      </c>
      <c r="Q77" s="25"/>
      <c r="S77" s="23"/>
      <c r="U77" s="23"/>
      <c r="V77" s="38">
        <f t="shared" si="126"/>
        <v>0</v>
      </c>
      <c r="W77" s="38">
        <f t="shared" si="127"/>
        <v>0</v>
      </c>
      <c r="X77" s="23" t="str">
        <f t="shared" si="128"/>
        <v>OK</v>
      </c>
      <c r="Z77" s="23"/>
      <c r="AA77" s="38">
        <f t="shared" si="129"/>
        <v>0</v>
      </c>
      <c r="AB77" s="38">
        <f t="shared" si="130"/>
        <v>0</v>
      </c>
      <c r="AC77" s="23" t="str">
        <f t="shared" si="131"/>
        <v>OK</v>
      </c>
      <c r="AE77" s="23" t="str">
        <f t="shared" si="132"/>
        <v/>
      </c>
      <c r="AG77" s="20" t="str">
        <f t="shared" si="113"/>
        <v/>
      </c>
      <c r="AH77" s="61" t="str">
        <f t="shared" si="133"/>
        <v/>
      </c>
      <c r="AJ77" s="23" t="str">
        <f t="array" ref="AJ77">IF(C77="","",INDEX(구분표!$I$2:$I$300, MATCH(1,(구분표!$E$2:$E$300='1추일출'!B77)*(구분표!$F$2:$F$300='1추일출'!C77)*(구분표!$G$2:$G$300='1추일출'!A77),0)))</f>
        <v/>
      </c>
      <c r="AL77" s="23"/>
    </row>
    <row r="78" spans="1:38" ht="50.1" hidden="1" customHeight="1" x14ac:dyDescent="0.4">
      <c r="A78" s="29" t="str">
        <f>IFERROR(VLOOKUP($C78,구분표!$A$2:$C$300,2,FALSE),"")</f>
        <v/>
      </c>
      <c r="B78" s="20" t="str">
        <f>IFERROR(VLOOKUP($C78,구분표!$A$2:$C$300,3,FALSE),"")</f>
        <v/>
      </c>
      <c r="C78" s="27"/>
      <c r="D78" s="31"/>
      <c r="E78" s="32"/>
      <c r="F78" s="31"/>
      <c r="G78" s="40"/>
      <c r="H78" s="38"/>
      <c r="I78" s="50" t="str">
        <f t="shared" si="122"/>
        <v/>
      </c>
      <c r="J78" s="38"/>
      <c r="K78" s="41"/>
      <c r="L78" s="46">
        <f t="shared" si="123"/>
        <v>0</v>
      </c>
      <c r="M78" s="38"/>
      <c r="N78" s="41"/>
      <c r="O78" s="48">
        <f t="shared" si="124"/>
        <v>0</v>
      </c>
      <c r="P78" s="23" t="str">
        <f t="shared" si="125"/>
        <v>X</v>
      </c>
      <c r="Q78" s="25"/>
      <c r="S78" s="23"/>
      <c r="U78" s="23"/>
      <c r="V78" s="38">
        <f t="shared" si="126"/>
        <v>0</v>
      </c>
      <c r="W78" s="38">
        <f t="shared" si="127"/>
        <v>0</v>
      </c>
      <c r="X78" s="23" t="str">
        <f t="shared" si="128"/>
        <v>OK</v>
      </c>
      <c r="Z78" s="23"/>
      <c r="AA78" s="38">
        <f t="shared" si="129"/>
        <v>0</v>
      </c>
      <c r="AB78" s="38">
        <f t="shared" si="130"/>
        <v>0</v>
      </c>
      <c r="AC78" s="23" t="str">
        <f t="shared" si="131"/>
        <v>OK</v>
      </c>
      <c r="AE78" s="23" t="str">
        <f t="shared" si="132"/>
        <v/>
      </c>
      <c r="AG78" s="20" t="str">
        <f t="shared" si="113"/>
        <v/>
      </c>
      <c r="AH78" s="61" t="str">
        <f t="shared" si="133"/>
        <v/>
      </c>
      <c r="AJ78" s="23" t="str">
        <f t="array" ref="AJ78">IF(C78="","",INDEX(구분표!$I$2:$I$300, MATCH(1,(구분표!$E$2:$E$300='1추일출'!B78)*(구분표!$F$2:$F$300='1추일출'!C78)*(구분표!$G$2:$G$300='1추일출'!A78),0)))</f>
        <v/>
      </c>
      <c r="AL78" s="23"/>
    </row>
    <row r="79" spans="1:38" ht="50.1" hidden="1" customHeight="1" x14ac:dyDescent="0.4">
      <c r="A79" s="29" t="str">
        <f>IFERROR(VLOOKUP($C79,구분표!$A$2:$C$300,2,FALSE),"")</f>
        <v/>
      </c>
      <c r="B79" s="20" t="str">
        <f>IFERROR(VLOOKUP($C79,구분표!$A$2:$C$300,3,FALSE),"")</f>
        <v/>
      </c>
      <c r="C79" s="27"/>
      <c r="D79" s="31"/>
      <c r="E79" s="32"/>
      <c r="F79" s="31"/>
      <c r="G79" s="40"/>
      <c r="H79" s="38"/>
      <c r="I79" s="50" t="str">
        <f t="shared" si="122"/>
        <v/>
      </c>
      <c r="J79" s="38"/>
      <c r="K79" s="41"/>
      <c r="L79" s="46">
        <f t="shared" si="123"/>
        <v>0</v>
      </c>
      <c r="M79" s="38"/>
      <c r="N79" s="41"/>
      <c r="O79" s="48">
        <f t="shared" si="124"/>
        <v>0</v>
      </c>
      <c r="P79" s="23" t="str">
        <f t="shared" si="125"/>
        <v>X</v>
      </c>
      <c r="Q79" s="25"/>
      <c r="S79" s="23"/>
      <c r="U79" s="23"/>
      <c r="V79" s="38">
        <f t="shared" si="126"/>
        <v>0</v>
      </c>
      <c r="W79" s="38">
        <f t="shared" si="127"/>
        <v>0</v>
      </c>
      <c r="X79" s="23" t="str">
        <f t="shared" si="128"/>
        <v>OK</v>
      </c>
      <c r="Z79" s="23"/>
      <c r="AA79" s="38">
        <f t="shared" si="129"/>
        <v>0</v>
      </c>
      <c r="AB79" s="38">
        <f t="shared" si="130"/>
        <v>0</v>
      </c>
      <c r="AC79" s="23" t="str">
        <f t="shared" si="131"/>
        <v>OK</v>
      </c>
      <c r="AE79" s="23" t="str">
        <f t="shared" si="132"/>
        <v/>
      </c>
      <c r="AG79" s="20" t="str">
        <f t="shared" si="113"/>
        <v/>
      </c>
      <c r="AH79" s="61" t="str">
        <f t="shared" si="133"/>
        <v/>
      </c>
      <c r="AJ79" s="23" t="str">
        <f t="array" ref="AJ79">IF(C79="","",INDEX(구분표!$I$2:$I$300, MATCH(1,(구분표!$E$2:$E$300='1추일출'!B79)*(구분표!$F$2:$F$300='1추일출'!C79)*(구분표!$G$2:$G$300='1추일출'!A79),0)))</f>
        <v/>
      </c>
      <c r="AL79" s="23"/>
    </row>
    <row r="80" spans="1:38" ht="50.1" hidden="1" customHeight="1" x14ac:dyDescent="0.4">
      <c r="A80" s="29" t="str">
        <f>IFERROR(VLOOKUP($C80,구분표!$A$2:$C$300,2,FALSE),"")</f>
        <v/>
      </c>
      <c r="B80" s="20" t="str">
        <f>IFERROR(VLOOKUP($C80,구분표!$A$2:$C$300,3,FALSE),"")</f>
        <v/>
      </c>
      <c r="C80" s="27"/>
      <c r="D80" s="31"/>
      <c r="E80" s="32"/>
      <c r="F80" s="31"/>
      <c r="G80" s="40"/>
      <c r="H80" s="38"/>
      <c r="I80" s="50" t="str">
        <f t="shared" si="122"/>
        <v/>
      </c>
      <c r="J80" s="38"/>
      <c r="K80" s="41"/>
      <c r="L80" s="46">
        <f t="shared" si="123"/>
        <v>0</v>
      </c>
      <c r="M80" s="38"/>
      <c r="N80" s="41"/>
      <c r="O80" s="48">
        <f t="shared" si="124"/>
        <v>0</v>
      </c>
      <c r="P80" s="23" t="str">
        <f t="shared" si="125"/>
        <v>X</v>
      </c>
      <c r="Q80" s="25"/>
      <c r="S80" s="23"/>
      <c r="U80" s="23"/>
      <c r="V80" s="38">
        <f t="shared" si="126"/>
        <v>0</v>
      </c>
      <c r="W80" s="38">
        <f t="shared" si="127"/>
        <v>0</v>
      </c>
      <c r="X80" s="23" t="str">
        <f t="shared" si="128"/>
        <v>OK</v>
      </c>
      <c r="Z80" s="23"/>
      <c r="AA80" s="38">
        <f t="shared" si="129"/>
        <v>0</v>
      </c>
      <c r="AB80" s="38">
        <f t="shared" si="130"/>
        <v>0</v>
      </c>
      <c r="AC80" s="23" t="str">
        <f t="shared" si="131"/>
        <v>OK</v>
      </c>
      <c r="AE80" s="23" t="str">
        <f t="shared" si="132"/>
        <v/>
      </c>
      <c r="AG80" s="20" t="str">
        <f t="shared" si="113"/>
        <v/>
      </c>
      <c r="AH80" s="61" t="str">
        <f t="shared" si="133"/>
        <v/>
      </c>
      <c r="AJ80" s="23" t="str">
        <f t="array" ref="AJ80">IF(C80="","",INDEX(구분표!$I$2:$I$300, MATCH(1,(구분표!$E$2:$E$300='1추일출'!B80)*(구분표!$F$2:$F$300='1추일출'!C80)*(구분표!$G$2:$G$300='1추일출'!A80),0)))</f>
        <v/>
      </c>
      <c r="AL80" s="23"/>
    </row>
    <row r="81" spans="1:38" ht="50.1" hidden="1" customHeight="1" x14ac:dyDescent="0.4">
      <c r="A81" s="29" t="str">
        <f>IFERROR(VLOOKUP($C81,구분표!$A$2:$C$300,2,FALSE),"")</f>
        <v/>
      </c>
      <c r="B81" s="20" t="str">
        <f>IFERROR(VLOOKUP($C81,구분표!$A$2:$C$300,3,FALSE),"")</f>
        <v/>
      </c>
      <c r="C81" s="27"/>
      <c r="D81" s="31"/>
      <c r="E81" s="32"/>
      <c r="F81" s="31"/>
      <c r="G81" s="40"/>
      <c r="H81" s="38"/>
      <c r="I81" s="50" t="str">
        <f t="shared" si="122"/>
        <v/>
      </c>
      <c r="J81" s="38"/>
      <c r="K81" s="41"/>
      <c r="L81" s="46">
        <f t="shared" si="123"/>
        <v>0</v>
      </c>
      <c r="M81" s="38"/>
      <c r="N81" s="41"/>
      <c r="O81" s="48">
        <f t="shared" si="124"/>
        <v>0</v>
      </c>
      <c r="P81" s="23" t="str">
        <f t="shared" si="125"/>
        <v>X</v>
      </c>
      <c r="Q81" s="25"/>
      <c r="S81" s="23"/>
      <c r="U81" s="23"/>
      <c r="V81" s="38">
        <f t="shared" si="126"/>
        <v>0</v>
      </c>
      <c r="W81" s="38">
        <f t="shared" si="127"/>
        <v>0</v>
      </c>
      <c r="X81" s="23" t="str">
        <f t="shared" si="128"/>
        <v>OK</v>
      </c>
      <c r="Z81" s="23"/>
      <c r="AA81" s="38">
        <f t="shared" si="129"/>
        <v>0</v>
      </c>
      <c r="AB81" s="38">
        <f t="shared" si="130"/>
        <v>0</v>
      </c>
      <c r="AC81" s="23" t="str">
        <f t="shared" si="131"/>
        <v>OK</v>
      </c>
      <c r="AE81" s="23" t="str">
        <f t="shared" si="132"/>
        <v/>
      </c>
      <c r="AG81" s="20" t="str">
        <f t="shared" si="113"/>
        <v/>
      </c>
      <c r="AH81" s="61" t="str">
        <f t="shared" si="133"/>
        <v/>
      </c>
      <c r="AJ81" s="23" t="str">
        <f t="array" ref="AJ81">IF(C81="","",INDEX(구분표!$I$2:$I$300, MATCH(1,(구분표!$E$2:$E$300='1추일출'!B81)*(구분표!$F$2:$F$300='1추일출'!C81)*(구분표!$G$2:$G$300='1추일출'!A81),0)))</f>
        <v/>
      </c>
      <c r="AL81" s="23"/>
    </row>
    <row r="82" spans="1:38" ht="50.1" hidden="1" customHeight="1" x14ac:dyDescent="0.4">
      <c r="A82" s="53" t="s">
        <v>692</v>
      </c>
      <c r="B82" s="54"/>
      <c r="C82" s="55"/>
      <c r="D82" s="54"/>
      <c r="E82" s="55"/>
      <c r="F82" s="54"/>
      <c r="G82" s="56">
        <f>SUM(G83:G103)</f>
        <v>0</v>
      </c>
      <c r="H82" s="56">
        <f t="shared" ref="H82:O82" si="134">SUM(H83:H103)</f>
        <v>0</v>
      </c>
      <c r="I82" s="56">
        <f t="shared" si="134"/>
        <v>0</v>
      </c>
      <c r="J82" s="56">
        <f t="shared" si="134"/>
        <v>0</v>
      </c>
      <c r="K82" s="56">
        <f t="shared" si="134"/>
        <v>0</v>
      </c>
      <c r="L82" s="56">
        <f t="shared" si="134"/>
        <v>0</v>
      </c>
      <c r="M82" s="56">
        <f t="shared" si="134"/>
        <v>0</v>
      </c>
      <c r="N82" s="56">
        <f t="shared" si="134"/>
        <v>0</v>
      </c>
      <c r="O82" s="56">
        <f t="shared" si="134"/>
        <v>0</v>
      </c>
      <c r="P82" s="57"/>
      <c r="Q82" s="58"/>
      <c r="S82" s="23"/>
      <c r="U82" s="23"/>
      <c r="V82" s="38">
        <f t="shared" si="126"/>
        <v>0</v>
      </c>
      <c r="W82" s="38">
        <f t="shared" si="127"/>
        <v>0</v>
      </c>
      <c r="X82" s="23" t="str">
        <f t="shared" si="128"/>
        <v>OK</v>
      </c>
      <c r="Z82" s="23"/>
      <c r="AA82" s="38">
        <f t="shared" si="129"/>
        <v>0</v>
      </c>
      <c r="AB82" s="38">
        <f t="shared" si="130"/>
        <v>0</v>
      </c>
      <c r="AC82" s="23" t="str">
        <f t="shared" si="131"/>
        <v>OK</v>
      </c>
      <c r="AE82" s="23" t="str">
        <f t="shared" si="132"/>
        <v/>
      </c>
      <c r="AG82" s="20" t="str">
        <f t="shared" si="113"/>
        <v/>
      </c>
      <c r="AH82" s="61" t="str">
        <f t="shared" si="133"/>
        <v/>
      </c>
      <c r="AJ82" s="23" t="str">
        <f t="array" ref="AJ82">IF(C82="","",INDEX(구분표!$I$2:$I$300, MATCH(1,(구분표!$E$2:$E$300='1추일출'!B82)*(구분표!$F$2:$F$300='1추일출'!C82)*(구분표!$G$2:$G$300='1추일출'!A82),0)))</f>
        <v/>
      </c>
      <c r="AL82" s="23"/>
    </row>
    <row r="83" spans="1:38" ht="50.1" hidden="1" customHeight="1" x14ac:dyDescent="0.4">
      <c r="A83" s="29" t="str">
        <f>IFERROR(VLOOKUP($C83,구분표!$A$2:$C$300,2,FALSE),"")</f>
        <v/>
      </c>
      <c r="B83" s="20" t="str">
        <f>IFERROR(VLOOKUP($C83,구분표!$A$2:$C$300,3,FALSE),"")</f>
        <v/>
      </c>
      <c r="C83" s="27"/>
      <c r="D83" s="31"/>
      <c r="E83" s="32"/>
      <c r="F83" s="31"/>
      <c r="G83" s="40"/>
      <c r="H83" s="38"/>
      <c r="I83" s="50" t="str">
        <f t="shared" si="122"/>
        <v/>
      </c>
      <c r="J83" s="38"/>
      <c r="K83" s="41"/>
      <c r="L83" s="46">
        <f t="shared" si="123"/>
        <v>0</v>
      </c>
      <c r="M83" s="38"/>
      <c r="N83" s="41"/>
      <c r="O83" s="48">
        <f t="shared" si="124"/>
        <v>0</v>
      </c>
      <c r="P83" s="23" t="str">
        <f t="shared" si="125"/>
        <v>X</v>
      </c>
      <c r="Q83" s="25"/>
      <c r="S83" s="23"/>
      <c r="U83" s="23"/>
      <c r="V83" s="38">
        <f t="shared" si="126"/>
        <v>0</v>
      </c>
      <c r="W83" s="38">
        <f t="shared" si="127"/>
        <v>0</v>
      </c>
      <c r="X83" s="23" t="str">
        <f t="shared" si="128"/>
        <v>OK</v>
      </c>
      <c r="Z83" s="23"/>
      <c r="AA83" s="38">
        <f t="shared" si="129"/>
        <v>0</v>
      </c>
      <c r="AB83" s="38">
        <f t="shared" si="130"/>
        <v>0</v>
      </c>
      <c r="AC83" s="23" t="str">
        <f t="shared" si="131"/>
        <v>OK</v>
      </c>
      <c r="AE83" s="23" t="str">
        <f t="shared" si="132"/>
        <v/>
      </c>
      <c r="AG83" s="20" t="str">
        <f t="shared" si="113"/>
        <v/>
      </c>
      <c r="AH83" s="61" t="str">
        <f t="shared" si="133"/>
        <v/>
      </c>
      <c r="AJ83" s="23" t="str">
        <f t="array" ref="AJ83">IF(C83="","",INDEX(구분표!$I$2:$I$300, MATCH(1,(구분표!$E$2:$E$300='1추일출'!B83)*(구분표!$F$2:$F$300='1추일출'!C83)*(구분표!$G$2:$G$300='1추일출'!A83),0)))</f>
        <v/>
      </c>
      <c r="AL83" s="23"/>
    </row>
    <row r="84" spans="1:38" ht="50.1" hidden="1" customHeight="1" x14ac:dyDescent="0.4">
      <c r="A84" s="29" t="str">
        <f>IFERROR(VLOOKUP($C84,구분표!$A$2:$C$300,2,FALSE),"")</f>
        <v/>
      </c>
      <c r="B84" s="20" t="str">
        <f>IFERROR(VLOOKUP($C84,구분표!$A$2:$C$300,3,FALSE),"")</f>
        <v/>
      </c>
      <c r="C84" s="27"/>
      <c r="D84" s="31"/>
      <c r="E84" s="32"/>
      <c r="F84" s="31"/>
      <c r="G84" s="40"/>
      <c r="H84" s="38"/>
      <c r="I84" s="50" t="str">
        <f t="shared" si="122"/>
        <v/>
      </c>
      <c r="J84" s="38"/>
      <c r="K84" s="41"/>
      <c r="L84" s="46">
        <f t="shared" si="123"/>
        <v>0</v>
      </c>
      <c r="M84" s="38"/>
      <c r="N84" s="41"/>
      <c r="O84" s="48">
        <f t="shared" si="124"/>
        <v>0</v>
      </c>
      <c r="P84" s="23" t="str">
        <f t="shared" si="125"/>
        <v>X</v>
      </c>
      <c r="Q84" s="25"/>
      <c r="S84" s="23"/>
      <c r="U84" s="23"/>
      <c r="V84" s="38">
        <f t="shared" si="126"/>
        <v>0</v>
      </c>
      <c r="W84" s="38">
        <f t="shared" si="127"/>
        <v>0</v>
      </c>
      <c r="X84" s="23" t="str">
        <f t="shared" si="128"/>
        <v>OK</v>
      </c>
      <c r="Z84" s="23"/>
      <c r="AA84" s="38">
        <f t="shared" si="129"/>
        <v>0</v>
      </c>
      <c r="AB84" s="38">
        <f t="shared" si="130"/>
        <v>0</v>
      </c>
      <c r="AC84" s="23" t="str">
        <f t="shared" si="131"/>
        <v>OK</v>
      </c>
      <c r="AE84" s="23" t="str">
        <f t="shared" si="132"/>
        <v/>
      </c>
      <c r="AG84" s="20" t="str">
        <f t="shared" si="113"/>
        <v/>
      </c>
      <c r="AH84" s="61" t="str">
        <f t="shared" si="133"/>
        <v/>
      </c>
      <c r="AJ84" s="23" t="str">
        <f t="array" ref="AJ84">IF(C84="","",INDEX(구분표!$I$2:$I$300, MATCH(1,(구분표!$E$2:$E$300='1추일출'!B84)*(구분표!$F$2:$F$300='1추일출'!C84)*(구분표!$G$2:$G$300='1추일출'!A84),0)))</f>
        <v/>
      </c>
      <c r="AL84" s="23"/>
    </row>
    <row r="85" spans="1:38" ht="50.1" hidden="1" customHeight="1" x14ac:dyDescent="0.4">
      <c r="A85" s="29" t="str">
        <f>IFERROR(VLOOKUP($C85,구분표!$A$2:$C$300,2,FALSE),"")</f>
        <v/>
      </c>
      <c r="B85" s="20" t="str">
        <f>IFERROR(VLOOKUP($C85,구분표!$A$2:$C$300,3,FALSE),"")</f>
        <v/>
      </c>
      <c r="C85" s="27"/>
      <c r="D85" s="31"/>
      <c r="E85" s="32"/>
      <c r="F85" s="31"/>
      <c r="G85" s="40"/>
      <c r="H85" s="38"/>
      <c r="I85" s="50" t="str">
        <f t="shared" si="122"/>
        <v/>
      </c>
      <c r="J85" s="38"/>
      <c r="K85" s="41"/>
      <c r="L85" s="46">
        <f t="shared" si="123"/>
        <v>0</v>
      </c>
      <c r="M85" s="38"/>
      <c r="N85" s="41"/>
      <c r="O85" s="48">
        <f t="shared" si="124"/>
        <v>0</v>
      </c>
      <c r="P85" s="23" t="str">
        <f t="shared" si="125"/>
        <v>X</v>
      </c>
      <c r="Q85" s="25"/>
      <c r="S85" s="23"/>
      <c r="U85" s="23"/>
      <c r="V85" s="38">
        <f t="shared" si="126"/>
        <v>0</v>
      </c>
      <c r="W85" s="38">
        <f t="shared" si="127"/>
        <v>0</v>
      </c>
      <c r="X85" s="23" t="str">
        <f t="shared" si="128"/>
        <v>OK</v>
      </c>
      <c r="Z85" s="23"/>
      <c r="AA85" s="38">
        <f t="shared" si="129"/>
        <v>0</v>
      </c>
      <c r="AB85" s="38">
        <f t="shared" si="130"/>
        <v>0</v>
      </c>
      <c r="AC85" s="23" t="str">
        <f t="shared" si="131"/>
        <v>OK</v>
      </c>
      <c r="AE85" s="23" t="str">
        <f t="shared" si="132"/>
        <v/>
      </c>
      <c r="AG85" s="20" t="str">
        <f t="shared" si="113"/>
        <v/>
      </c>
      <c r="AH85" s="61" t="str">
        <f t="shared" si="133"/>
        <v/>
      </c>
      <c r="AJ85" s="23" t="str">
        <f t="array" ref="AJ85">IF(C85="","",INDEX(구분표!$I$2:$I$300, MATCH(1,(구분표!$E$2:$E$300='1추일출'!B85)*(구분표!$F$2:$F$300='1추일출'!C85)*(구분표!$G$2:$G$300='1추일출'!A85),0)))</f>
        <v/>
      </c>
      <c r="AL85" s="23"/>
    </row>
    <row r="86" spans="1:38" ht="50.1" hidden="1" customHeight="1" x14ac:dyDescent="0.4">
      <c r="A86" s="29" t="str">
        <f>IFERROR(VLOOKUP($C86,구분표!$A$2:$C$300,2,FALSE),"")</f>
        <v/>
      </c>
      <c r="B86" s="20" t="str">
        <f>IFERROR(VLOOKUP($C86,구분표!$A$2:$C$300,3,FALSE),"")</f>
        <v/>
      </c>
      <c r="C86" s="27"/>
      <c r="D86" s="31"/>
      <c r="E86" s="32"/>
      <c r="F86" s="31"/>
      <c r="G86" s="40"/>
      <c r="H86" s="38"/>
      <c r="I86" s="50" t="str">
        <f t="shared" si="122"/>
        <v/>
      </c>
      <c r="J86" s="38"/>
      <c r="K86" s="41"/>
      <c r="L86" s="46">
        <f t="shared" si="123"/>
        <v>0</v>
      </c>
      <c r="M86" s="38"/>
      <c r="N86" s="41"/>
      <c r="O86" s="48">
        <f t="shared" si="124"/>
        <v>0</v>
      </c>
      <c r="P86" s="23" t="str">
        <f t="shared" si="125"/>
        <v>X</v>
      </c>
      <c r="Q86" s="25"/>
      <c r="S86" s="23"/>
      <c r="U86" s="23"/>
      <c r="V86" s="38">
        <f t="shared" si="126"/>
        <v>0</v>
      </c>
      <c r="W86" s="38">
        <f t="shared" si="127"/>
        <v>0</v>
      </c>
      <c r="X86" s="23" t="str">
        <f t="shared" si="128"/>
        <v>OK</v>
      </c>
      <c r="Z86" s="23"/>
      <c r="AA86" s="38">
        <f t="shared" si="129"/>
        <v>0</v>
      </c>
      <c r="AB86" s="38">
        <f t="shared" si="130"/>
        <v>0</v>
      </c>
      <c r="AC86" s="23" t="str">
        <f t="shared" si="131"/>
        <v>OK</v>
      </c>
      <c r="AE86" s="23" t="str">
        <f t="shared" si="132"/>
        <v/>
      </c>
      <c r="AG86" s="20" t="str">
        <f t="shared" si="113"/>
        <v/>
      </c>
      <c r="AH86" s="61" t="str">
        <f t="shared" si="133"/>
        <v/>
      </c>
      <c r="AJ86" s="23" t="str">
        <f t="array" ref="AJ86">IF(C86="","",INDEX(구분표!$I$2:$I$300, MATCH(1,(구분표!$E$2:$E$300='1추일출'!B86)*(구분표!$F$2:$F$300='1추일출'!C86)*(구분표!$G$2:$G$300='1추일출'!A86),0)))</f>
        <v/>
      </c>
      <c r="AL86" s="23"/>
    </row>
    <row r="87" spans="1:38" ht="50.1" hidden="1" customHeight="1" x14ac:dyDescent="0.4">
      <c r="A87" s="29" t="str">
        <f>IFERROR(VLOOKUP($C87,구분표!$A$2:$C$300,2,FALSE),"")</f>
        <v/>
      </c>
      <c r="B87" s="20" t="str">
        <f>IFERROR(VLOOKUP($C87,구분표!$A$2:$C$300,3,FALSE),"")</f>
        <v/>
      </c>
      <c r="C87" s="27"/>
      <c r="D87" s="31"/>
      <c r="E87" s="32"/>
      <c r="F87" s="31"/>
      <c r="G87" s="40"/>
      <c r="H87" s="38"/>
      <c r="I87" s="50" t="str">
        <f t="shared" si="122"/>
        <v/>
      </c>
      <c r="J87" s="38"/>
      <c r="K87" s="41"/>
      <c r="L87" s="46">
        <f t="shared" si="123"/>
        <v>0</v>
      </c>
      <c r="M87" s="38"/>
      <c r="N87" s="41"/>
      <c r="O87" s="48">
        <f t="shared" si="124"/>
        <v>0</v>
      </c>
      <c r="P87" s="23" t="str">
        <f t="shared" si="125"/>
        <v>X</v>
      </c>
      <c r="Q87" s="25"/>
      <c r="S87" s="23"/>
      <c r="U87" s="23"/>
      <c r="V87" s="38">
        <f t="shared" si="126"/>
        <v>0</v>
      </c>
      <c r="W87" s="38">
        <f t="shared" si="127"/>
        <v>0</v>
      </c>
      <c r="X87" s="23" t="str">
        <f t="shared" si="128"/>
        <v>OK</v>
      </c>
      <c r="Z87" s="23"/>
      <c r="AA87" s="38">
        <f t="shared" si="129"/>
        <v>0</v>
      </c>
      <c r="AB87" s="38">
        <f t="shared" si="130"/>
        <v>0</v>
      </c>
      <c r="AC87" s="23" t="str">
        <f t="shared" si="131"/>
        <v>OK</v>
      </c>
      <c r="AE87" s="23" t="str">
        <f t="shared" si="132"/>
        <v/>
      </c>
      <c r="AG87" s="20" t="str">
        <f t="shared" si="113"/>
        <v/>
      </c>
      <c r="AH87" s="61" t="str">
        <f t="shared" si="133"/>
        <v/>
      </c>
      <c r="AJ87" s="23" t="str">
        <f t="array" ref="AJ87">IF(C87="","",INDEX(구분표!$I$2:$I$300, MATCH(1,(구분표!$E$2:$E$300='1추일출'!B87)*(구분표!$F$2:$F$300='1추일출'!C87)*(구분표!$G$2:$G$300='1추일출'!A87),0)))</f>
        <v/>
      </c>
      <c r="AL87" s="23"/>
    </row>
    <row r="88" spans="1:38" ht="50.1" hidden="1" customHeight="1" x14ac:dyDescent="0.4">
      <c r="A88" s="29" t="str">
        <f>IFERROR(VLOOKUP($C88,구분표!$A$2:$C$300,2,FALSE),"")</f>
        <v/>
      </c>
      <c r="B88" s="20" t="str">
        <f>IFERROR(VLOOKUP($C88,구분표!$A$2:$C$300,3,FALSE),"")</f>
        <v/>
      </c>
      <c r="C88" s="27"/>
      <c r="D88" s="31"/>
      <c r="E88" s="32"/>
      <c r="F88" s="31"/>
      <c r="G88" s="40"/>
      <c r="H88" s="38"/>
      <c r="I88" s="50" t="str">
        <f t="shared" si="122"/>
        <v/>
      </c>
      <c r="J88" s="38"/>
      <c r="K88" s="41"/>
      <c r="L88" s="46">
        <f t="shared" si="123"/>
        <v>0</v>
      </c>
      <c r="M88" s="38"/>
      <c r="N88" s="41"/>
      <c r="O88" s="48">
        <f t="shared" si="124"/>
        <v>0</v>
      </c>
      <c r="P88" s="23" t="str">
        <f t="shared" si="125"/>
        <v>X</v>
      </c>
      <c r="Q88" s="25"/>
      <c r="S88" s="23"/>
      <c r="U88" s="23"/>
      <c r="V88" s="38">
        <f t="shared" si="126"/>
        <v>0</v>
      </c>
      <c r="W88" s="38">
        <f t="shared" si="127"/>
        <v>0</v>
      </c>
      <c r="X88" s="23" t="str">
        <f t="shared" si="128"/>
        <v>OK</v>
      </c>
      <c r="Z88" s="23"/>
      <c r="AA88" s="38">
        <f t="shared" si="129"/>
        <v>0</v>
      </c>
      <c r="AB88" s="38">
        <f t="shared" si="130"/>
        <v>0</v>
      </c>
      <c r="AC88" s="23" t="str">
        <f t="shared" si="131"/>
        <v>OK</v>
      </c>
      <c r="AE88" s="23" t="str">
        <f t="shared" si="132"/>
        <v/>
      </c>
      <c r="AG88" s="20" t="str">
        <f t="shared" si="113"/>
        <v/>
      </c>
      <c r="AH88" s="61" t="str">
        <f t="shared" si="133"/>
        <v/>
      </c>
      <c r="AJ88" s="23" t="str">
        <f t="array" ref="AJ88">IF(C88="","",INDEX(구분표!$I$2:$I$300, MATCH(1,(구분표!$E$2:$E$300='1추일출'!B88)*(구분표!$F$2:$F$300='1추일출'!C88)*(구분표!$G$2:$G$300='1추일출'!A88),0)))</f>
        <v/>
      </c>
      <c r="AL88" s="23"/>
    </row>
    <row r="89" spans="1:38" ht="50.1" hidden="1" customHeight="1" x14ac:dyDescent="0.4">
      <c r="A89" s="29" t="str">
        <f>IFERROR(VLOOKUP($C89,구분표!$A$2:$C$300,2,FALSE),"")</f>
        <v/>
      </c>
      <c r="B89" s="20" t="str">
        <f>IFERROR(VLOOKUP($C89,구분표!$A$2:$C$300,3,FALSE),"")</f>
        <v/>
      </c>
      <c r="C89" s="27"/>
      <c r="D89" s="31"/>
      <c r="E89" s="32"/>
      <c r="F89" s="31"/>
      <c r="G89" s="40"/>
      <c r="H89" s="38"/>
      <c r="I89" s="50" t="str">
        <f t="shared" si="122"/>
        <v/>
      </c>
      <c r="J89" s="38"/>
      <c r="K89" s="41"/>
      <c r="L89" s="46">
        <f t="shared" si="123"/>
        <v>0</v>
      </c>
      <c r="M89" s="38"/>
      <c r="N89" s="41"/>
      <c r="O89" s="48">
        <f t="shared" si="124"/>
        <v>0</v>
      </c>
      <c r="P89" s="23" t="str">
        <f t="shared" si="125"/>
        <v>X</v>
      </c>
      <c r="Q89" s="25"/>
      <c r="S89" s="23"/>
      <c r="U89" s="23"/>
      <c r="V89" s="38">
        <f t="shared" si="126"/>
        <v>0</v>
      </c>
      <c r="W89" s="38">
        <f t="shared" si="127"/>
        <v>0</v>
      </c>
      <c r="X89" s="23" t="str">
        <f t="shared" si="128"/>
        <v>OK</v>
      </c>
      <c r="Z89" s="23"/>
      <c r="AA89" s="38">
        <f t="shared" si="129"/>
        <v>0</v>
      </c>
      <c r="AB89" s="38">
        <f t="shared" si="130"/>
        <v>0</v>
      </c>
      <c r="AC89" s="23" t="str">
        <f t="shared" si="131"/>
        <v>OK</v>
      </c>
      <c r="AE89" s="23" t="str">
        <f t="shared" si="132"/>
        <v/>
      </c>
      <c r="AG89" s="20" t="str">
        <f t="shared" si="113"/>
        <v/>
      </c>
      <c r="AH89" s="61" t="str">
        <f t="shared" si="133"/>
        <v/>
      </c>
      <c r="AJ89" s="23" t="str">
        <f t="array" ref="AJ89">IF(C89="","",INDEX(구분표!$I$2:$I$300, MATCH(1,(구분표!$E$2:$E$300='1추일출'!B89)*(구분표!$F$2:$F$300='1추일출'!C89)*(구분표!$G$2:$G$300='1추일출'!A89),0)))</f>
        <v/>
      </c>
      <c r="AL89" s="23"/>
    </row>
    <row r="90" spans="1:38" ht="50.1" hidden="1" customHeight="1" x14ac:dyDescent="0.4">
      <c r="A90" s="29" t="str">
        <f>IFERROR(VLOOKUP($C90,구분표!$A$2:$C$300,2,FALSE),"")</f>
        <v/>
      </c>
      <c r="B90" s="20" t="str">
        <f>IFERROR(VLOOKUP($C90,구분표!$A$2:$C$300,3,FALSE),"")</f>
        <v/>
      </c>
      <c r="C90" s="27"/>
      <c r="D90" s="31"/>
      <c r="E90" s="32"/>
      <c r="F90" s="31"/>
      <c r="G90" s="40"/>
      <c r="H90" s="38"/>
      <c r="I90" s="50" t="str">
        <f t="shared" ref="I90" si="135">IF(D90="","",G90-H90)</f>
        <v/>
      </c>
      <c r="J90" s="38"/>
      <c r="K90" s="41"/>
      <c r="L90" s="46">
        <f t="shared" ref="L90" si="136">IF(G90=0,H90+J90+K90,G90+J90+K90)</f>
        <v>0</v>
      </c>
      <c r="M90" s="38"/>
      <c r="N90" s="41"/>
      <c r="O90" s="48">
        <f t="shared" ref="O90" si="137">IF(G90=0,H90+M90+N90,G90+M90+N90)</f>
        <v>0</v>
      </c>
      <c r="P90" s="23" t="str">
        <f t="shared" ref="P90" si="138">IF(AND((L90=0),(O90&gt;0)),"O",IF(AND((J90&lt;0),(L90-O90&lt;0)),"O","X"))</f>
        <v>X</v>
      </c>
      <c r="Q90" s="25"/>
      <c r="S90" s="23"/>
      <c r="U90" s="23"/>
      <c r="V90" s="38">
        <f t="shared" si="126"/>
        <v>0</v>
      </c>
      <c r="W90" s="38">
        <f t="shared" si="127"/>
        <v>0</v>
      </c>
      <c r="X90" s="23" t="str">
        <f t="shared" si="128"/>
        <v>OK</v>
      </c>
      <c r="Z90" s="23"/>
      <c r="AA90" s="38">
        <f t="shared" si="129"/>
        <v>0</v>
      </c>
      <c r="AB90" s="38">
        <f t="shared" ref="AB90" si="139">IF($U90="도비",SUM(M90:N90),IF($S90="국도비","직접입력",SUM(M90:N90)-AA90))</f>
        <v>0</v>
      </c>
      <c r="AC90" s="23" t="str">
        <f t="shared" ref="AC90" si="140">IF(SUM(M90:N90)=SUM(AA90:AB90),"OK","검토")</f>
        <v>OK</v>
      </c>
      <c r="AE90" s="23" t="str">
        <f t="shared" si="132"/>
        <v/>
      </c>
      <c r="AG90" s="20" t="str">
        <f t="shared" si="113"/>
        <v/>
      </c>
      <c r="AH90" s="61" t="str">
        <f t="shared" si="133"/>
        <v/>
      </c>
      <c r="AJ90" s="23" t="str">
        <f t="array" ref="AJ90">IF(C90="","",INDEX(구분표!$I$2:$I$300, MATCH(1,(구분표!$E$2:$E$300='1추일출'!B90)*(구분표!$F$2:$F$300='1추일출'!C90)*(구분표!$G$2:$G$300='1추일출'!A90),0)))</f>
        <v/>
      </c>
      <c r="AL90" s="23"/>
    </row>
    <row r="91" spans="1:38" ht="50.1" hidden="1" customHeight="1" x14ac:dyDescent="0.4">
      <c r="A91" s="29" t="str">
        <f>IFERROR(VLOOKUP($C91,구분표!$A$2:$C$300,2,FALSE),"")</f>
        <v/>
      </c>
      <c r="B91" s="20" t="str">
        <f>IFERROR(VLOOKUP($C91,구분표!$A$2:$C$300,3,FALSE),"")</f>
        <v/>
      </c>
      <c r="C91" s="27"/>
      <c r="D91" s="31"/>
      <c r="E91" s="32"/>
      <c r="F91" s="31"/>
      <c r="G91" s="40"/>
      <c r="H91" s="38"/>
      <c r="I91" s="50" t="str">
        <f t="shared" si="122"/>
        <v/>
      </c>
      <c r="J91" s="38"/>
      <c r="K91" s="41"/>
      <c r="L91" s="46">
        <f t="shared" si="123"/>
        <v>0</v>
      </c>
      <c r="M91" s="38"/>
      <c r="N91" s="41"/>
      <c r="O91" s="48">
        <f t="shared" si="124"/>
        <v>0</v>
      </c>
      <c r="P91" s="23" t="str">
        <f t="shared" si="125"/>
        <v>X</v>
      </c>
      <c r="Q91" s="25"/>
      <c r="S91" s="23"/>
      <c r="U91" s="23"/>
      <c r="V91" s="38">
        <f t="shared" si="126"/>
        <v>0</v>
      </c>
      <c r="W91" s="38">
        <f t="shared" si="127"/>
        <v>0</v>
      </c>
      <c r="X91" s="23" t="str">
        <f t="shared" si="128"/>
        <v>OK</v>
      </c>
      <c r="Z91" s="23"/>
      <c r="AA91" s="38">
        <f t="shared" si="129"/>
        <v>0</v>
      </c>
      <c r="AB91" s="38">
        <f t="shared" si="130"/>
        <v>0</v>
      </c>
      <c r="AC91" s="23" t="str">
        <f t="shared" si="131"/>
        <v>OK</v>
      </c>
      <c r="AE91" s="23" t="str">
        <f t="shared" si="132"/>
        <v/>
      </c>
      <c r="AG91" s="20" t="str">
        <f t="shared" si="113"/>
        <v/>
      </c>
      <c r="AH91" s="61" t="str">
        <f t="shared" si="133"/>
        <v/>
      </c>
      <c r="AJ91" s="23" t="str">
        <f t="array" ref="AJ91">IF(C91="","",INDEX(구분표!$I$2:$I$300, MATCH(1,(구분표!$E$2:$E$300='1추일출'!B91)*(구분표!$F$2:$F$300='1추일출'!C91)*(구분표!$G$2:$G$300='1추일출'!A91),0)))</f>
        <v/>
      </c>
      <c r="AL91" s="23"/>
    </row>
    <row r="92" spans="1:38" ht="50.1" hidden="1" customHeight="1" x14ac:dyDescent="0.4">
      <c r="A92" s="29" t="str">
        <f>IFERROR(VLOOKUP($C92,구분표!$A$2:$C$300,2,FALSE),"")</f>
        <v/>
      </c>
      <c r="B92" s="20" t="str">
        <f>IFERROR(VLOOKUP($C92,구분표!$A$2:$C$300,3,FALSE),"")</f>
        <v/>
      </c>
      <c r="C92" s="27"/>
      <c r="D92" s="31"/>
      <c r="E92" s="32"/>
      <c r="F92" s="31"/>
      <c r="G92" s="40"/>
      <c r="H92" s="38"/>
      <c r="I92" s="50" t="str">
        <f t="shared" si="122"/>
        <v/>
      </c>
      <c r="J92" s="38"/>
      <c r="K92" s="41"/>
      <c r="L92" s="46">
        <f t="shared" si="123"/>
        <v>0</v>
      </c>
      <c r="M92" s="38"/>
      <c r="N92" s="41"/>
      <c r="O92" s="48">
        <f t="shared" si="124"/>
        <v>0</v>
      </c>
      <c r="P92" s="23" t="str">
        <f t="shared" si="125"/>
        <v>X</v>
      </c>
      <c r="Q92" s="25"/>
      <c r="S92" s="23"/>
      <c r="U92" s="23"/>
      <c r="V92" s="38">
        <f t="shared" si="126"/>
        <v>0</v>
      </c>
      <c r="W92" s="38">
        <f t="shared" si="127"/>
        <v>0</v>
      </c>
      <c r="X92" s="23" t="str">
        <f t="shared" si="128"/>
        <v>OK</v>
      </c>
      <c r="Z92" s="23"/>
      <c r="AA92" s="38">
        <f t="shared" si="129"/>
        <v>0</v>
      </c>
      <c r="AB92" s="38">
        <f t="shared" si="130"/>
        <v>0</v>
      </c>
      <c r="AC92" s="23" t="str">
        <f t="shared" si="131"/>
        <v>OK</v>
      </c>
      <c r="AE92" s="23" t="str">
        <f t="shared" si="132"/>
        <v/>
      </c>
      <c r="AG92" s="20" t="str">
        <f t="shared" si="113"/>
        <v/>
      </c>
      <c r="AH92" s="61" t="str">
        <f t="shared" si="133"/>
        <v/>
      </c>
      <c r="AJ92" s="23" t="str">
        <f t="array" ref="AJ92">IF(C92="","",INDEX(구분표!$I$2:$I$300, MATCH(1,(구분표!$E$2:$E$300='1추일출'!B92)*(구분표!$F$2:$F$300='1추일출'!C92)*(구분표!$G$2:$G$300='1추일출'!A92),0)))</f>
        <v/>
      </c>
      <c r="AL92" s="23"/>
    </row>
    <row r="93" spans="1:38" ht="50.1" hidden="1" customHeight="1" x14ac:dyDescent="0.4">
      <c r="A93" s="29" t="str">
        <f>IFERROR(VLOOKUP($C93,구분표!$A$2:$C$300,2,FALSE),"")</f>
        <v/>
      </c>
      <c r="B93" s="20" t="str">
        <f>IFERROR(VLOOKUP($C93,구분표!$A$2:$C$300,3,FALSE),"")</f>
        <v/>
      </c>
      <c r="C93" s="27"/>
      <c r="D93" s="31"/>
      <c r="E93" s="32"/>
      <c r="F93" s="31"/>
      <c r="G93" s="40"/>
      <c r="H93" s="38"/>
      <c r="I93" s="50" t="str">
        <f t="shared" si="122"/>
        <v/>
      </c>
      <c r="J93" s="38"/>
      <c r="K93" s="41"/>
      <c r="L93" s="46">
        <f t="shared" si="123"/>
        <v>0</v>
      </c>
      <c r="M93" s="38"/>
      <c r="N93" s="41"/>
      <c r="O93" s="48">
        <f t="shared" si="124"/>
        <v>0</v>
      </c>
      <c r="P93" s="23" t="str">
        <f t="shared" si="125"/>
        <v>X</v>
      </c>
      <c r="Q93" s="25"/>
      <c r="S93" s="23"/>
      <c r="U93" s="23"/>
      <c r="V93" s="38">
        <f t="shared" si="126"/>
        <v>0</v>
      </c>
      <c r="W93" s="38">
        <f t="shared" si="127"/>
        <v>0</v>
      </c>
      <c r="X93" s="23" t="str">
        <f t="shared" si="128"/>
        <v>OK</v>
      </c>
      <c r="Z93" s="23"/>
      <c r="AA93" s="38">
        <f t="shared" si="129"/>
        <v>0</v>
      </c>
      <c r="AB93" s="38">
        <f t="shared" si="130"/>
        <v>0</v>
      </c>
      <c r="AC93" s="23" t="str">
        <f t="shared" si="131"/>
        <v>OK</v>
      </c>
      <c r="AE93" s="23" t="str">
        <f t="shared" si="132"/>
        <v/>
      </c>
      <c r="AG93" s="20" t="str">
        <f t="shared" si="113"/>
        <v/>
      </c>
      <c r="AH93" s="61" t="str">
        <f t="shared" si="133"/>
        <v/>
      </c>
      <c r="AJ93" s="23" t="str">
        <f t="array" ref="AJ93">IF(C93="","",INDEX(구분표!$I$2:$I$300, MATCH(1,(구분표!$E$2:$E$300='1추일출'!B93)*(구분표!$F$2:$F$300='1추일출'!C93)*(구분표!$G$2:$G$300='1추일출'!A93),0)))</f>
        <v/>
      </c>
      <c r="AL93" s="23"/>
    </row>
    <row r="94" spans="1:38" ht="50.1" hidden="1" customHeight="1" x14ac:dyDescent="0.4">
      <c r="A94" s="29" t="str">
        <f>IFERROR(VLOOKUP($C94,구분표!$A$2:$C$300,2,FALSE),"")</f>
        <v/>
      </c>
      <c r="B94" s="20" t="str">
        <f>IFERROR(VLOOKUP($C94,구분표!$A$2:$C$300,3,FALSE),"")</f>
        <v/>
      </c>
      <c r="C94" s="27"/>
      <c r="D94" s="31"/>
      <c r="E94" s="32"/>
      <c r="F94" s="31"/>
      <c r="G94" s="40"/>
      <c r="H94" s="38"/>
      <c r="I94" s="50" t="str">
        <f t="shared" si="122"/>
        <v/>
      </c>
      <c r="J94" s="38"/>
      <c r="K94" s="41"/>
      <c r="L94" s="46">
        <f t="shared" si="123"/>
        <v>0</v>
      </c>
      <c r="M94" s="38"/>
      <c r="N94" s="41"/>
      <c r="O94" s="48">
        <f t="shared" si="124"/>
        <v>0</v>
      </c>
      <c r="P94" s="23" t="str">
        <f t="shared" si="125"/>
        <v>X</v>
      </c>
      <c r="Q94" s="25"/>
      <c r="S94" s="23"/>
      <c r="U94" s="23"/>
      <c r="V94" s="38">
        <f t="shared" si="126"/>
        <v>0</v>
      </c>
      <c r="W94" s="38">
        <f t="shared" si="127"/>
        <v>0</v>
      </c>
      <c r="X94" s="23" t="str">
        <f t="shared" si="128"/>
        <v>OK</v>
      </c>
      <c r="Z94" s="23"/>
      <c r="AA94" s="38">
        <f t="shared" si="129"/>
        <v>0</v>
      </c>
      <c r="AB94" s="38">
        <f t="shared" si="130"/>
        <v>0</v>
      </c>
      <c r="AC94" s="23" t="str">
        <f t="shared" si="131"/>
        <v>OK</v>
      </c>
      <c r="AE94" s="23" t="str">
        <f t="shared" si="132"/>
        <v/>
      </c>
      <c r="AG94" s="20" t="str">
        <f t="shared" si="113"/>
        <v/>
      </c>
      <c r="AH94" s="61" t="str">
        <f t="shared" si="133"/>
        <v/>
      </c>
      <c r="AJ94" s="23" t="str">
        <f t="array" ref="AJ94">IF(C94="","",INDEX(구분표!$I$2:$I$300, MATCH(1,(구분표!$E$2:$E$300='1추일출'!B94)*(구분표!$F$2:$F$300='1추일출'!C94)*(구분표!$G$2:$G$300='1추일출'!A94),0)))</f>
        <v/>
      </c>
      <c r="AL94" s="23"/>
    </row>
    <row r="95" spans="1:38" ht="50.1" hidden="1" customHeight="1" x14ac:dyDescent="0.4">
      <c r="A95" s="29" t="str">
        <f>IFERROR(VLOOKUP($C95,구분표!$A$2:$C$300,2,FALSE),"")</f>
        <v/>
      </c>
      <c r="B95" s="20" t="str">
        <f>IFERROR(VLOOKUP($C95,구분표!$A$2:$C$300,3,FALSE),"")</f>
        <v/>
      </c>
      <c r="C95" s="27"/>
      <c r="D95" s="31"/>
      <c r="E95" s="32"/>
      <c r="F95" s="31"/>
      <c r="G95" s="40"/>
      <c r="H95" s="38"/>
      <c r="I95" s="50" t="str">
        <f t="shared" si="122"/>
        <v/>
      </c>
      <c r="J95" s="38"/>
      <c r="K95" s="41"/>
      <c r="L95" s="46">
        <f t="shared" si="123"/>
        <v>0</v>
      </c>
      <c r="M95" s="38"/>
      <c r="N95" s="41"/>
      <c r="O95" s="48">
        <f t="shared" si="124"/>
        <v>0</v>
      </c>
      <c r="P95" s="23" t="str">
        <f t="shared" si="125"/>
        <v>X</v>
      </c>
      <c r="Q95" s="25"/>
      <c r="S95" s="23"/>
      <c r="U95" s="23"/>
      <c r="V95" s="38">
        <f t="shared" si="126"/>
        <v>0</v>
      </c>
      <c r="W95" s="38">
        <f t="shared" si="127"/>
        <v>0</v>
      </c>
      <c r="X95" s="23" t="str">
        <f t="shared" si="128"/>
        <v>OK</v>
      </c>
      <c r="Z95" s="23"/>
      <c r="AA95" s="38">
        <f t="shared" si="129"/>
        <v>0</v>
      </c>
      <c r="AB95" s="38">
        <f t="shared" si="130"/>
        <v>0</v>
      </c>
      <c r="AC95" s="23" t="str">
        <f t="shared" si="131"/>
        <v>OK</v>
      </c>
      <c r="AE95" s="23" t="str">
        <f t="shared" si="132"/>
        <v/>
      </c>
      <c r="AG95" s="20" t="str">
        <f t="shared" si="113"/>
        <v/>
      </c>
      <c r="AH95" s="61" t="str">
        <f t="shared" si="133"/>
        <v/>
      </c>
      <c r="AJ95" s="23" t="str">
        <f t="array" ref="AJ95">IF(C95="","",INDEX(구분표!$I$2:$I$300, MATCH(1,(구분표!$E$2:$E$300='1추일출'!B95)*(구분표!$F$2:$F$300='1추일출'!C95)*(구분표!$G$2:$G$300='1추일출'!A95),0)))</f>
        <v/>
      </c>
      <c r="AL95" s="23"/>
    </row>
    <row r="96" spans="1:38" ht="50.1" hidden="1" customHeight="1" x14ac:dyDescent="0.4">
      <c r="A96" s="29" t="str">
        <f>IFERROR(VLOOKUP($C96,구분표!$A$2:$C$300,2,FALSE),"")</f>
        <v/>
      </c>
      <c r="B96" s="20" t="str">
        <f>IFERROR(VLOOKUP($C96,구분표!$A$2:$C$300,3,FALSE),"")</f>
        <v/>
      </c>
      <c r="C96" s="27"/>
      <c r="D96" s="31"/>
      <c r="E96" s="32"/>
      <c r="F96" s="31"/>
      <c r="G96" s="40"/>
      <c r="H96" s="38"/>
      <c r="I96" s="50" t="str">
        <f t="shared" si="122"/>
        <v/>
      </c>
      <c r="J96" s="38"/>
      <c r="K96" s="41"/>
      <c r="L96" s="46">
        <f t="shared" si="123"/>
        <v>0</v>
      </c>
      <c r="M96" s="38"/>
      <c r="N96" s="41"/>
      <c r="O96" s="48">
        <f t="shared" si="124"/>
        <v>0</v>
      </c>
      <c r="P96" s="23" t="str">
        <f t="shared" si="125"/>
        <v>X</v>
      </c>
      <c r="Q96" s="25"/>
      <c r="S96" s="23"/>
      <c r="U96" s="23"/>
      <c r="V96" s="38">
        <f t="shared" si="126"/>
        <v>0</v>
      </c>
      <c r="W96" s="38">
        <f t="shared" si="127"/>
        <v>0</v>
      </c>
      <c r="X96" s="23" t="str">
        <f t="shared" si="128"/>
        <v>OK</v>
      </c>
      <c r="Z96" s="23"/>
      <c r="AA96" s="38">
        <f t="shared" si="129"/>
        <v>0</v>
      </c>
      <c r="AB96" s="38">
        <f t="shared" si="130"/>
        <v>0</v>
      </c>
      <c r="AC96" s="23" t="str">
        <f t="shared" si="131"/>
        <v>OK</v>
      </c>
      <c r="AE96" s="23" t="str">
        <f t="shared" si="132"/>
        <v/>
      </c>
      <c r="AG96" s="20" t="str">
        <f t="shared" si="113"/>
        <v/>
      </c>
      <c r="AH96" s="61" t="str">
        <f t="shared" si="133"/>
        <v/>
      </c>
      <c r="AJ96" s="23" t="str">
        <f t="array" ref="AJ96">IF(C96="","",INDEX(구분표!$I$2:$I$300, MATCH(1,(구분표!$E$2:$E$300='1추일출'!B96)*(구분표!$F$2:$F$300='1추일출'!C96)*(구분표!$G$2:$G$300='1추일출'!A96),0)))</f>
        <v/>
      </c>
      <c r="AL96" s="23"/>
    </row>
    <row r="97" spans="1:38" ht="50.1" hidden="1" customHeight="1" x14ac:dyDescent="0.4">
      <c r="A97" s="29" t="str">
        <f>IFERROR(VLOOKUP($C97,구분표!$A$2:$C$300,2,FALSE),"")</f>
        <v/>
      </c>
      <c r="B97" s="20" t="str">
        <f>IFERROR(VLOOKUP($C97,구분표!$A$2:$C$300,3,FALSE),"")</f>
        <v/>
      </c>
      <c r="C97" s="27"/>
      <c r="D97" s="31"/>
      <c r="E97" s="32"/>
      <c r="F97" s="31"/>
      <c r="G97" s="40"/>
      <c r="H97" s="38"/>
      <c r="I97" s="50" t="str">
        <f t="shared" si="122"/>
        <v/>
      </c>
      <c r="J97" s="38"/>
      <c r="K97" s="41"/>
      <c r="L97" s="46">
        <f t="shared" si="123"/>
        <v>0</v>
      </c>
      <c r="M97" s="38"/>
      <c r="N97" s="41"/>
      <c r="O97" s="48">
        <f t="shared" si="124"/>
        <v>0</v>
      </c>
      <c r="P97" s="23" t="str">
        <f t="shared" si="125"/>
        <v>X</v>
      </c>
      <c r="Q97" s="25"/>
      <c r="S97" s="23"/>
      <c r="U97" s="23"/>
      <c r="V97" s="38">
        <f t="shared" si="126"/>
        <v>0</v>
      </c>
      <c r="W97" s="38">
        <f t="shared" si="127"/>
        <v>0</v>
      </c>
      <c r="X97" s="23" t="str">
        <f t="shared" si="128"/>
        <v>OK</v>
      </c>
      <c r="Z97" s="23"/>
      <c r="AA97" s="38">
        <f t="shared" si="129"/>
        <v>0</v>
      </c>
      <c r="AB97" s="38">
        <f t="shared" si="130"/>
        <v>0</v>
      </c>
      <c r="AC97" s="23" t="str">
        <f t="shared" si="131"/>
        <v>OK</v>
      </c>
      <c r="AE97" s="23" t="str">
        <f t="shared" si="132"/>
        <v/>
      </c>
      <c r="AG97" s="20" t="str">
        <f t="shared" si="113"/>
        <v/>
      </c>
      <c r="AH97" s="61" t="str">
        <f t="shared" si="133"/>
        <v/>
      </c>
      <c r="AJ97" s="23" t="str">
        <f t="array" ref="AJ97">IF(C97="","",INDEX(구분표!$I$2:$I$300, MATCH(1,(구분표!$E$2:$E$300='1추일출'!B97)*(구분표!$F$2:$F$300='1추일출'!C97)*(구분표!$G$2:$G$300='1추일출'!A97),0)))</f>
        <v/>
      </c>
      <c r="AL97" s="23"/>
    </row>
    <row r="98" spans="1:38" ht="50.1" hidden="1" customHeight="1" x14ac:dyDescent="0.4">
      <c r="A98" s="29" t="str">
        <f>IFERROR(VLOOKUP($C98,구분표!$A$2:$C$300,2,FALSE),"")</f>
        <v/>
      </c>
      <c r="B98" s="20" t="str">
        <f>IFERROR(VLOOKUP($C98,구분표!$A$2:$C$300,3,FALSE),"")</f>
        <v/>
      </c>
      <c r="C98" s="27"/>
      <c r="D98" s="31"/>
      <c r="E98" s="32"/>
      <c r="F98" s="31"/>
      <c r="G98" s="40"/>
      <c r="H98" s="38"/>
      <c r="I98" s="50" t="str">
        <f t="shared" si="122"/>
        <v/>
      </c>
      <c r="J98" s="38"/>
      <c r="K98" s="41"/>
      <c r="L98" s="46">
        <f t="shared" si="123"/>
        <v>0</v>
      </c>
      <c r="M98" s="38"/>
      <c r="N98" s="41"/>
      <c r="O98" s="48">
        <f t="shared" si="124"/>
        <v>0</v>
      </c>
      <c r="P98" s="23" t="str">
        <f t="shared" si="125"/>
        <v>X</v>
      </c>
      <c r="Q98" s="25"/>
      <c r="S98" s="23"/>
      <c r="U98" s="23"/>
      <c r="V98" s="38">
        <f t="shared" si="126"/>
        <v>0</v>
      </c>
      <c r="W98" s="38">
        <f t="shared" si="127"/>
        <v>0</v>
      </c>
      <c r="X98" s="23" t="str">
        <f t="shared" si="128"/>
        <v>OK</v>
      </c>
      <c r="Z98" s="23"/>
      <c r="AA98" s="38">
        <f t="shared" si="129"/>
        <v>0</v>
      </c>
      <c r="AB98" s="38">
        <f t="shared" si="130"/>
        <v>0</v>
      </c>
      <c r="AC98" s="23" t="str">
        <f t="shared" si="131"/>
        <v>OK</v>
      </c>
      <c r="AE98" s="23" t="str">
        <f t="shared" si="132"/>
        <v/>
      </c>
      <c r="AG98" s="20" t="str">
        <f t="shared" si="113"/>
        <v/>
      </c>
      <c r="AH98" s="61" t="str">
        <f t="shared" si="133"/>
        <v/>
      </c>
      <c r="AJ98" s="23" t="str">
        <f t="array" ref="AJ98">IF(C98="","",INDEX(구분표!$I$2:$I$300, MATCH(1,(구분표!$E$2:$E$300='1추일출'!B98)*(구분표!$F$2:$F$300='1추일출'!C98)*(구분표!$G$2:$G$300='1추일출'!A98),0)))</f>
        <v/>
      </c>
      <c r="AL98" s="23"/>
    </row>
    <row r="99" spans="1:38" ht="50.1" hidden="1" customHeight="1" x14ac:dyDescent="0.4">
      <c r="A99" s="29" t="str">
        <f>IFERROR(VLOOKUP($C99,구분표!$A$2:$C$300,2,FALSE),"")</f>
        <v/>
      </c>
      <c r="B99" s="20" t="str">
        <f>IFERROR(VLOOKUP($C99,구분표!$A$2:$C$300,3,FALSE),"")</f>
        <v/>
      </c>
      <c r="C99" s="27"/>
      <c r="D99" s="31"/>
      <c r="E99" s="32"/>
      <c r="F99" s="31"/>
      <c r="G99" s="40"/>
      <c r="H99" s="38"/>
      <c r="I99" s="50" t="str">
        <f t="shared" si="122"/>
        <v/>
      </c>
      <c r="J99" s="38"/>
      <c r="K99" s="41"/>
      <c r="L99" s="46">
        <f t="shared" si="123"/>
        <v>0</v>
      </c>
      <c r="M99" s="38"/>
      <c r="N99" s="41"/>
      <c r="O99" s="48">
        <f t="shared" si="124"/>
        <v>0</v>
      </c>
      <c r="P99" s="23" t="str">
        <f t="shared" si="125"/>
        <v>X</v>
      </c>
      <c r="Q99" s="25"/>
      <c r="S99" s="23"/>
      <c r="U99" s="23"/>
      <c r="V99" s="38">
        <f t="shared" si="126"/>
        <v>0</v>
      </c>
      <c r="W99" s="38">
        <f t="shared" si="127"/>
        <v>0</v>
      </c>
      <c r="X99" s="23" t="str">
        <f t="shared" si="128"/>
        <v>OK</v>
      </c>
      <c r="Z99" s="23"/>
      <c r="AA99" s="38">
        <f t="shared" si="129"/>
        <v>0</v>
      </c>
      <c r="AB99" s="38">
        <f t="shared" si="130"/>
        <v>0</v>
      </c>
      <c r="AC99" s="23" t="str">
        <f t="shared" si="131"/>
        <v>OK</v>
      </c>
      <c r="AE99" s="23" t="str">
        <f t="shared" si="132"/>
        <v/>
      </c>
      <c r="AG99" s="20" t="str">
        <f t="shared" si="113"/>
        <v/>
      </c>
      <c r="AH99" s="61" t="str">
        <f t="shared" si="133"/>
        <v/>
      </c>
      <c r="AJ99" s="23" t="str">
        <f t="array" ref="AJ99">IF(C99="","",INDEX(구분표!$I$2:$I$300, MATCH(1,(구분표!$E$2:$E$300='1추일출'!B99)*(구분표!$F$2:$F$300='1추일출'!C99)*(구분표!$G$2:$G$300='1추일출'!A99),0)))</f>
        <v/>
      </c>
      <c r="AL99" s="23"/>
    </row>
    <row r="100" spans="1:38" ht="50.1" hidden="1" customHeight="1" x14ac:dyDescent="0.4">
      <c r="A100" s="29" t="str">
        <f>IFERROR(VLOOKUP($C100,구분표!$A$2:$C$300,2,FALSE),"")</f>
        <v/>
      </c>
      <c r="B100" s="20" t="str">
        <f>IFERROR(VLOOKUP($C100,구분표!$A$2:$C$300,3,FALSE),"")</f>
        <v/>
      </c>
      <c r="C100" s="27"/>
      <c r="D100" s="31"/>
      <c r="E100" s="32"/>
      <c r="F100" s="31"/>
      <c r="G100" s="40"/>
      <c r="H100" s="38"/>
      <c r="I100" s="50" t="str">
        <f t="shared" si="122"/>
        <v/>
      </c>
      <c r="J100" s="38"/>
      <c r="K100" s="41"/>
      <c r="L100" s="46">
        <f t="shared" si="123"/>
        <v>0</v>
      </c>
      <c r="M100" s="38"/>
      <c r="N100" s="41"/>
      <c r="O100" s="48">
        <f t="shared" si="124"/>
        <v>0</v>
      </c>
      <c r="P100" s="23" t="str">
        <f t="shared" si="125"/>
        <v>X</v>
      </c>
      <c r="Q100" s="25"/>
      <c r="S100" s="23"/>
      <c r="U100" s="23"/>
      <c r="V100" s="38">
        <f t="shared" si="126"/>
        <v>0</v>
      </c>
      <c r="W100" s="38">
        <f t="shared" si="127"/>
        <v>0</v>
      </c>
      <c r="X100" s="23" t="str">
        <f t="shared" si="128"/>
        <v>OK</v>
      </c>
      <c r="Z100" s="23"/>
      <c r="AA100" s="38">
        <f t="shared" si="129"/>
        <v>0</v>
      </c>
      <c r="AB100" s="38">
        <f t="shared" si="130"/>
        <v>0</v>
      </c>
      <c r="AC100" s="23" t="str">
        <f t="shared" si="131"/>
        <v>OK</v>
      </c>
      <c r="AE100" s="23" t="str">
        <f t="shared" si="132"/>
        <v/>
      </c>
      <c r="AG100" s="20" t="str">
        <f t="shared" si="113"/>
        <v/>
      </c>
      <c r="AH100" s="61" t="str">
        <f t="shared" si="133"/>
        <v/>
      </c>
      <c r="AJ100" s="23" t="str">
        <f t="array" ref="AJ100">IF(C100="","",INDEX(구분표!$I$2:$I$300, MATCH(1,(구분표!$E$2:$E$300='1추일출'!B100)*(구분표!$F$2:$F$300='1추일출'!C100)*(구분표!$G$2:$G$300='1추일출'!A100),0)))</f>
        <v/>
      </c>
      <c r="AL100" s="23"/>
    </row>
    <row r="101" spans="1:38" ht="50.1" hidden="1" customHeight="1" x14ac:dyDescent="0.4">
      <c r="A101" s="29" t="str">
        <f>IFERROR(VLOOKUP($C101,구분표!$A$2:$C$300,2,FALSE),"")</f>
        <v/>
      </c>
      <c r="B101" s="20" t="str">
        <f>IFERROR(VLOOKUP($C101,구분표!$A$2:$C$300,3,FALSE),"")</f>
        <v/>
      </c>
      <c r="C101" s="27"/>
      <c r="D101" s="31"/>
      <c r="E101" s="32"/>
      <c r="F101" s="31"/>
      <c r="G101" s="40"/>
      <c r="H101" s="38"/>
      <c r="I101" s="50" t="str">
        <f t="shared" si="122"/>
        <v/>
      </c>
      <c r="J101" s="38"/>
      <c r="K101" s="41"/>
      <c r="L101" s="46">
        <f t="shared" si="123"/>
        <v>0</v>
      </c>
      <c r="M101" s="38"/>
      <c r="N101" s="41"/>
      <c r="O101" s="48">
        <f t="shared" si="124"/>
        <v>0</v>
      </c>
      <c r="P101" s="23" t="str">
        <f t="shared" si="125"/>
        <v>X</v>
      </c>
      <c r="Q101" s="25"/>
      <c r="S101" s="23"/>
      <c r="U101" s="23"/>
      <c r="V101" s="38">
        <f t="shared" si="126"/>
        <v>0</v>
      </c>
      <c r="W101" s="38">
        <f t="shared" si="127"/>
        <v>0</v>
      </c>
      <c r="X101" s="23" t="str">
        <f t="shared" si="128"/>
        <v>OK</v>
      </c>
      <c r="Z101" s="23"/>
      <c r="AA101" s="38">
        <f t="shared" si="129"/>
        <v>0</v>
      </c>
      <c r="AB101" s="38">
        <f t="shared" si="130"/>
        <v>0</v>
      </c>
      <c r="AC101" s="23" t="str">
        <f t="shared" si="131"/>
        <v>OK</v>
      </c>
      <c r="AE101" s="23" t="str">
        <f t="shared" si="132"/>
        <v/>
      </c>
      <c r="AG101" s="20" t="str">
        <f t="shared" si="113"/>
        <v/>
      </c>
      <c r="AH101" s="61" t="str">
        <f t="shared" si="133"/>
        <v/>
      </c>
      <c r="AJ101" s="23" t="str">
        <f t="array" ref="AJ101">IF(C101="","",INDEX(구분표!$I$2:$I$300, MATCH(1,(구분표!$E$2:$E$300='1추일출'!B101)*(구분표!$F$2:$F$300='1추일출'!C101)*(구분표!$G$2:$G$300='1추일출'!A101),0)))</f>
        <v/>
      </c>
      <c r="AL101" s="23"/>
    </row>
    <row r="102" spans="1:38" ht="50.1" hidden="1" customHeight="1" x14ac:dyDescent="0.4">
      <c r="A102" s="29" t="str">
        <f>IFERROR(VLOOKUP($C102,구분표!$A$2:$C$300,2,FALSE),"")</f>
        <v/>
      </c>
      <c r="B102" s="20" t="str">
        <f>IFERROR(VLOOKUP($C102,구분표!$A$2:$C$300,3,FALSE),"")</f>
        <v/>
      </c>
      <c r="C102" s="27"/>
      <c r="D102" s="31"/>
      <c r="E102" s="32"/>
      <c r="F102" s="31"/>
      <c r="G102" s="40"/>
      <c r="H102" s="38"/>
      <c r="I102" s="50" t="str">
        <f t="shared" si="122"/>
        <v/>
      </c>
      <c r="J102" s="38"/>
      <c r="K102" s="41"/>
      <c r="L102" s="46">
        <f t="shared" si="123"/>
        <v>0</v>
      </c>
      <c r="M102" s="38"/>
      <c r="N102" s="41"/>
      <c r="O102" s="48">
        <f t="shared" si="124"/>
        <v>0</v>
      </c>
      <c r="P102" s="23" t="str">
        <f t="shared" si="125"/>
        <v>X</v>
      </c>
      <c r="Q102" s="25"/>
      <c r="S102" s="23"/>
      <c r="U102" s="23"/>
      <c r="V102" s="38">
        <f t="shared" si="126"/>
        <v>0</v>
      </c>
      <c r="W102" s="38">
        <f t="shared" si="127"/>
        <v>0</v>
      </c>
      <c r="X102" s="23" t="str">
        <f t="shared" si="128"/>
        <v>OK</v>
      </c>
      <c r="Z102" s="23"/>
      <c r="AA102" s="38">
        <f t="shared" si="129"/>
        <v>0</v>
      </c>
      <c r="AB102" s="38">
        <f t="shared" si="130"/>
        <v>0</v>
      </c>
      <c r="AC102" s="23" t="str">
        <f t="shared" si="131"/>
        <v>OK</v>
      </c>
      <c r="AE102" s="23" t="str">
        <f t="shared" si="132"/>
        <v/>
      </c>
      <c r="AG102" s="20" t="str">
        <f t="shared" si="113"/>
        <v/>
      </c>
      <c r="AH102" s="61" t="str">
        <f t="shared" si="133"/>
        <v/>
      </c>
      <c r="AJ102" s="23" t="str">
        <f t="array" ref="AJ102">IF(C102="","",INDEX(구분표!$I$2:$I$300, MATCH(1,(구분표!$E$2:$E$300='1추일출'!B102)*(구분표!$F$2:$F$300='1추일출'!C102)*(구분표!$G$2:$G$300='1추일출'!A102),0)))</f>
        <v/>
      </c>
      <c r="AL102" s="23"/>
    </row>
    <row r="103" spans="1:38" ht="50.1" hidden="1" customHeight="1" x14ac:dyDescent="0.4">
      <c r="A103" s="30" t="str">
        <f>IFERROR(VLOOKUP($C103,구분표!$A$2:$C$300,2,FALSE),"")</f>
        <v/>
      </c>
      <c r="B103" s="21" t="str">
        <f>IFERROR(VLOOKUP($C103,구분표!$A$2:$C$300,3,FALSE),"")</f>
        <v/>
      </c>
      <c r="C103" s="28"/>
      <c r="D103" s="33"/>
      <c r="E103" s="34"/>
      <c r="F103" s="33"/>
      <c r="G103" s="42"/>
      <c r="H103" s="39"/>
      <c r="I103" s="51" t="str">
        <f t="shared" si="122"/>
        <v/>
      </c>
      <c r="J103" s="39"/>
      <c r="K103" s="43"/>
      <c r="L103" s="47">
        <f t="shared" si="123"/>
        <v>0</v>
      </c>
      <c r="M103" s="39"/>
      <c r="N103" s="43"/>
      <c r="O103" s="49">
        <f t="shared" si="124"/>
        <v>0</v>
      </c>
      <c r="P103" s="24" t="str">
        <f t="shared" si="125"/>
        <v>X</v>
      </c>
      <c r="Q103" s="26"/>
      <c r="S103" s="24"/>
      <c r="U103" s="24"/>
      <c r="V103" s="39">
        <f t="shared" si="126"/>
        <v>0</v>
      </c>
      <c r="W103" s="39">
        <f t="shared" si="127"/>
        <v>0</v>
      </c>
      <c r="X103" s="24" t="str">
        <f t="shared" si="128"/>
        <v>OK</v>
      </c>
      <c r="Z103" s="24"/>
      <c r="AA103" s="39">
        <f t="shared" si="129"/>
        <v>0</v>
      </c>
      <c r="AB103" s="39">
        <f t="shared" si="130"/>
        <v>0</v>
      </c>
      <c r="AC103" s="24" t="str">
        <f t="shared" si="131"/>
        <v>OK</v>
      </c>
      <c r="AE103" s="24" t="str">
        <f t="shared" si="132"/>
        <v/>
      </c>
      <c r="AG103" s="21" t="str">
        <f t="shared" si="113"/>
        <v/>
      </c>
      <c r="AH103" s="62" t="str">
        <f t="shared" si="133"/>
        <v/>
      </c>
      <c r="AJ103" s="24" t="str">
        <f t="array" ref="AJ103">IF(C103="","",INDEX(구분표!$I$2:$I$300, MATCH(1,(구분표!$E$2:$E$300='1추일출'!B103)*(구분표!$F$2:$F$300='1추일출'!C103)*(구분표!$G$2:$G$300='1추일출'!A103),0)))</f>
        <v/>
      </c>
      <c r="AL103" s="24"/>
    </row>
    <row r="104" spans="1:38" ht="50.1" customHeight="1" x14ac:dyDescent="0.4">
      <c r="K104" s="168"/>
      <c r="L104" s="168"/>
      <c r="W104" s="168">
        <f>SUM(W56:W103)</f>
        <v>47896</v>
      </c>
    </row>
    <row r="105" spans="1:38" ht="50.1" customHeight="1" x14ac:dyDescent="0.4">
      <c r="L105" s="169"/>
    </row>
    <row r="106" spans="1:38" ht="50.1" customHeight="1" x14ac:dyDescent="0.4">
      <c r="L106" s="169"/>
    </row>
    <row r="107" spans="1:38" ht="50.1" customHeight="1" x14ac:dyDescent="0.4">
      <c r="L107" s="169"/>
    </row>
    <row r="108" spans="1:38" ht="50.1" customHeight="1" x14ac:dyDescent="0.4">
      <c r="L108" s="169"/>
    </row>
    <row r="109" spans="1:38" ht="50.1" customHeight="1" x14ac:dyDescent="0.4">
      <c r="L109" s="169"/>
    </row>
    <row r="110" spans="1:38" ht="50.1" customHeight="1" x14ac:dyDescent="0.4">
      <c r="L110" s="169"/>
    </row>
    <row r="111" spans="1:38" ht="50.1" customHeight="1" x14ac:dyDescent="0.4">
      <c r="L111" s="169"/>
    </row>
    <row r="112" spans="1:38" ht="50.1" customHeight="1" x14ac:dyDescent="0.4">
      <c r="L112" s="169"/>
    </row>
    <row r="113" spans="12:12" ht="50.1" customHeight="1" x14ac:dyDescent="0.4">
      <c r="L113" s="169"/>
    </row>
    <row r="114" spans="12:12" ht="50.1" customHeight="1" x14ac:dyDescent="0.4">
      <c r="L114" s="170"/>
    </row>
  </sheetData>
  <autoFilter ref="A6:AL6"/>
  <mergeCells count="25">
    <mergeCell ref="AJ4:AJ5"/>
    <mergeCell ref="AL4:AL5"/>
    <mergeCell ref="O4:O5"/>
    <mergeCell ref="P4:P5"/>
    <mergeCell ref="Q4:Q5"/>
    <mergeCell ref="S4:S5"/>
    <mergeCell ref="U4:U5"/>
    <mergeCell ref="V4:X4"/>
    <mergeCell ref="AG4:AG5"/>
    <mergeCell ref="AH4:AH5"/>
    <mergeCell ref="Z4:Z5"/>
    <mergeCell ref="AA4:AC4"/>
    <mergeCell ref="AE4:AE5"/>
    <mergeCell ref="M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L5"/>
  </mergeCells>
  <phoneticPr fontId="1" type="noConversion"/>
  <dataValidations disablePrompts="1" count="3">
    <dataValidation type="list" allowBlank="1" showInputMessage="1" showErrorMessage="1" sqref="U7:U103 Z7:Z103">
      <formula1>"도비,국비,지특,기금,특교"</formula1>
    </dataValidation>
    <dataValidation type="list" allowBlank="1" showInputMessage="1" showErrorMessage="1" sqref="S7:S103">
      <formula1>"도비,국도비"</formula1>
    </dataValidation>
    <dataValidation type="list" allowBlank="1" showInputMessage="1" showErrorMessage="1" sqref="D7:D103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6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50"/>
  <sheetViews>
    <sheetView zoomScale="70" zoomScaleNormal="70" workbookViewId="0">
      <pane xSplit="4" ySplit="6" topLeftCell="E43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ColWidth="9" defaultRowHeight="50.1" customHeight="1" x14ac:dyDescent="0.4"/>
  <cols>
    <col min="1" max="1" width="12.59765625" style="1" customWidth="1"/>
    <col min="2" max="3" width="12.09765625" style="1" customWidth="1"/>
    <col min="4" max="5" width="7.09765625" style="1" customWidth="1"/>
    <col min="6" max="6" width="41.59765625" style="1" customWidth="1"/>
    <col min="7" max="15" width="11.59765625" style="1" customWidth="1"/>
    <col min="16" max="16" width="7.59765625" style="1" customWidth="1"/>
    <col min="17" max="17" width="38.59765625" style="1" customWidth="1"/>
    <col min="18" max="18" width="3.59765625" style="1" customWidth="1"/>
    <col min="19" max="19" width="6.59765625" style="1" customWidth="1"/>
    <col min="20" max="20" width="2.59765625" style="1" customWidth="1"/>
    <col min="21" max="21" width="6.59765625" style="1" customWidth="1"/>
    <col min="22" max="23" width="11.59765625" style="1" customWidth="1"/>
    <col min="24" max="24" width="6.59765625" style="1" customWidth="1"/>
    <col min="25" max="25" width="2.59765625" style="1" customWidth="1"/>
    <col min="26" max="26" width="6.59765625" style="1" customWidth="1"/>
    <col min="27" max="28" width="11.59765625" style="1" customWidth="1"/>
    <col min="29" max="29" width="6.59765625" style="1" customWidth="1"/>
    <col min="30" max="30" width="2.59765625" style="1" customWidth="1"/>
    <col min="31" max="31" width="10.59765625" style="1" customWidth="1"/>
    <col min="32" max="32" width="2.59765625" style="1" customWidth="1"/>
    <col min="33" max="33" width="10.59765625" style="1" customWidth="1"/>
    <col min="34" max="34" width="2.59765625" style="1" customWidth="1"/>
    <col min="35" max="35" width="6.59765625" style="1" customWidth="1"/>
    <col min="36" max="36" width="2.59765625" style="1" customWidth="1"/>
    <col min="37" max="37" width="11.59765625" style="1" customWidth="1"/>
    <col min="38" max="39" width="5.59765625" style="1" customWidth="1"/>
    <col min="40" max="40" width="2.59765625" style="1" customWidth="1"/>
    <col min="41" max="41" width="11.59765625" style="1" customWidth="1"/>
    <col min="42" max="43" width="5.59765625" style="1" customWidth="1"/>
    <col min="44" max="16384" width="9" style="1"/>
  </cols>
  <sheetData>
    <row r="1" spans="1:43" ht="35.1" customHeight="1" x14ac:dyDescent="0.4">
      <c r="A1" s="12" t="s">
        <v>679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43" ht="20.25" customHeight="1" x14ac:dyDescent="0.4">
      <c r="A2" s="15" t="s">
        <v>644</v>
      </c>
      <c r="V2" s="52" t="s">
        <v>693</v>
      </c>
      <c r="AA2" s="52" t="s">
        <v>693</v>
      </c>
    </row>
    <row r="3" spans="1:43" ht="20.25" customHeight="1" x14ac:dyDescent="0.4">
      <c r="J3" s="45">
        <f>COUNTA(J7:J50)</f>
        <v>0</v>
      </c>
      <c r="K3" s="45">
        <f>COUNTA(K7:K50)</f>
        <v>0</v>
      </c>
      <c r="M3" s="45">
        <f>COUNTA(M7:M50)</f>
        <v>0</v>
      </c>
      <c r="N3" s="45">
        <f>COUNTA(N7:N50)</f>
        <v>0</v>
      </c>
      <c r="Q3" s="16" t="s">
        <v>660</v>
      </c>
      <c r="V3" s="59" t="str">
        <f>IF(V6='1추특출'!V6,"OK","@@")</f>
        <v>OK</v>
      </c>
      <c r="X3" s="59" t="str">
        <f>IF(COUNTIF(X6:X50,"검토")&gt;0,"@@","OK")</f>
        <v>OK</v>
      </c>
      <c r="AA3" s="59" t="str">
        <f>IF(AA6='1추특출'!AA6,"OK","@@")</f>
        <v>OK</v>
      </c>
      <c r="AC3" s="59" t="str">
        <f>IF(COUNTIF(AC6:AC50,"검토")&gt;0,"@@","OK")</f>
        <v>OK</v>
      </c>
    </row>
    <row r="4" spans="1:43" s="14" customFormat="1" ht="30" customHeight="1" x14ac:dyDescent="0.4">
      <c r="A4" s="212" t="s">
        <v>645</v>
      </c>
      <c r="B4" s="214" t="s">
        <v>646</v>
      </c>
      <c r="C4" s="216" t="s">
        <v>647</v>
      </c>
      <c r="D4" s="215" t="s">
        <v>659</v>
      </c>
      <c r="E4" s="213" t="s">
        <v>648</v>
      </c>
      <c r="F4" s="214" t="s">
        <v>649</v>
      </c>
      <c r="G4" s="213" t="s">
        <v>656</v>
      </c>
      <c r="H4" s="215" t="s">
        <v>655</v>
      </c>
      <c r="I4" s="213" t="s">
        <v>654</v>
      </c>
      <c r="J4" s="217" t="s">
        <v>652</v>
      </c>
      <c r="K4" s="218"/>
      <c r="L4" s="219" t="s">
        <v>653</v>
      </c>
      <c r="M4" s="221" t="s">
        <v>662</v>
      </c>
      <c r="N4" s="222"/>
      <c r="O4" s="210" t="s">
        <v>661</v>
      </c>
      <c r="P4" s="215" t="s">
        <v>658</v>
      </c>
      <c r="Q4" s="224" t="s">
        <v>657</v>
      </c>
      <c r="S4" s="225" t="s">
        <v>663</v>
      </c>
      <c r="U4" s="226" t="s">
        <v>664</v>
      </c>
      <c r="V4" s="227" t="s">
        <v>665</v>
      </c>
      <c r="W4" s="227"/>
      <c r="X4" s="227"/>
      <c r="Z4" s="226" t="s">
        <v>664</v>
      </c>
      <c r="AA4" s="223" t="s">
        <v>669</v>
      </c>
      <c r="AB4" s="223"/>
      <c r="AC4" s="223"/>
      <c r="AE4" s="226" t="s">
        <v>670</v>
      </c>
      <c r="AG4" s="225" t="s">
        <v>671</v>
      </c>
      <c r="AI4" s="225" t="s">
        <v>672</v>
      </c>
      <c r="AK4" s="227" t="s">
        <v>673</v>
      </c>
      <c r="AL4" s="227"/>
      <c r="AM4" s="227"/>
      <c r="AO4" s="223" t="s">
        <v>676</v>
      </c>
      <c r="AP4" s="223"/>
      <c r="AQ4" s="223"/>
    </row>
    <row r="5" spans="1:43" s="14" customFormat="1" ht="18" customHeight="1" x14ac:dyDescent="0.4">
      <c r="A5" s="212"/>
      <c r="B5" s="214"/>
      <c r="C5" s="216"/>
      <c r="D5" s="214"/>
      <c r="E5" s="213"/>
      <c r="F5" s="214"/>
      <c r="G5" s="213"/>
      <c r="H5" s="214"/>
      <c r="I5" s="216"/>
      <c r="J5" s="17" t="s">
        <v>650</v>
      </c>
      <c r="K5" s="36" t="s">
        <v>651</v>
      </c>
      <c r="L5" s="220"/>
      <c r="M5" s="18" t="s">
        <v>650</v>
      </c>
      <c r="N5" s="35" t="s">
        <v>651</v>
      </c>
      <c r="O5" s="211"/>
      <c r="P5" s="215"/>
      <c r="Q5" s="224"/>
      <c r="S5" s="226"/>
      <c r="U5" s="226"/>
      <c r="V5" s="63" t="s">
        <v>666</v>
      </c>
      <c r="W5" s="63" t="s">
        <v>667</v>
      </c>
      <c r="X5" s="63" t="s">
        <v>668</v>
      </c>
      <c r="Z5" s="226"/>
      <c r="AA5" s="63" t="s">
        <v>666</v>
      </c>
      <c r="AB5" s="63" t="s">
        <v>667</v>
      </c>
      <c r="AC5" s="63" t="s">
        <v>668</v>
      </c>
      <c r="AE5" s="226"/>
      <c r="AG5" s="226"/>
      <c r="AI5" s="226"/>
      <c r="AK5" s="63" t="s">
        <v>674</v>
      </c>
      <c r="AL5" s="63" t="s">
        <v>675</v>
      </c>
      <c r="AM5" s="63" t="s">
        <v>668</v>
      </c>
      <c r="AO5" s="63" t="s">
        <v>674</v>
      </c>
      <c r="AP5" s="63" t="s">
        <v>675</v>
      </c>
      <c r="AQ5" s="63" t="s">
        <v>668</v>
      </c>
    </row>
    <row r="6" spans="1:43" ht="50.1" customHeight="1" x14ac:dyDescent="0.4">
      <c r="A6" s="44" t="s">
        <v>677</v>
      </c>
      <c r="B6" s="19"/>
      <c r="C6" s="19"/>
      <c r="D6" s="19"/>
      <c r="E6" s="19"/>
      <c r="F6" s="19"/>
      <c r="G6" s="37">
        <f t="shared" ref="G6:O6" si="0">SUBTOTAL(9,G7:G50)</f>
        <v>0</v>
      </c>
      <c r="H6" s="37">
        <f t="shared" si="0"/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>
        <f t="shared" si="0"/>
        <v>0</v>
      </c>
      <c r="P6" s="22"/>
      <c r="Q6" s="19"/>
      <c r="S6" s="22"/>
      <c r="U6" s="22"/>
      <c r="V6" s="37">
        <f>SUBTOTAL(9,V7:V50)</f>
        <v>0</v>
      </c>
      <c r="W6" s="37">
        <f>SUBTOTAL(9,W7:W50)</f>
        <v>0</v>
      </c>
      <c r="X6" s="23" t="str">
        <f t="shared" ref="X6" si="1">IF(SUM($J6:$K6)=SUM($V6:$W6),"OK","검토")</f>
        <v>OK</v>
      </c>
      <c r="Z6" s="22"/>
      <c r="AA6" s="37">
        <f>SUBTOTAL(9,AA7:AA50)</f>
        <v>0</v>
      </c>
      <c r="AB6" s="37">
        <f>SUBTOTAL(9,AB7:AB50)</f>
        <v>0</v>
      </c>
      <c r="AC6" s="23" t="str">
        <f t="shared" ref="AC6" si="2">IF(SUM($J6:$K6)=SUM($V6:$W6),"OK","검토")</f>
        <v>OK</v>
      </c>
      <c r="AE6" s="22"/>
      <c r="AG6" s="22"/>
      <c r="AI6" s="22"/>
      <c r="AK6" s="37">
        <f>SUBTOTAL(9,AK7:AK50)</f>
        <v>0</v>
      </c>
      <c r="AL6" s="37">
        <f>SUBTOTAL(9,AL7:AL50)</f>
        <v>0</v>
      </c>
      <c r="AM6" s="44" t="str">
        <f>IF(COUNTIF(AM7:AM50,"@@")&gt;0,"@@","OK")</f>
        <v>OK</v>
      </c>
      <c r="AO6" s="37">
        <f>SUBTOTAL(9,AO7:AO50)</f>
        <v>0</v>
      </c>
      <c r="AP6" s="37">
        <f>SUBTOTAL(9,AP7:AP50)</f>
        <v>0</v>
      </c>
      <c r="AQ6" s="44" t="str">
        <f>IF(COUNTIF(AQ7:AQ50,"@@")&gt;0,"@@","OK")</f>
        <v>OK</v>
      </c>
    </row>
    <row r="7" spans="1:43" ht="50.1" customHeight="1" x14ac:dyDescent="0.3">
      <c r="A7" s="29" t="str">
        <f>IFERROR(VLOOKUP($C7,구분표!$A$2:$C$300,2,FALSE),"")</f>
        <v/>
      </c>
      <c r="B7" s="20" t="str">
        <f>IFERROR(VLOOKUP($C7,구분표!$A$2:$C$300,3,FALSE),"")</f>
        <v/>
      </c>
      <c r="C7" s="27"/>
      <c r="D7" s="31"/>
      <c r="E7" s="32"/>
      <c r="F7" s="31"/>
      <c r="G7" s="40"/>
      <c r="H7" s="38"/>
      <c r="I7" s="50" t="str">
        <f>IF(D7="","",G7-H7)</f>
        <v/>
      </c>
      <c r="J7" s="38"/>
      <c r="K7" s="41"/>
      <c r="L7" s="46">
        <f>IF(G7=0,H7+J7+K7,G7+J7+K7)</f>
        <v>0</v>
      </c>
      <c r="M7" s="38"/>
      <c r="N7" s="41"/>
      <c r="O7" s="48">
        <f>IF(G7=0,H7+M7+N7,G7+M7+N7)</f>
        <v>0</v>
      </c>
      <c r="P7" s="23" t="str">
        <f>IF(AND((L7=0),(O7&gt;0)),"O",IF(AND((J7&lt;0),(L7-O7&lt;0)),"O","X"))</f>
        <v>X</v>
      </c>
      <c r="Q7" s="25"/>
      <c r="S7" s="23"/>
      <c r="U7" s="23"/>
      <c r="V7" s="38">
        <f>IF($U7&lt;&gt;"도비",IF($S7="국도비","직접입력",SUM($J7:$K7)),)</f>
        <v>0</v>
      </c>
      <c r="W7" s="38">
        <f>IF($U7="도비",SUM($J7:$K7),IF($S7="국도비","직접입력",SUM($J7:$K7)-$V7))</f>
        <v>0</v>
      </c>
      <c r="X7" s="23" t="str">
        <f>IF(SUM($J7:$K7)=SUM($V7:$W7),"OK","검토")</f>
        <v>OK</v>
      </c>
      <c r="Z7" s="23"/>
      <c r="AA7" s="38">
        <f>IF($U7&lt;&gt;"도비",IF($S7="국도비","직접입력",SUM($M7:$N7)),)</f>
        <v>0</v>
      </c>
      <c r="AB7" s="38">
        <f>IF($U7="도비",SUM(M7:N7),IF($S7="국도비","직접입력",SUM(M7:N7)-AA7))</f>
        <v>0</v>
      </c>
      <c r="AC7" s="23" t="str">
        <f>IF(SUM(M7:N7)=SUM(AA7:AB7),"OK","검토")</f>
        <v>OK</v>
      </c>
      <c r="AE7" s="23" t="str">
        <f>IF(AG7="","",IF(U7="도비","세입없음",AG7&amp;"-"&amp;test(COUNTIF($AG$7:AG7,AG7),"00")))</f>
        <v/>
      </c>
      <c r="AG7" s="23" t="str">
        <f t="array" ref="AG7">IF(C7="","",INDEX(구분표!$I$2:$I$300, MATCH(1,(구분표!$E$2:$E$300='1추특입'!B7)*(구분표!$F$2:$F$300='1추특입'!C7)*(구분표!$G$2:$G$300='1추특입'!A7),0)))</f>
        <v/>
      </c>
      <c r="AI7" s="23"/>
      <c r="AK7" s="38">
        <f>IF(AE7="",0,SUMIFS('1추특출'!$V$6:$V$50,'1추특출'!$AE$6:$AE$50,'1추특입'!$AE7))</f>
        <v>0</v>
      </c>
      <c r="AL7" s="38" t="str">
        <f>IF(AE7="","",COUNTIFS('1추특출'!$AE$6:$AE$50,'1추특입'!AE7))</f>
        <v/>
      </c>
      <c r="AM7" s="23" t="str">
        <f>IF(V7=AK7,"OK","@@")</f>
        <v>OK</v>
      </c>
      <c r="AO7" s="38">
        <f>IF(AE7="",0,SUMIFS('1추특출'!$AA$6:$AA$50,'1추특출'!$AE$6:$AE$50,'1추특입'!$AE7))</f>
        <v>0</v>
      </c>
      <c r="AP7" s="38" t="str">
        <f>IF(AE7="","",COUNTIFS('1추특출'!$AE$6:$AE$50,AE7))</f>
        <v/>
      </c>
      <c r="AQ7" s="23" t="str">
        <f>IF(AA7=AO7,"OK","@@")</f>
        <v>OK</v>
      </c>
    </row>
    <row r="8" spans="1:43" ht="50.1" customHeight="1" x14ac:dyDescent="0.3">
      <c r="A8" s="29" t="str">
        <f>IFERROR(VLOOKUP($C8,구분표!$A$2:$C$300,2,FALSE),"")</f>
        <v/>
      </c>
      <c r="B8" s="20" t="str">
        <f>IFERROR(VLOOKUP($C8,구분표!$A$2:$C$300,3,FALSE),"")</f>
        <v/>
      </c>
      <c r="C8" s="27"/>
      <c r="D8" s="31"/>
      <c r="E8" s="32"/>
      <c r="F8" s="31"/>
      <c r="G8" s="40"/>
      <c r="H8" s="38"/>
      <c r="I8" s="50" t="str">
        <f t="shared" ref="I8:I49" si="3">IF(D8="","",G8-H8)</f>
        <v/>
      </c>
      <c r="J8" s="38"/>
      <c r="K8" s="41"/>
      <c r="L8" s="46">
        <f t="shared" ref="L8:L49" si="4">IF(G8=0,H8+J8+K8,G8+J8+K8)</f>
        <v>0</v>
      </c>
      <c r="M8" s="38"/>
      <c r="N8" s="41"/>
      <c r="O8" s="48">
        <f t="shared" ref="O8:O49" si="5">IF(G8=0,H8+M8+N8,G8+M8+N8)</f>
        <v>0</v>
      </c>
      <c r="P8" s="23" t="str">
        <f t="shared" ref="P8:P49" si="6">IF(AND((L8=0),(O8&gt;0)),"O",IF(AND((J8&lt;0),(L8-O8&lt;0)),"O","X"))</f>
        <v>X</v>
      </c>
      <c r="Q8" s="25"/>
      <c r="S8" s="23"/>
      <c r="U8" s="23"/>
      <c r="V8" s="38">
        <f t="shared" ref="V8:V49" si="7">IF($U8&lt;&gt;"도비",IF($S8="국도비","직접입력",SUM($J8:$K8)),)</f>
        <v>0</v>
      </c>
      <c r="W8" s="38">
        <f t="shared" ref="W8:W49" si="8">IF($U8="도비",SUM($J8:$K8),IF($S8="국도비","직접입력",SUM($J8:$K8)-$V8))</f>
        <v>0</v>
      </c>
      <c r="X8" s="23" t="str">
        <f t="shared" ref="X8:X49" si="9">IF(SUM($J8:$K8)=SUM($V8:$W8),"OK","검토")</f>
        <v>OK</v>
      </c>
      <c r="Z8" s="23"/>
      <c r="AA8" s="38">
        <f t="shared" ref="AA8:AA49" si="10">IF($U8&lt;&gt;"도비",IF($S8="국도비","직접입력",SUM($M8:$N8)),)</f>
        <v>0</v>
      </c>
      <c r="AB8" s="38">
        <f t="shared" ref="AB8:AB49" si="11">IF($U8="도비",SUM(M8:N8),IF($S8="국도비","직접입력",SUM(M8:N8)-AA8))</f>
        <v>0</v>
      </c>
      <c r="AC8" s="23" t="str">
        <f t="shared" ref="AC8:AC49" si="12">IF(SUM(M8:N8)=SUM(AA8:AB8),"OK","검토")</f>
        <v>OK</v>
      </c>
      <c r="AE8" s="23" t="str">
        <f>IF(AG8="","",IF(U8="도비","세입없음",AG8&amp;"-"&amp;test(COUNTIF($AG$7:AG8,AG8),"00")))</f>
        <v/>
      </c>
      <c r="AG8" s="23" t="str">
        <f t="array" ref="AG8">IF(C8="","",INDEX(구분표!$I$2:$I$300, MATCH(1,(구분표!$E$2:$E$300='1추특입'!B8)*(구분표!$F$2:$F$300='1추특입'!C8)*(구분표!$G$2:$G$300='1추특입'!A8),0)))</f>
        <v/>
      </c>
      <c r="AI8" s="23"/>
      <c r="AK8" s="38">
        <f>IF(AE8="",0,SUMIFS('1추특출'!$V$6:$V$50,'1추특출'!$AE$6:$AE$50,'1추특입'!$AE8))</f>
        <v>0</v>
      </c>
      <c r="AL8" s="38" t="str">
        <f>IF(AE8="","",COUNTIFS('1추특출'!$AE$6:$AE$50,'1추특입'!AE8))</f>
        <v/>
      </c>
      <c r="AM8" s="23" t="str">
        <f t="shared" ref="AM8:AM50" si="13">IF(V8=AK8,"OK","@@")</f>
        <v>OK</v>
      </c>
      <c r="AO8" s="38">
        <f>IF(AE8="",0,SUMIFS('1추특출'!$AA$6:$AA$50,'1추특출'!$AE$6:$AE$50,'1추특입'!$AE8))</f>
        <v>0</v>
      </c>
      <c r="AP8" s="38" t="str">
        <f>IF(AE8="","",COUNTIFS('1추특출'!$AE$6:$AE$50,AE8))</f>
        <v/>
      </c>
      <c r="AQ8" s="23" t="str">
        <f t="shared" ref="AQ8:AQ50" si="14">IF(AA8=AO8,"OK","@@")</f>
        <v>OK</v>
      </c>
    </row>
    <row r="9" spans="1:43" ht="50.1" customHeight="1" x14ac:dyDescent="0.3">
      <c r="A9" s="29" t="str">
        <f>IFERROR(VLOOKUP($C9,구분표!$A$2:$C$300,2,FALSE),"")</f>
        <v/>
      </c>
      <c r="B9" s="20" t="str">
        <f>IFERROR(VLOOKUP($C9,구분표!$A$2:$C$300,3,FALSE),"")</f>
        <v/>
      </c>
      <c r="C9" s="27"/>
      <c r="D9" s="31"/>
      <c r="E9" s="32"/>
      <c r="F9" s="31"/>
      <c r="G9" s="40"/>
      <c r="H9" s="38"/>
      <c r="I9" s="50" t="str">
        <f t="shared" si="3"/>
        <v/>
      </c>
      <c r="J9" s="38"/>
      <c r="K9" s="41"/>
      <c r="L9" s="46">
        <f t="shared" si="4"/>
        <v>0</v>
      </c>
      <c r="M9" s="38"/>
      <c r="N9" s="41"/>
      <c r="O9" s="48">
        <f t="shared" si="5"/>
        <v>0</v>
      </c>
      <c r="P9" s="23" t="str">
        <f t="shared" si="6"/>
        <v>X</v>
      </c>
      <c r="Q9" s="25"/>
      <c r="S9" s="23"/>
      <c r="U9" s="23"/>
      <c r="V9" s="38">
        <f t="shared" si="7"/>
        <v>0</v>
      </c>
      <c r="W9" s="38">
        <f t="shared" si="8"/>
        <v>0</v>
      </c>
      <c r="X9" s="23" t="str">
        <f t="shared" si="9"/>
        <v>OK</v>
      </c>
      <c r="Z9" s="23"/>
      <c r="AA9" s="38">
        <f t="shared" si="10"/>
        <v>0</v>
      </c>
      <c r="AB9" s="38">
        <f t="shared" si="11"/>
        <v>0</v>
      </c>
      <c r="AC9" s="23" t="str">
        <f t="shared" si="12"/>
        <v>OK</v>
      </c>
      <c r="AE9" s="23" t="str">
        <f>IF(AG9="","",IF(U9="도비","세입없음",AG9&amp;"-"&amp;test(COUNTIF($AG$7:AG9,AG9),"00")))</f>
        <v/>
      </c>
      <c r="AG9" s="23" t="str">
        <f t="array" ref="AG9">IF(C9="","",INDEX(구분표!$I$2:$I$300, MATCH(1,(구분표!$E$2:$E$300='1추특입'!B9)*(구분표!$F$2:$F$300='1추특입'!C9)*(구분표!$G$2:$G$300='1추특입'!A9),0)))</f>
        <v/>
      </c>
      <c r="AI9" s="23"/>
      <c r="AK9" s="38">
        <f>IF(AE9="",0,SUMIFS('1추특출'!$V$6:$V$50,'1추특출'!$AE$6:$AE$50,'1추특입'!$AE9))</f>
        <v>0</v>
      </c>
      <c r="AL9" s="38" t="str">
        <f>IF(AE9="","",COUNTIFS('1추특출'!$AE$6:$AE$50,'1추특입'!AE9))</f>
        <v/>
      </c>
      <c r="AM9" s="23" t="str">
        <f t="shared" si="13"/>
        <v>OK</v>
      </c>
      <c r="AO9" s="38">
        <f>IF(AE9="",0,SUMIFS('1추특출'!$AA$6:$AA$50,'1추특출'!$AE$6:$AE$50,'1추특입'!$AE9))</f>
        <v>0</v>
      </c>
      <c r="AP9" s="38" t="str">
        <f>IF(AE9="","",COUNTIFS('1추특출'!$AE$6:$AE$50,AE9))</f>
        <v/>
      </c>
      <c r="AQ9" s="23" t="str">
        <f t="shared" si="14"/>
        <v>OK</v>
      </c>
    </row>
    <row r="10" spans="1:43" ht="50.1" customHeight="1" x14ac:dyDescent="0.3">
      <c r="A10" s="29" t="str">
        <f>IFERROR(VLOOKUP($C10,구분표!$A$2:$C$300,2,FALSE),"")</f>
        <v/>
      </c>
      <c r="B10" s="20" t="str">
        <f>IFERROR(VLOOKUP($C10,구분표!$A$2:$C$300,3,FALSE),"")</f>
        <v/>
      </c>
      <c r="C10" s="27"/>
      <c r="D10" s="31"/>
      <c r="E10" s="32"/>
      <c r="F10" s="31"/>
      <c r="G10" s="40"/>
      <c r="H10" s="38"/>
      <c r="I10" s="50" t="str">
        <f t="shared" si="3"/>
        <v/>
      </c>
      <c r="J10" s="38"/>
      <c r="K10" s="41"/>
      <c r="L10" s="46">
        <f t="shared" si="4"/>
        <v>0</v>
      </c>
      <c r="M10" s="38"/>
      <c r="N10" s="41"/>
      <c r="O10" s="48">
        <f t="shared" si="5"/>
        <v>0</v>
      </c>
      <c r="P10" s="23" t="str">
        <f t="shared" si="6"/>
        <v>X</v>
      </c>
      <c r="Q10" s="25"/>
      <c r="S10" s="23"/>
      <c r="U10" s="23"/>
      <c r="V10" s="38">
        <f t="shared" si="7"/>
        <v>0</v>
      </c>
      <c r="W10" s="38">
        <f t="shared" si="8"/>
        <v>0</v>
      </c>
      <c r="X10" s="23" t="str">
        <f t="shared" si="9"/>
        <v>OK</v>
      </c>
      <c r="Z10" s="23"/>
      <c r="AA10" s="38">
        <f t="shared" si="10"/>
        <v>0</v>
      </c>
      <c r="AB10" s="38">
        <f t="shared" si="11"/>
        <v>0</v>
      </c>
      <c r="AC10" s="23" t="str">
        <f t="shared" si="12"/>
        <v>OK</v>
      </c>
      <c r="AE10" s="23" t="str">
        <f>IF(AG10="","",IF(U10="도비","세입없음",AG10&amp;"-"&amp;test(COUNTIF($AG$7:AG10,AG10),"00")))</f>
        <v/>
      </c>
      <c r="AG10" s="23" t="str">
        <f t="array" ref="AG10">IF(C10="","",INDEX(구분표!$I$2:$I$300, MATCH(1,(구분표!$E$2:$E$300='1추특입'!B10)*(구분표!$F$2:$F$300='1추특입'!C10)*(구분표!$G$2:$G$300='1추특입'!A10),0)))</f>
        <v/>
      </c>
      <c r="AI10" s="23"/>
      <c r="AK10" s="38">
        <f>IF(AE10="",0,SUMIFS('1추특출'!$V$6:$V$50,'1추특출'!$AE$6:$AE$50,'1추특입'!$AE10))</f>
        <v>0</v>
      </c>
      <c r="AL10" s="38" t="str">
        <f>IF(AE10="","",COUNTIFS('1추특출'!$AE$6:$AE$50,'1추특입'!AE10))</f>
        <v/>
      </c>
      <c r="AM10" s="23" t="str">
        <f t="shared" si="13"/>
        <v>OK</v>
      </c>
      <c r="AO10" s="38">
        <f>IF(AE10="",0,SUMIFS('1추특출'!$AA$6:$AA$50,'1추특출'!$AE$6:$AE$50,'1추특입'!$AE10))</f>
        <v>0</v>
      </c>
      <c r="AP10" s="38" t="str">
        <f>IF(AE10="","",COUNTIFS('1추특출'!$AE$6:$AE$50,AE10))</f>
        <v/>
      </c>
      <c r="AQ10" s="23" t="str">
        <f t="shared" si="14"/>
        <v>OK</v>
      </c>
    </row>
    <row r="11" spans="1:43" ht="50.1" customHeight="1" x14ac:dyDescent="0.3">
      <c r="A11" s="29" t="str">
        <f>IFERROR(VLOOKUP($C11,구분표!$A$2:$C$300,2,FALSE),"")</f>
        <v/>
      </c>
      <c r="B11" s="20" t="str">
        <f>IFERROR(VLOOKUP($C11,구분표!$A$2:$C$300,3,FALSE),"")</f>
        <v/>
      </c>
      <c r="C11" s="27"/>
      <c r="D11" s="31"/>
      <c r="E11" s="32"/>
      <c r="F11" s="31"/>
      <c r="G11" s="40"/>
      <c r="H11" s="38"/>
      <c r="I11" s="50" t="str">
        <f t="shared" si="3"/>
        <v/>
      </c>
      <c r="J11" s="38"/>
      <c r="K11" s="41"/>
      <c r="L11" s="46">
        <f t="shared" si="4"/>
        <v>0</v>
      </c>
      <c r="M11" s="38"/>
      <c r="N11" s="41"/>
      <c r="O11" s="48">
        <f t="shared" si="5"/>
        <v>0</v>
      </c>
      <c r="P11" s="23" t="str">
        <f t="shared" si="6"/>
        <v>X</v>
      </c>
      <c r="Q11" s="25"/>
      <c r="S11" s="23"/>
      <c r="U11" s="23"/>
      <c r="V11" s="38">
        <f t="shared" si="7"/>
        <v>0</v>
      </c>
      <c r="W11" s="38">
        <f t="shared" si="8"/>
        <v>0</v>
      </c>
      <c r="X11" s="23" t="str">
        <f t="shared" si="9"/>
        <v>OK</v>
      </c>
      <c r="Z11" s="23"/>
      <c r="AA11" s="38">
        <f t="shared" si="10"/>
        <v>0</v>
      </c>
      <c r="AB11" s="38">
        <f t="shared" si="11"/>
        <v>0</v>
      </c>
      <c r="AC11" s="23" t="str">
        <f t="shared" si="12"/>
        <v>OK</v>
      </c>
      <c r="AE11" s="23" t="str">
        <f>IF(AG11="","",IF(U11="도비","세입없음",AG11&amp;"-"&amp;test(COUNTIF($AG$7:AG11,AG11),"00")))</f>
        <v/>
      </c>
      <c r="AG11" s="23" t="str">
        <f t="array" ref="AG11">IF(C11="","",INDEX(구분표!$I$2:$I$300, MATCH(1,(구분표!$E$2:$E$300='1추특입'!B11)*(구분표!$F$2:$F$300='1추특입'!C11)*(구분표!$G$2:$G$300='1추특입'!A11),0)))</f>
        <v/>
      </c>
      <c r="AI11" s="23"/>
      <c r="AK11" s="38">
        <f>IF(AE11="",0,SUMIFS('1추특출'!$V$6:$V$50,'1추특출'!$AE$6:$AE$50,'1추특입'!$AE11))</f>
        <v>0</v>
      </c>
      <c r="AL11" s="38" t="str">
        <f>IF(AE11="","",COUNTIFS('1추특출'!$AE$6:$AE$50,'1추특입'!AE11))</f>
        <v/>
      </c>
      <c r="AM11" s="23" t="str">
        <f t="shared" si="13"/>
        <v>OK</v>
      </c>
      <c r="AO11" s="38">
        <f>IF(AE11="",0,SUMIFS('1추특출'!$AA$6:$AA$50,'1추특출'!$AE$6:$AE$50,'1추특입'!$AE11))</f>
        <v>0</v>
      </c>
      <c r="AP11" s="38" t="str">
        <f>IF(AE11="","",COUNTIFS('1추특출'!$AE$6:$AE$50,AE11))</f>
        <v/>
      </c>
      <c r="AQ11" s="23" t="str">
        <f t="shared" si="14"/>
        <v>OK</v>
      </c>
    </row>
    <row r="12" spans="1:43" ht="50.1" customHeight="1" x14ac:dyDescent="0.3">
      <c r="A12" s="29" t="str">
        <f>IFERROR(VLOOKUP($C12,구분표!$A$2:$C$300,2,FALSE),"")</f>
        <v/>
      </c>
      <c r="B12" s="20" t="str">
        <f>IFERROR(VLOOKUP($C12,구분표!$A$2:$C$300,3,FALSE),"")</f>
        <v/>
      </c>
      <c r="C12" s="27"/>
      <c r="D12" s="31"/>
      <c r="E12" s="32"/>
      <c r="F12" s="31"/>
      <c r="G12" s="40"/>
      <c r="H12" s="38"/>
      <c r="I12" s="50" t="str">
        <f t="shared" si="3"/>
        <v/>
      </c>
      <c r="J12" s="38"/>
      <c r="K12" s="41"/>
      <c r="L12" s="46">
        <f t="shared" si="4"/>
        <v>0</v>
      </c>
      <c r="M12" s="38"/>
      <c r="N12" s="41"/>
      <c r="O12" s="48">
        <f t="shared" si="5"/>
        <v>0</v>
      </c>
      <c r="P12" s="23" t="str">
        <f t="shared" si="6"/>
        <v>X</v>
      </c>
      <c r="Q12" s="25"/>
      <c r="S12" s="23"/>
      <c r="U12" s="23"/>
      <c r="V12" s="38">
        <f t="shared" si="7"/>
        <v>0</v>
      </c>
      <c r="W12" s="38">
        <f t="shared" si="8"/>
        <v>0</v>
      </c>
      <c r="X12" s="23" t="str">
        <f t="shared" si="9"/>
        <v>OK</v>
      </c>
      <c r="Z12" s="23"/>
      <c r="AA12" s="38">
        <f t="shared" si="10"/>
        <v>0</v>
      </c>
      <c r="AB12" s="38">
        <f t="shared" si="11"/>
        <v>0</v>
      </c>
      <c r="AC12" s="23" t="str">
        <f t="shared" si="12"/>
        <v>OK</v>
      </c>
      <c r="AE12" s="23" t="str">
        <f>IF(AG12="","",IF(U12="도비","세입없음",AG12&amp;"-"&amp;test(COUNTIF($AG$7:AG12,AG12),"00")))</f>
        <v/>
      </c>
      <c r="AG12" s="23" t="str">
        <f t="array" ref="AG12">IF(C12="","",INDEX(구분표!$I$2:$I$300, MATCH(1,(구분표!$E$2:$E$300='1추특입'!B12)*(구분표!$F$2:$F$300='1추특입'!C12)*(구분표!$G$2:$G$300='1추특입'!A12),0)))</f>
        <v/>
      </c>
      <c r="AI12" s="23"/>
      <c r="AK12" s="38">
        <f>IF(AE12="",0,SUMIFS('1추특출'!$V$6:$V$50,'1추특출'!$AE$6:$AE$50,'1추특입'!$AE12))</f>
        <v>0</v>
      </c>
      <c r="AL12" s="38" t="str">
        <f>IF(AE12="","",COUNTIFS('1추특출'!$AE$6:$AE$50,'1추특입'!AE12))</f>
        <v/>
      </c>
      <c r="AM12" s="23" t="str">
        <f t="shared" si="13"/>
        <v>OK</v>
      </c>
      <c r="AO12" s="38">
        <f>IF(AE12="",0,SUMIFS('1추특출'!$AA$6:$AA$50,'1추특출'!$AE$6:$AE$50,'1추특입'!$AE12))</f>
        <v>0</v>
      </c>
      <c r="AP12" s="38" t="str">
        <f>IF(AE12="","",COUNTIFS('1추특출'!$AE$6:$AE$50,AE12))</f>
        <v/>
      </c>
      <c r="AQ12" s="23" t="str">
        <f t="shared" si="14"/>
        <v>OK</v>
      </c>
    </row>
    <row r="13" spans="1:43" ht="50.1" customHeight="1" x14ac:dyDescent="0.3">
      <c r="A13" s="29" t="str">
        <f>IFERROR(VLOOKUP($C13,구분표!$A$2:$C$300,2,FALSE),"")</f>
        <v/>
      </c>
      <c r="B13" s="20" t="str">
        <f>IFERROR(VLOOKUP($C13,구분표!$A$2:$C$300,3,FALSE),"")</f>
        <v/>
      </c>
      <c r="C13" s="27"/>
      <c r="D13" s="31"/>
      <c r="E13" s="32"/>
      <c r="F13" s="31"/>
      <c r="G13" s="40"/>
      <c r="H13" s="38"/>
      <c r="I13" s="50" t="str">
        <f t="shared" si="3"/>
        <v/>
      </c>
      <c r="J13" s="38"/>
      <c r="K13" s="41"/>
      <c r="L13" s="46">
        <f t="shared" si="4"/>
        <v>0</v>
      </c>
      <c r="M13" s="38"/>
      <c r="N13" s="41"/>
      <c r="O13" s="48">
        <f t="shared" si="5"/>
        <v>0</v>
      </c>
      <c r="P13" s="23" t="str">
        <f t="shared" si="6"/>
        <v>X</v>
      </c>
      <c r="Q13" s="25"/>
      <c r="S13" s="23"/>
      <c r="U13" s="23"/>
      <c r="V13" s="38">
        <f t="shared" si="7"/>
        <v>0</v>
      </c>
      <c r="W13" s="38">
        <f t="shared" si="8"/>
        <v>0</v>
      </c>
      <c r="X13" s="23" t="str">
        <f t="shared" si="9"/>
        <v>OK</v>
      </c>
      <c r="Z13" s="23"/>
      <c r="AA13" s="38">
        <f t="shared" si="10"/>
        <v>0</v>
      </c>
      <c r="AB13" s="38">
        <f t="shared" si="11"/>
        <v>0</v>
      </c>
      <c r="AC13" s="23" t="str">
        <f t="shared" si="12"/>
        <v>OK</v>
      </c>
      <c r="AE13" s="23" t="str">
        <f>IF(AG13="","",IF(U13="도비","세입없음",AG13&amp;"-"&amp;test(COUNTIF($AG$7:AG13,AG13),"00")))</f>
        <v/>
      </c>
      <c r="AG13" s="23" t="str">
        <f t="array" ref="AG13">IF(C13="","",INDEX(구분표!$I$2:$I$300, MATCH(1,(구분표!$E$2:$E$300='1추특입'!B13)*(구분표!$F$2:$F$300='1추특입'!C13)*(구분표!$G$2:$G$300='1추특입'!A13),0)))</f>
        <v/>
      </c>
      <c r="AI13" s="23"/>
      <c r="AK13" s="38">
        <f>IF(AE13="",0,SUMIFS('1추특출'!$V$6:$V$50,'1추특출'!$AE$6:$AE$50,'1추특입'!$AE13))</f>
        <v>0</v>
      </c>
      <c r="AL13" s="38" t="str">
        <f>IF(AE13="","",COUNTIFS('1추특출'!$AE$6:$AE$50,'1추특입'!AE13))</f>
        <v/>
      </c>
      <c r="AM13" s="23" t="str">
        <f t="shared" si="13"/>
        <v>OK</v>
      </c>
      <c r="AO13" s="38">
        <f>IF(AE13="",0,SUMIFS('1추특출'!$AA$6:$AA$50,'1추특출'!$AE$6:$AE$50,'1추특입'!$AE13))</f>
        <v>0</v>
      </c>
      <c r="AP13" s="38" t="str">
        <f>IF(AE13="","",COUNTIFS('1추특출'!$AE$6:$AE$50,AE13))</f>
        <v/>
      </c>
      <c r="AQ13" s="23" t="str">
        <f t="shared" si="14"/>
        <v>OK</v>
      </c>
    </row>
    <row r="14" spans="1:43" ht="50.1" customHeight="1" x14ac:dyDescent="0.3">
      <c r="A14" s="29" t="str">
        <f>IFERROR(VLOOKUP($C14,구분표!$A$2:$C$300,2,FALSE),"")</f>
        <v/>
      </c>
      <c r="B14" s="20" t="str">
        <f>IFERROR(VLOOKUP($C14,구분표!$A$2:$C$300,3,FALSE),"")</f>
        <v/>
      </c>
      <c r="C14" s="27"/>
      <c r="D14" s="31"/>
      <c r="E14" s="32"/>
      <c r="F14" s="31"/>
      <c r="G14" s="40"/>
      <c r="H14" s="38"/>
      <c r="I14" s="50" t="str">
        <f t="shared" si="3"/>
        <v/>
      </c>
      <c r="J14" s="38"/>
      <c r="K14" s="41"/>
      <c r="L14" s="46">
        <f t="shared" si="4"/>
        <v>0</v>
      </c>
      <c r="M14" s="38"/>
      <c r="N14" s="41"/>
      <c r="O14" s="48">
        <f t="shared" si="5"/>
        <v>0</v>
      </c>
      <c r="P14" s="23" t="str">
        <f t="shared" si="6"/>
        <v>X</v>
      </c>
      <c r="Q14" s="25"/>
      <c r="S14" s="23"/>
      <c r="U14" s="23"/>
      <c r="V14" s="38">
        <f t="shared" si="7"/>
        <v>0</v>
      </c>
      <c r="W14" s="38">
        <f t="shared" si="8"/>
        <v>0</v>
      </c>
      <c r="X14" s="23" t="str">
        <f t="shared" si="9"/>
        <v>OK</v>
      </c>
      <c r="Z14" s="23"/>
      <c r="AA14" s="38">
        <f t="shared" si="10"/>
        <v>0</v>
      </c>
      <c r="AB14" s="38">
        <f t="shared" si="11"/>
        <v>0</v>
      </c>
      <c r="AC14" s="23" t="str">
        <f t="shared" si="12"/>
        <v>OK</v>
      </c>
      <c r="AE14" s="23" t="str">
        <f>IF(AG14="","",IF(U14="도비","세입없음",AG14&amp;"-"&amp;test(COUNTIF($AG$7:AG14,AG14),"00")))</f>
        <v/>
      </c>
      <c r="AG14" s="23" t="str">
        <f t="array" ref="AG14">IF(C14="","",INDEX(구분표!$I$2:$I$300, MATCH(1,(구분표!$E$2:$E$300='1추특입'!B14)*(구분표!$F$2:$F$300='1추특입'!C14)*(구분표!$G$2:$G$300='1추특입'!A14),0)))</f>
        <v/>
      </c>
      <c r="AI14" s="23"/>
      <c r="AK14" s="38">
        <f>IF(AE14="",0,SUMIFS('1추특출'!$V$6:$V$50,'1추특출'!$AE$6:$AE$50,'1추특입'!$AE14))</f>
        <v>0</v>
      </c>
      <c r="AL14" s="38" t="str">
        <f>IF(AE14="","",COUNTIFS('1추특출'!$AE$6:$AE$50,'1추특입'!AE14))</f>
        <v/>
      </c>
      <c r="AM14" s="23" t="str">
        <f t="shared" si="13"/>
        <v>OK</v>
      </c>
      <c r="AO14" s="38">
        <f>IF(AE14="",0,SUMIFS('1추특출'!$AA$6:$AA$50,'1추특출'!$AE$6:$AE$50,'1추특입'!$AE14))</f>
        <v>0</v>
      </c>
      <c r="AP14" s="38" t="str">
        <f>IF(AE14="","",COUNTIFS('1추특출'!$AE$6:$AE$50,AE14))</f>
        <v/>
      </c>
      <c r="AQ14" s="23" t="str">
        <f t="shared" si="14"/>
        <v>OK</v>
      </c>
    </row>
    <row r="15" spans="1:43" ht="50.1" customHeight="1" x14ac:dyDescent="0.3">
      <c r="A15" s="29" t="str">
        <f>IFERROR(VLOOKUP($C15,구분표!$A$2:$C$300,2,FALSE),"")</f>
        <v/>
      </c>
      <c r="B15" s="20" t="str">
        <f>IFERROR(VLOOKUP($C15,구분표!$A$2:$C$300,3,FALSE),"")</f>
        <v/>
      </c>
      <c r="C15" s="27"/>
      <c r="D15" s="31"/>
      <c r="E15" s="32"/>
      <c r="F15" s="31"/>
      <c r="G15" s="40"/>
      <c r="H15" s="38"/>
      <c r="I15" s="50" t="str">
        <f t="shared" si="3"/>
        <v/>
      </c>
      <c r="J15" s="38"/>
      <c r="K15" s="41"/>
      <c r="L15" s="46">
        <f t="shared" si="4"/>
        <v>0</v>
      </c>
      <c r="M15" s="38"/>
      <c r="N15" s="41"/>
      <c r="O15" s="48">
        <f t="shared" si="5"/>
        <v>0</v>
      </c>
      <c r="P15" s="23" t="str">
        <f t="shared" si="6"/>
        <v>X</v>
      </c>
      <c r="Q15" s="25"/>
      <c r="S15" s="23"/>
      <c r="U15" s="23"/>
      <c r="V15" s="38">
        <f t="shared" si="7"/>
        <v>0</v>
      </c>
      <c r="W15" s="38">
        <f t="shared" si="8"/>
        <v>0</v>
      </c>
      <c r="X15" s="23" t="str">
        <f t="shared" si="9"/>
        <v>OK</v>
      </c>
      <c r="Z15" s="23"/>
      <c r="AA15" s="38">
        <f t="shared" si="10"/>
        <v>0</v>
      </c>
      <c r="AB15" s="38">
        <f t="shared" si="11"/>
        <v>0</v>
      </c>
      <c r="AC15" s="23" t="str">
        <f t="shared" si="12"/>
        <v>OK</v>
      </c>
      <c r="AE15" s="23" t="str">
        <f>IF(AG15="","",IF(U15="도비","세입없음",AG15&amp;"-"&amp;test(COUNTIF($AG$7:AG15,AG15),"00")))</f>
        <v/>
      </c>
      <c r="AG15" s="23" t="str">
        <f t="array" ref="AG15">IF(C15="","",INDEX(구분표!$I$2:$I$300, MATCH(1,(구분표!$E$2:$E$300='1추특입'!B15)*(구분표!$F$2:$F$300='1추특입'!C15)*(구분표!$G$2:$G$300='1추특입'!A15),0)))</f>
        <v/>
      </c>
      <c r="AI15" s="23"/>
      <c r="AK15" s="38">
        <f>IF(AE15="",0,SUMIFS('1추특출'!$V$6:$V$50,'1추특출'!$AE$6:$AE$50,'1추특입'!$AE15))</f>
        <v>0</v>
      </c>
      <c r="AL15" s="38" t="str">
        <f>IF(AE15="","",COUNTIFS('1추특출'!$AE$6:$AE$50,'1추특입'!AE15))</f>
        <v/>
      </c>
      <c r="AM15" s="23" t="str">
        <f t="shared" si="13"/>
        <v>OK</v>
      </c>
      <c r="AO15" s="38">
        <f>IF(AE15="",0,SUMIFS('1추특출'!$AA$6:$AA$50,'1추특출'!$AE$6:$AE$50,'1추특입'!$AE15))</f>
        <v>0</v>
      </c>
      <c r="AP15" s="38" t="str">
        <f>IF(AE15="","",COUNTIFS('1추특출'!$AE$6:$AE$50,AE15))</f>
        <v/>
      </c>
      <c r="AQ15" s="23" t="str">
        <f t="shared" si="14"/>
        <v>OK</v>
      </c>
    </row>
    <row r="16" spans="1:43" ht="50.1" customHeight="1" x14ac:dyDescent="0.3">
      <c r="A16" s="29" t="str">
        <f>IFERROR(VLOOKUP($C16,구분표!$A$2:$C$300,2,FALSE),"")</f>
        <v/>
      </c>
      <c r="B16" s="20" t="str">
        <f>IFERROR(VLOOKUP($C16,구분표!$A$2:$C$300,3,FALSE),"")</f>
        <v/>
      </c>
      <c r="C16" s="27"/>
      <c r="D16" s="31"/>
      <c r="E16" s="32"/>
      <c r="F16" s="31"/>
      <c r="G16" s="40"/>
      <c r="H16" s="38"/>
      <c r="I16" s="50" t="str">
        <f t="shared" si="3"/>
        <v/>
      </c>
      <c r="J16" s="38"/>
      <c r="K16" s="41"/>
      <c r="L16" s="46">
        <f t="shared" si="4"/>
        <v>0</v>
      </c>
      <c r="M16" s="38"/>
      <c r="N16" s="41"/>
      <c r="O16" s="48">
        <f t="shared" si="5"/>
        <v>0</v>
      </c>
      <c r="P16" s="23" t="str">
        <f t="shared" si="6"/>
        <v>X</v>
      </c>
      <c r="Q16" s="25"/>
      <c r="S16" s="23"/>
      <c r="U16" s="23"/>
      <c r="V16" s="38">
        <f t="shared" si="7"/>
        <v>0</v>
      </c>
      <c r="W16" s="38">
        <f t="shared" si="8"/>
        <v>0</v>
      </c>
      <c r="X16" s="23" t="str">
        <f t="shared" si="9"/>
        <v>OK</v>
      </c>
      <c r="Z16" s="23"/>
      <c r="AA16" s="38">
        <f t="shared" si="10"/>
        <v>0</v>
      </c>
      <c r="AB16" s="38">
        <f t="shared" si="11"/>
        <v>0</v>
      </c>
      <c r="AC16" s="23" t="str">
        <f t="shared" si="12"/>
        <v>OK</v>
      </c>
      <c r="AE16" s="23" t="str">
        <f>IF(AG16="","",IF(U16="도비","세입없음",AG16&amp;"-"&amp;test(COUNTIF($AG$7:AG16,AG16),"00")))</f>
        <v/>
      </c>
      <c r="AG16" s="23" t="str">
        <f t="array" ref="AG16">IF(C16="","",INDEX(구분표!$I$2:$I$300, MATCH(1,(구분표!$E$2:$E$300='1추특입'!B16)*(구분표!$F$2:$F$300='1추특입'!C16)*(구분표!$G$2:$G$300='1추특입'!A16),0)))</f>
        <v/>
      </c>
      <c r="AI16" s="23"/>
      <c r="AK16" s="38">
        <f>IF(AE16="",0,SUMIFS('1추특출'!$V$6:$V$50,'1추특출'!$AE$6:$AE$50,'1추특입'!$AE16))</f>
        <v>0</v>
      </c>
      <c r="AL16" s="38" t="str">
        <f>IF(AE16="","",COUNTIFS('1추특출'!$AE$6:$AE$50,'1추특입'!AE16))</f>
        <v/>
      </c>
      <c r="AM16" s="23" t="str">
        <f t="shared" si="13"/>
        <v>OK</v>
      </c>
      <c r="AO16" s="38">
        <f>IF(AE16="",0,SUMIFS('1추특출'!$AA$6:$AA$50,'1추특출'!$AE$6:$AE$50,'1추특입'!$AE16))</f>
        <v>0</v>
      </c>
      <c r="AP16" s="38" t="str">
        <f>IF(AE16="","",COUNTIFS('1추특출'!$AE$6:$AE$50,AE16))</f>
        <v/>
      </c>
      <c r="AQ16" s="23" t="str">
        <f t="shared" si="14"/>
        <v>OK</v>
      </c>
    </row>
    <row r="17" spans="1:43" ht="50.1" customHeight="1" x14ac:dyDescent="0.3">
      <c r="A17" s="29" t="str">
        <f>IFERROR(VLOOKUP($C17,구분표!$A$2:$C$300,2,FALSE),"")</f>
        <v/>
      </c>
      <c r="B17" s="20" t="str">
        <f>IFERROR(VLOOKUP($C17,구분표!$A$2:$C$300,3,FALSE),"")</f>
        <v/>
      </c>
      <c r="C17" s="27"/>
      <c r="D17" s="31"/>
      <c r="E17" s="32"/>
      <c r="F17" s="31"/>
      <c r="G17" s="40"/>
      <c r="H17" s="38"/>
      <c r="I17" s="50" t="str">
        <f t="shared" si="3"/>
        <v/>
      </c>
      <c r="J17" s="38"/>
      <c r="K17" s="41"/>
      <c r="L17" s="46">
        <f t="shared" si="4"/>
        <v>0</v>
      </c>
      <c r="M17" s="38"/>
      <c r="N17" s="41"/>
      <c r="O17" s="48">
        <f t="shared" si="5"/>
        <v>0</v>
      </c>
      <c r="P17" s="23" t="str">
        <f t="shared" si="6"/>
        <v>X</v>
      </c>
      <c r="Q17" s="25"/>
      <c r="S17" s="23"/>
      <c r="U17" s="23"/>
      <c r="V17" s="38">
        <f t="shared" si="7"/>
        <v>0</v>
      </c>
      <c r="W17" s="38">
        <f t="shared" si="8"/>
        <v>0</v>
      </c>
      <c r="X17" s="23" t="str">
        <f t="shared" si="9"/>
        <v>OK</v>
      </c>
      <c r="Z17" s="23"/>
      <c r="AA17" s="38">
        <f t="shared" si="10"/>
        <v>0</v>
      </c>
      <c r="AB17" s="38">
        <f t="shared" si="11"/>
        <v>0</v>
      </c>
      <c r="AC17" s="23" t="str">
        <f t="shared" si="12"/>
        <v>OK</v>
      </c>
      <c r="AE17" s="23" t="str">
        <f>IF(AG17="","",IF(U17="도비","세입없음",AG17&amp;"-"&amp;test(COUNTIF($AG$7:AG17,AG17),"00")))</f>
        <v/>
      </c>
      <c r="AG17" s="23" t="str">
        <f t="array" ref="AG17">IF(C17="","",INDEX(구분표!$I$2:$I$300, MATCH(1,(구분표!$E$2:$E$300='1추특입'!B17)*(구분표!$F$2:$F$300='1추특입'!C17)*(구분표!$G$2:$G$300='1추특입'!A17),0)))</f>
        <v/>
      </c>
      <c r="AI17" s="23"/>
      <c r="AK17" s="38">
        <f>IF(AE17="",0,SUMIFS('1추특출'!$V$6:$V$50,'1추특출'!$AE$6:$AE$50,'1추특입'!$AE17))</f>
        <v>0</v>
      </c>
      <c r="AL17" s="38" t="str">
        <f>IF(AE17="","",COUNTIFS('1추특출'!$AE$6:$AE$50,'1추특입'!AE17))</f>
        <v/>
      </c>
      <c r="AM17" s="23" t="str">
        <f t="shared" si="13"/>
        <v>OK</v>
      </c>
      <c r="AO17" s="38">
        <f>IF(AE17="",0,SUMIFS('1추특출'!$AA$6:$AA$50,'1추특출'!$AE$6:$AE$50,'1추특입'!$AE17))</f>
        <v>0</v>
      </c>
      <c r="AP17" s="38" t="str">
        <f>IF(AE17="","",COUNTIFS('1추특출'!$AE$6:$AE$50,AE17))</f>
        <v/>
      </c>
      <c r="AQ17" s="23" t="str">
        <f t="shared" si="14"/>
        <v>OK</v>
      </c>
    </row>
    <row r="18" spans="1:43" ht="50.1" customHeight="1" x14ac:dyDescent="0.3">
      <c r="A18" s="29" t="str">
        <f>IFERROR(VLOOKUP($C18,구분표!$A$2:$C$300,2,FALSE),"")</f>
        <v/>
      </c>
      <c r="B18" s="20" t="str">
        <f>IFERROR(VLOOKUP($C18,구분표!$A$2:$C$300,3,FALSE),"")</f>
        <v/>
      </c>
      <c r="C18" s="27"/>
      <c r="D18" s="31"/>
      <c r="E18" s="32"/>
      <c r="F18" s="31"/>
      <c r="G18" s="40"/>
      <c r="H18" s="38"/>
      <c r="I18" s="50" t="str">
        <f t="shared" si="3"/>
        <v/>
      </c>
      <c r="J18" s="38"/>
      <c r="K18" s="41"/>
      <c r="L18" s="46">
        <f t="shared" si="4"/>
        <v>0</v>
      </c>
      <c r="M18" s="38"/>
      <c r="N18" s="41"/>
      <c r="O18" s="48">
        <f t="shared" si="5"/>
        <v>0</v>
      </c>
      <c r="P18" s="23" t="str">
        <f t="shared" si="6"/>
        <v>X</v>
      </c>
      <c r="Q18" s="25"/>
      <c r="S18" s="23"/>
      <c r="U18" s="23"/>
      <c r="V18" s="38">
        <f t="shared" si="7"/>
        <v>0</v>
      </c>
      <c r="W18" s="38">
        <f t="shared" si="8"/>
        <v>0</v>
      </c>
      <c r="X18" s="23" t="str">
        <f t="shared" si="9"/>
        <v>OK</v>
      </c>
      <c r="Z18" s="23"/>
      <c r="AA18" s="38">
        <f t="shared" si="10"/>
        <v>0</v>
      </c>
      <c r="AB18" s="38">
        <f t="shared" si="11"/>
        <v>0</v>
      </c>
      <c r="AC18" s="23" t="str">
        <f t="shared" si="12"/>
        <v>OK</v>
      </c>
      <c r="AE18" s="23" t="str">
        <f>IF(AG18="","",IF(U18="도비","세입없음",AG18&amp;"-"&amp;test(COUNTIF($AG$7:AG18,AG18),"00")))</f>
        <v/>
      </c>
      <c r="AG18" s="23" t="str">
        <f t="array" ref="AG18">IF(C18="","",INDEX(구분표!$I$2:$I$300, MATCH(1,(구분표!$E$2:$E$300='1추특입'!B18)*(구분표!$F$2:$F$300='1추특입'!C18)*(구분표!$G$2:$G$300='1추특입'!A18),0)))</f>
        <v/>
      </c>
      <c r="AI18" s="23"/>
      <c r="AK18" s="38">
        <f>IF(AE18="",0,SUMIFS('1추특출'!$V$6:$V$50,'1추특출'!$AE$6:$AE$50,'1추특입'!$AE18))</f>
        <v>0</v>
      </c>
      <c r="AL18" s="38" t="str">
        <f>IF(AE18="","",COUNTIFS('1추특출'!$AE$6:$AE$50,'1추특입'!AE18))</f>
        <v/>
      </c>
      <c r="AM18" s="23" t="str">
        <f t="shared" si="13"/>
        <v>OK</v>
      </c>
      <c r="AO18" s="38">
        <f>IF(AE18="",0,SUMIFS('1추특출'!$AA$6:$AA$50,'1추특출'!$AE$6:$AE$50,'1추특입'!$AE18))</f>
        <v>0</v>
      </c>
      <c r="AP18" s="38" t="str">
        <f>IF(AE18="","",COUNTIFS('1추특출'!$AE$6:$AE$50,AE18))</f>
        <v/>
      </c>
      <c r="AQ18" s="23" t="str">
        <f t="shared" si="14"/>
        <v>OK</v>
      </c>
    </row>
    <row r="19" spans="1:43" ht="50.1" customHeight="1" x14ac:dyDescent="0.3">
      <c r="A19" s="29" t="str">
        <f>IFERROR(VLOOKUP($C19,구분표!$A$2:$C$300,2,FALSE),"")</f>
        <v/>
      </c>
      <c r="B19" s="20" t="str">
        <f>IFERROR(VLOOKUP($C19,구분표!$A$2:$C$300,3,FALSE),"")</f>
        <v/>
      </c>
      <c r="C19" s="27"/>
      <c r="D19" s="31"/>
      <c r="E19" s="32"/>
      <c r="F19" s="31"/>
      <c r="G19" s="40"/>
      <c r="H19" s="38"/>
      <c r="I19" s="50" t="str">
        <f t="shared" si="3"/>
        <v/>
      </c>
      <c r="J19" s="38"/>
      <c r="K19" s="41"/>
      <c r="L19" s="46">
        <f t="shared" si="4"/>
        <v>0</v>
      </c>
      <c r="M19" s="38"/>
      <c r="N19" s="41"/>
      <c r="O19" s="48">
        <f t="shared" si="5"/>
        <v>0</v>
      </c>
      <c r="P19" s="23" t="str">
        <f t="shared" si="6"/>
        <v>X</v>
      </c>
      <c r="Q19" s="25"/>
      <c r="S19" s="23"/>
      <c r="U19" s="23"/>
      <c r="V19" s="38">
        <f t="shared" si="7"/>
        <v>0</v>
      </c>
      <c r="W19" s="38">
        <f t="shared" si="8"/>
        <v>0</v>
      </c>
      <c r="X19" s="23" t="str">
        <f t="shared" si="9"/>
        <v>OK</v>
      </c>
      <c r="Z19" s="23"/>
      <c r="AA19" s="38">
        <f t="shared" si="10"/>
        <v>0</v>
      </c>
      <c r="AB19" s="38">
        <f t="shared" si="11"/>
        <v>0</v>
      </c>
      <c r="AC19" s="23" t="str">
        <f t="shared" si="12"/>
        <v>OK</v>
      </c>
      <c r="AE19" s="23" t="str">
        <f>IF(AG19="","",IF(U19="도비","세입없음",AG19&amp;"-"&amp;test(COUNTIF($AG$7:AG19,AG19),"00")))</f>
        <v/>
      </c>
      <c r="AG19" s="23" t="str">
        <f t="array" ref="AG19">IF(C19="","",INDEX(구분표!$I$2:$I$300, MATCH(1,(구분표!$E$2:$E$300='1추특입'!B19)*(구분표!$F$2:$F$300='1추특입'!C19)*(구분표!$G$2:$G$300='1추특입'!A19),0)))</f>
        <v/>
      </c>
      <c r="AI19" s="23"/>
      <c r="AK19" s="38">
        <f>IF(AE19="",0,SUMIFS('1추특출'!$V$6:$V$50,'1추특출'!$AE$6:$AE$50,'1추특입'!$AE19))</f>
        <v>0</v>
      </c>
      <c r="AL19" s="38" t="str">
        <f>IF(AE19="","",COUNTIFS('1추특출'!$AE$6:$AE$50,'1추특입'!AE19))</f>
        <v/>
      </c>
      <c r="AM19" s="23" t="str">
        <f t="shared" si="13"/>
        <v>OK</v>
      </c>
      <c r="AO19" s="38">
        <f>IF(AE19="",0,SUMIFS('1추특출'!$AA$6:$AA$50,'1추특출'!$AE$6:$AE$50,'1추특입'!$AE19))</f>
        <v>0</v>
      </c>
      <c r="AP19" s="38" t="str">
        <f>IF(AE19="","",COUNTIFS('1추특출'!$AE$6:$AE$50,AE19))</f>
        <v/>
      </c>
      <c r="AQ19" s="23" t="str">
        <f t="shared" si="14"/>
        <v>OK</v>
      </c>
    </row>
    <row r="20" spans="1:43" ht="50.1" customHeight="1" x14ac:dyDescent="0.3">
      <c r="A20" s="29" t="str">
        <f>IFERROR(VLOOKUP($C20,구분표!$A$2:$C$300,2,FALSE),"")</f>
        <v/>
      </c>
      <c r="B20" s="20" t="str">
        <f>IFERROR(VLOOKUP($C20,구분표!$A$2:$C$300,3,FALSE),"")</f>
        <v/>
      </c>
      <c r="C20" s="27"/>
      <c r="D20" s="31"/>
      <c r="E20" s="32"/>
      <c r="F20" s="31"/>
      <c r="G20" s="40"/>
      <c r="H20" s="38"/>
      <c r="I20" s="50" t="str">
        <f t="shared" si="3"/>
        <v/>
      </c>
      <c r="J20" s="38"/>
      <c r="K20" s="41"/>
      <c r="L20" s="46">
        <f t="shared" si="4"/>
        <v>0</v>
      </c>
      <c r="M20" s="38"/>
      <c r="N20" s="41"/>
      <c r="O20" s="48">
        <f t="shared" si="5"/>
        <v>0</v>
      </c>
      <c r="P20" s="23" t="str">
        <f t="shared" si="6"/>
        <v>X</v>
      </c>
      <c r="Q20" s="25"/>
      <c r="S20" s="23"/>
      <c r="U20" s="23"/>
      <c r="V20" s="38">
        <f t="shared" si="7"/>
        <v>0</v>
      </c>
      <c r="W20" s="38">
        <f t="shared" si="8"/>
        <v>0</v>
      </c>
      <c r="X20" s="23" t="str">
        <f t="shared" si="9"/>
        <v>OK</v>
      </c>
      <c r="Z20" s="23"/>
      <c r="AA20" s="38">
        <f t="shared" si="10"/>
        <v>0</v>
      </c>
      <c r="AB20" s="38">
        <f t="shared" si="11"/>
        <v>0</v>
      </c>
      <c r="AC20" s="23" t="str">
        <f t="shared" si="12"/>
        <v>OK</v>
      </c>
      <c r="AE20" s="23" t="str">
        <f>IF(AG20="","",IF(U20="도비","세입없음",AG20&amp;"-"&amp;test(COUNTIF($AG$7:AG20,AG20),"00")))</f>
        <v/>
      </c>
      <c r="AG20" s="23" t="str">
        <f t="array" ref="AG20">IF(C20="","",INDEX(구분표!$I$2:$I$300, MATCH(1,(구분표!$E$2:$E$300='1추특입'!B20)*(구분표!$F$2:$F$300='1추특입'!C20)*(구분표!$G$2:$G$300='1추특입'!A20),0)))</f>
        <v/>
      </c>
      <c r="AI20" s="23"/>
      <c r="AK20" s="38">
        <f>IF(AE20="",0,SUMIFS('1추특출'!$V$6:$V$50,'1추특출'!$AE$6:$AE$50,'1추특입'!$AE20))</f>
        <v>0</v>
      </c>
      <c r="AL20" s="38" t="str">
        <f>IF(AE20="","",COUNTIFS('1추특출'!$AE$6:$AE$50,'1추특입'!AE20))</f>
        <v/>
      </c>
      <c r="AM20" s="23" t="str">
        <f t="shared" si="13"/>
        <v>OK</v>
      </c>
      <c r="AO20" s="38">
        <f>IF(AE20="",0,SUMIFS('1추특출'!$AA$6:$AA$50,'1추특출'!$AE$6:$AE$50,'1추특입'!$AE20))</f>
        <v>0</v>
      </c>
      <c r="AP20" s="38" t="str">
        <f>IF(AE20="","",COUNTIFS('1추특출'!$AE$6:$AE$50,AE20))</f>
        <v/>
      </c>
      <c r="AQ20" s="23" t="str">
        <f t="shared" si="14"/>
        <v>OK</v>
      </c>
    </row>
    <row r="21" spans="1:43" ht="50.1" customHeight="1" x14ac:dyDescent="0.3">
      <c r="A21" s="29" t="str">
        <f>IFERROR(VLOOKUP($C21,구분표!$A$2:$C$300,2,FALSE),"")</f>
        <v/>
      </c>
      <c r="B21" s="20" t="str">
        <f>IFERROR(VLOOKUP($C21,구분표!$A$2:$C$300,3,FALSE),"")</f>
        <v/>
      </c>
      <c r="C21" s="27"/>
      <c r="D21" s="31"/>
      <c r="E21" s="32"/>
      <c r="F21" s="31"/>
      <c r="G21" s="40"/>
      <c r="H21" s="38"/>
      <c r="I21" s="50" t="str">
        <f t="shared" si="3"/>
        <v/>
      </c>
      <c r="J21" s="38"/>
      <c r="K21" s="41"/>
      <c r="L21" s="46">
        <f t="shared" si="4"/>
        <v>0</v>
      </c>
      <c r="M21" s="38"/>
      <c r="N21" s="41"/>
      <c r="O21" s="48">
        <f t="shared" si="5"/>
        <v>0</v>
      </c>
      <c r="P21" s="23" t="str">
        <f t="shared" si="6"/>
        <v>X</v>
      </c>
      <c r="Q21" s="25"/>
      <c r="S21" s="23"/>
      <c r="U21" s="23"/>
      <c r="V21" s="38">
        <f t="shared" si="7"/>
        <v>0</v>
      </c>
      <c r="W21" s="38">
        <f t="shared" si="8"/>
        <v>0</v>
      </c>
      <c r="X21" s="23" t="str">
        <f t="shared" si="9"/>
        <v>OK</v>
      </c>
      <c r="Z21" s="23"/>
      <c r="AA21" s="38">
        <f t="shared" si="10"/>
        <v>0</v>
      </c>
      <c r="AB21" s="38">
        <f t="shared" si="11"/>
        <v>0</v>
      </c>
      <c r="AC21" s="23" t="str">
        <f t="shared" si="12"/>
        <v>OK</v>
      </c>
      <c r="AE21" s="23" t="str">
        <f>IF(AG21="","",IF(U21="도비","세입없음",AG21&amp;"-"&amp;test(COUNTIF($AG$7:AG21,AG21),"00")))</f>
        <v/>
      </c>
      <c r="AG21" s="23" t="str">
        <f t="array" ref="AG21">IF(C21="","",INDEX(구분표!$I$2:$I$300, MATCH(1,(구분표!$E$2:$E$300='1추특입'!B21)*(구분표!$F$2:$F$300='1추특입'!C21)*(구분표!$G$2:$G$300='1추특입'!A21),0)))</f>
        <v/>
      </c>
      <c r="AI21" s="23"/>
      <c r="AK21" s="38">
        <f>IF(AE21="",0,SUMIFS('1추특출'!$V$6:$V$50,'1추특출'!$AE$6:$AE$50,'1추특입'!$AE21))</f>
        <v>0</v>
      </c>
      <c r="AL21" s="38" t="str">
        <f>IF(AE21="","",COUNTIFS('1추특출'!$AE$6:$AE$50,'1추특입'!AE21))</f>
        <v/>
      </c>
      <c r="AM21" s="23" t="str">
        <f t="shared" si="13"/>
        <v>OK</v>
      </c>
      <c r="AO21" s="38">
        <f>IF(AE21="",0,SUMIFS('1추특출'!$AA$6:$AA$50,'1추특출'!$AE$6:$AE$50,'1추특입'!$AE21))</f>
        <v>0</v>
      </c>
      <c r="AP21" s="38" t="str">
        <f>IF(AE21="","",COUNTIFS('1추특출'!$AE$6:$AE$50,AE21))</f>
        <v/>
      </c>
      <c r="AQ21" s="23" t="str">
        <f t="shared" si="14"/>
        <v>OK</v>
      </c>
    </row>
    <row r="22" spans="1:43" ht="50.1" customHeight="1" x14ac:dyDescent="0.3">
      <c r="A22" s="29" t="str">
        <f>IFERROR(VLOOKUP($C22,구분표!$A$2:$C$300,2,FALSE),"")</f>
        <v/>
      </c>
      <c r="B22" s="20" t="str">
        <f>IFERROR(VLOOKUP($C22,구분표!$A$2:$C$300,3,FALSE),"")</f>
        <v/>
      </c>
      <c r="C22" s="27"/>
      <c r="D22" s="31"/>
      <c r="E22" s="32"/>
      <c r="F22" s="31"/>
      <c r="G22" s="40"/>
      <c r="H22" s="38"/>
      <c r="I22" s="50" t="str">
        <f t="shared" si="3"/>
        <v/>
      </c>
      <c r="J22" s="38"/>
      <c r="K22" s="41"/>
      <c r="L22" s="46">
        <f t="shared" si="4"/>
        <v>0</v>
      </c>
      <c r="M22" s="38"/>
      <c r="N22" s="41"/>
      <c r="O22" s="48">
        <f t="shared" si="5"/>
        <v>0</v>
      </c>
      <c r="P22" s="23" t="str">
        <f t="shared" si="6"/>
        <v>X</v>
      </c>
      <c r="Q22" s="25"/>
      <c r="S22" s="23"/>
      <c r="U22" s="23"/>
      <c r="V22" s="38">
        <f t="shared" si="7"/>
        <v>0</v>
      </c>
      <c r="W22" s="38">
        <f t="shared" si="8"/>
        <v>0</v>
      </c>
      <c r="X22" s="23" t="str">
        <f t="shared" si="9"/>
        <v>OK</v>
      </c>
      <c r="Z22" s="23"/>
      <c r="AA22" s="38">
        <f t="shared" si="10"/>
        <v>0</v>
      </c>
      <c r="AB22" s="38">
        <f t="shared" si="11"/>
        <v>0</v>
      </c>
      <c r="AC22" s="23" t="str">
        <f t="shared" si="12"/>
        <v>OK</v>
      </c>
      <c r="AE22" s="23" t="str">
        <f>IF(AG22="","",IF(U22="도비","세입없음",AG22&amp;"-"&amp;test(COUNTIF($AG$7:AG22,AG22),"00")))</f>
        <v/>
      </c>
      <c r="AG22" s="23" t="str">
        <f t="array" ref="AG22">IF(C22="","",INDEX(구분표!$I$2:$I$300, MATCH(1,(구분표!$E$2:$E$300='1추특입'!B22)*(구분표!$F$2:$F$300='1추특입'!C22)*(구분표!$G$2:$G$300='1추특입'!A22),0)))</f>
        <v/>
      </c>
      <c r="AI22" s="23"/>
      <c r="AK22" s="38">
        <f>IF(AE22="",0,SUMIFS('1추특출'!$V$6:$V$50,'1추특출'!$AE$6:$AE$50,'1추특입'!$AE22))</f>
        <v>0</v>
      </c>
      <c r="AL22" s="38" t="str">
        <f>IF(AE22="","",COUNTIFS('1추특출'!$AE$6:$AE$50,'1추특입'!AE22))</f>
        <v/>
      </c>
      <c r="AM22" s="23" t="str">
        <f t="shared" si="13"/>
        <v>OK</v>
      </c>
      <c r="AO22" s="38">
        <f>IF(AE22="",0,SUMIFS('1추특출'!$AA$6:$AA$50,'1추특출'!$AE$6:$AE$50,'1추특입'!$AE22))</f>
        <v>0</v>
      </c>
      <c r="AP22" s="38" t="str">
        <f>IF(AE22="","",COUNTIFS('1추특출'!$AE$6:$AE$50,AE22))</f>
        <v/>
      </c>
      <c r="AQ22" s="23" t="str">
        <f t="shared" si="14"/>
        <v>OK</v>
      </c>
    </row>
    <row r="23" spans="1:43" ht="50.1" customHeight="1" x14ac:dyDescent="0.3">
      <c r="A23" s="29" t="str">
        <f>IFERROR(VLOOKUP($C23,구분표!$A$2:$C$300,2,FALSE),"")</f>
        <v/>
      </c>
      <c r="B23" s="20" t="str">
        <f>IFERROR(VLOOKUP($C23,구분표!$A$2:$C$300,3,FALSE),"")</f>
        <v/>
      </c>
      <c r="C23" s="27"/>
      <c r="D23" s="31"/>
      <c r="E23" s="32"/>
      <c r="F23" s="31"/>
      <c r="G23" s="40"/>
      <c r="H23" s="38"/>
      <c r="I23" s="50" t="str">
        <f t="shared" si="3"/>
        <v/>
      </c>
      <c r="J23" s="38"/>
      <c r="K23" s="41"/>
      <c r="L23" s="46">
        <f t="shared" si="4"/>
        <v>0</v>
      </c>
      <c r="M23" s="38"/>
      <c r="N23" s="41"/>
      <c r="O23" s="48">
        <f t="shared" si="5"/>
        <v>0</v>
      </c>
      <c r="P23" s="23" t="str">
        <f t="shared" si="6"/>
        <v>X</v>
      </c>
      <c r="Q23" s="25"/>
      <c r="S23" s="23"/>
      <c r="U23" s="23"/>
      <c r="V23" s="38">
        <f t="shared" si="7"/>
        <v>0</v>
      </c>
      <c r="W23" s="38">
        <f t="shared" si="8"/>
        <v>0</v>
      </c>
      <c r="X23" s="23" t="str">
        <f t="shared" si="9"/>
        <v>OK</v>
      </c>
      <c r="Z23" s="23"/>
      <c r="AA23" s="38">
        <f t="shared" si="10"/>
        <v>0</v>
      </c>
      <c r="AB23" s="38">
        <f t="shared" si="11"/>
        <v>0</v>
      </c>
      <c r="AC23" s="23" t="str">
        <f t="shared" si="12"/>
        <v>OK</v>
      </c>
      <c r="AE23" s="23" t="str">
        <f>IF(AG23="","",IF(U23="도비","세입없음",AG23&amp;"-"&amp;test(COUNTIF($AG$7:AG23,AG23),"00")))</f>
        <v/>
      </c>
      <c r="AG23" s="23" t="str">
        <f t="array" ref="AG23">IF(C23="","",INDEX(구분표!$I$2:$I$300, MATCH(1,(구분표!$E$2:$E$300='1추특입'!B23)*(구분표!$F$2:$F$300='1추특입'!C23)*(구분표!$G$2:$G$300='1추특입'!A23),0)))</f>
        <v/>
      </c>
      <c r="AI23" s="23"/>
      <c r="AK23" s="38">
        <f>IF(AE23="",0,SUMIFS('1추특출'!$V$6:$V$50,'1추특출'!$AE$6:$AE$50,'1추특입'!$AE23))</f>
        <v>0</v>
      </c>
      <c r="AL23" s="38" t="str">
        <f>IF(AE23="","",COUNTIFS('1추특출'!$AE$6:$AE$50,'1추특입'!AE23))</f>
        <v/>
      </c>
      <c r="AM23" s="23" t="str">
        <f t="shared" si="13"/>
        <v>OK</v>
      </c>
      <c r="AO23" s="38">
        <f>IF(AE23="",0,SUMIFS('1추특출'!$AA$6:$AA$50,'1추특출'!$AE$6:$AE$50,'1추특입'!$AE23))</f>
        <v>0</v>
      </c>
      <c r="AP23" s="38" t="str">
        <f>IF(AE23="","",COUNTIFS('1추특출'!$AE$6:$AE$50,AE23))</f>
        <v/>
      </c>
      <c r="AQ23" s="23" t="str">
        <f t="shared" si="14"/>
        <v>OK</v>
      </c>
    </row>
    <row r="24" spans="1:43" ht="50.1" customHeight="1" x14ac:dyDescent="0.3">
      <c r="A24" s="29" t="str">
        <f>IFERROR(VLOOKUP($C24,구분표!$A$2:$C$300,2,FALSE),"")</f>
        <v/>
      </c>
      <c r="B24" s="20" t="str">
        <f>IFERROR(VLOOKUP($C24,구분표!$A$2:$C$300,3,FALSE),"")</f>
        <v/>
      </c>
      <c r="C24" s="27"/>
      <c r="D24" s="31"/>
      <c r="E24" s="32"/>
      <c r="F24" s="31"/>
      <c r="G24" s="40"/>
      <c r="H24" s="38"/>
      <c r="I24" s="50" t="str">
        <f t="shared" si="3"/>
        <v/>
      </c>
      <c r="J24" s="38"/>
      <c r="K24" s="41"/>
      <c r="L24" s="46">
        <f t="shared" si="4"/>
        <v>0</v>
      </c>
      <c r="M24" s="38"/>
      <c r="N24" s="41"/>
      <c r="O24" s="48">
        <f t="shared" si="5"/>
        <v>0</v>
      </c>
      <c r="P24" s="23" t="str">
        <f t="shared" si="6"/>
        <v>X</v>
      </c>
      <c r="Q24" s="25"/>
      <c r="S24" s="23"/>
      <c r="U24" s="23"/>
      <c r="V24" s="38">
        <f t="shared" si="7"/>
        <v>0</v>
      </c>
      <c r="W24" s="38">
        <f t="shared" si="8"/>
        <v>0</v>
      </c>
      <c r="X24" s="23" t="str">
        <f t="shared" si="9"/>
        <v>OK</v>
      </c>
      <c r="Z24" s="23"/>
      <c r="AA24" s="38">
        <f t="shared" si="10"/>
        <v>0</v>
      </c>
      <c r="AB24" s="38">
        <f t="shared" si="11"/>
        <v>0</v>
      </c>
      <c r="AC24" s="23" t="str">
        <f t="shared" si="12"/>
        <v>OK</v>
      </c>
      <c r="AE24" s="23" t="str">
        <f>IF(AG24="","",IF(U24="도비","세입없음",AG24&amp;"-"&amp;test(COUNTIF($AG$7:AG24,AG24),"00")))</f>
        <v/>
      </c>
      <c r="AG24" s="23" t="str">
        <f t="array" ref="AG24">IF(C24="","",INDEX(구분표!$I$2:$I$300, MATCH(1,(구분표!$E$2:$E$300='1추특입'!B24)*(구분표!$F$2:$F$300='1추특입'!C24)*(구분표!$G$2:$G$300='1추특입'!A24),0)))</f>
        <v/>
      </c>
      <c r="AI24" s="23"/>
      <c r="AK24" s="38">
        <f>IF(AE24="",0,SUMIFS('1추특출'!$V$6:$V$50,'1추특출'!$AE$6:$AE$50,'1추특입'!$AE24))</f>
        <v>0</v>
      </c>
      <c r="AL24" s="38" t="str">
        <f>IF(AE24="","",COUNTIFS('1추특출'!$AE$6:$AE$50,'1추특입'!AE24))</f>
        <v/>
      </c>
      <c r="AM24" s="23" t="str">
        <f t="shared" si="13"/>
        <v>OK</v>
      </c>
      <c r="AO24" s="38">
        <f>IF(AE24="",0,SUMIFS('1추특출'!$AA$6:$AA$50,'1추특출'!$AE$6:$AE$50,'1추특입'!$AE24))</f>
        <v>0</v>
      </c>
      <c r="AP24" s="38" t="str">
        <f>IF(AE24="","",COUNTIFS('1추특출'!$AE$6:$AE$50,AE24))</f>
        <v/>
      </c>
      <c r="AQ24" s="23" t="str">
        <f t="shared" si="14"/>
        <v>OK</v>
      </c>
    </row>
    <row r="25" spans="1:43" ht="50.1" customHeight="1" x14ac:dyDescent="0.3">
      <c r="A25" s="29" t="str">
        <f>IFERROR(VLOOKUP($C25,구분표!$A$2:$C$300,2,FALSE),"")</f>
        <v/>
      </c>
      <c r="B25" s="20" t="str">
        <f>IFERROR(VLOOKUP($C25,구분표!$A$2:$C$300,3,FALSE),"")</f>
        <v/>
      </c>
      <c r="C25" s="27"/>
      <c r="D25" s="31"/>
      <c r="E25" s="32"/>
      <c r="F25" s="31"/>
      <c r="G25" s="40"/>
      <c r="H25" s="38"/>
      <c r="I25" s="50" t="str">
        <f t="shared" si="3"/>
        <v/>
      </c>
      <c r="J25" s="38"/>
      <c r="K25" s="41"/>
      <c r="L25" s="46">
        <f t="shared" si="4"/>
        <v>0</v>
      </c>
      <c r="M25" s="38"/>
      <c r="N25" s="41"/>
      <c r="O25" s="48">
        <f t="shared" si="5"/>
        <v>0</v>
      </c>
      <c r="P25" s="23" t="str">
        <f t="shared" si="6"/>
        <v>X</v>
      </c>
      <c r="Q25" s="25"/>
      <c r="S25" s="23"/>
      <c r="U25" s="23"/>
      <c r="V25" s="38">
        <f t="shared" si="7"/>
        <v>0</v>
      </c>
      <c r="W25" s="38">
        <f t="shared" si="8"/>
        <v>0</v>
      </c>
      <c r="X25" s="23" t="str">
        <f t="shared" si="9"/>
        <v>OK</v>
      </c>
      <c r="Z25" s="23"/>
      <c r="AA25" s="38">
        <f t="shared" si="10"/>
        <v>0</v>
      </c>
      <c r="AB25" s="38">
        <f t="shared" si="11"/>
        <v>0</v>
      </c>
      <c r="AC25" s="23" t="str">
        <f t="shared" si="12"/>
        <v>OK</v>
      </c>
      <c r="AE25" s="23" t="str">
        <f>IF(AG25="","",IF(U25="도비","세입없음",AG25&amp;"-"&amp;test(COUNTIF($AG$7:AG25,AG25),"00")))</f>
        <v/>
      </c>
      <c r="AG25" s="23" t="str">
        <f t="array" ref="AG25">IF(C25="","",INDEX(구분표!$I$2:$I$300, MATCH(1,(구분표!$E$2:$E$300='1추특입'!B25)*(구분표!$F$2:$F$300='1추특입'!C25)*(구분표!$G$2:$G$300='1추특입'!A25),0)))</f>
        <v/>
      </c>
      <c r="AI25" s="23"/>
      <c r="AK25" s="38">
        <f>IF(AE25="",0,SUMIFS('1추특출'!$V$6:$V$50,'1추특출'!$AE$6:$AE$50,'1추특입'!$AE25))</f>
        <v>0</v>
      </c>
      <c r="AL25" s="38" t="str">
        <f>IF(AE25="","",COUNTIFS('1추특출'!$AE$6:$AE$50,'1추특입'!AE25))</f>
        <v/>
      </c>
      <c r="AM25" s="23" t="str">
        <f t="shared" si="13"/>
        <v>OK</v>
      </c>
      <c r="AO25" s="38">
        <f>IF(AE25="",0,SUMIFS('1추특출'!$AA$6:$AA$50,'1추특출'!$AE$6:$AE$50,'1추특입'!$AE25))</f>
        <v>0</v>
      </c>
      <c r="AP25" s="38" t="str">
        <f>IF(AE25="","",COUNTIFS('1추특출'!$AE$6:$AE$50,AE25))</f>
        <v/>
      </c>
      <c r="AQ25" s="23" t="str">
        <f t="shared" si="14"/>
        <v>OK</v>
      </c>
    </row>
    <row r="26" spans="1:43" ht="50.1" customHeight="1" x14ac:dyDescent="0.3">
      <c r="A26" s="29" t="str">
        <f>IFERROR(VLOOKUP($C26,구분표!$A$2:$C$300,2,FALSE),"")</f>
        <v/>
      </c>
      <c r="B26" s="20" t="str">
        <f>IFERROR(VLOOKUP($C26,구분표!$A$2:$C$300,3,FALSE),"")</f>
        <v/>
      </c>
      <c r="C26" s="27"/>
      <c r="D26" s="31"/>
      <c r="E26" s="32"/>
      <c r="F26" s="31"/>
      <c r="G26" s="40"/>
      <c r="H26" s="38"/>
      <c r="I26" s="50" t="str">
        <f t="shared" si="3"/>
        <v/>
      </c>
      <c r="J26" s="38"/>
      <c r="K26" s="41"/>
      <c r="L26" s="46">
        <f t="shared" si="4"/>
        <v>0</v>
      </c>
      <c r="M26" s="38"/>
      <c r="N26" s="41"/>
      <c r="O26" s="48">
        <f t="shared" si="5"/>
        <v>0</v>
      </c>
      <c r="P26" s="23" t="str">
        <f t="shared" si="6"/>
        <v>X</v>
      </c>
      <c r="Q26" s="25"/>
      <c r="S26" s="23"/>
      <c r="U26" s="23"/>
      <c r="V26" s="38">
        <f t="shared" si="7"/>
        <v>0</v>
      </c>
      <c r="W26" s="38">
        <f t="shared" si="8"/>
        <v>0</v>
      </c>
      <c r="X26" s="23" t="str">
        <f t="shared" si="9"/>
        <v>OK</v>
      </c>
      <c r="Z26" s="23"/>
      <c r="AA26" s="38">
        <f t="shared" si="10"/>
        <v>0</v>
      </c>
      <c r="AB26" s="38">
        <f t="shared" si="11"/>
        <v>0</v>
      </c>
      <c r="AC26" s="23" t="str">
        <f t="shared" si="12"/>
        <v>OK</v>
      </c>
      <c r="AE26" s="23" t="str">
        <f>IF(AG26="","",IF(U26="도비","세입없음",AG26&amp;"-"&amp;test(COUNTIF($AG$7:AG26,AG26),"00")))</f>
        <v/>
      </c>
      <c r="AG26" s="23" t="str">
        <f t="array" ref="AG26">IF(C26="","",INDEX(구분표!$I$2:$I$300, MATCH(1,(구분표!$E$2:$E$300='1추특입'!B26)*(구분표!$F$2:$F$300='1추특입'!C26)*(구분표!$G$2:$G$300='1추특입'!A26),0)))</f>
        <v/>
      </c>
      <c r="AI26" s="23"/>
      <c r="AK26" s="38">
        <f>IF(AE26="",0,SUMIFS('1추특출'!$V$6:$V$50,'1추특출'!$AE$6:$AE$50,'1추특입'!$AE26))</f>
        <v>0</v>
      </c>
      <c r="AL26" s="38" t="str">
        <f>IF(AE26="","",COUNTIFS('1추특출'!$AE$6:$AE$50,'1추특입'!AE26))</f>
        <v/>
      </c>
      <c r="AM26" s="23" t="str">
        <f t="shared" si="13"/>
        <v>OK</v>
      </c>
      <c r="AO26" s="38">
        <f>IF(AE26="",0,SUMIFS('1추특출'!$AA$6:$AA$50,'1추특출'!$AE$6:$AE$50,'1추특입'!$AE26))</f>
        <v>0</v>
      </c>
      <c r="AP26" s="38" t="str">
        <f>IF(AE26="","",COUNTIFS('1추특출'!$AE$6:$AE$50,AE26))</f>
        <v/>
      </c>
      <c r="AQ26" s="23" t="str">
        <f t="shared" si="14"/>
        <v>OK</v>
      </c>
    </row>
    <row r="27" spans="1:43" ht="50.1" customHeight="1" x14ac:dyDescent="0.3">
      <c r="A27" s="29" t="str">
        <f>IFERROR(VLOOKUP($C27,구분표!$A$2:$C$300,2,FALSE),"")</f>
        <v/>
      </c>
      <c r="B27" s="20" t="str">
        <f>IFERROR(VLOOKUP($C27,구분표!$A$2:$C$300,3,FALSE),"")</f>
        <v/>
      </c>
      <c r="C27" s="27"/>
      <c r="D27" s="31"/>
      <c r="E27" s="32"/>
      <c r="F27" s="31"/>
      <c r="G27" s="40"/>
      <c r="H27" s="38"/>
      <c r="I27" s="50" t="str">
        <f t="shared" si="3"/>
        <v/>
      </c>
      <c r="J27" s="38"/>
      <c r="K27" s="41"/>
      <c r="L27" s="46">
        <f t="shared" si="4"/>
        <v>0</v>
      </c>
      <c r="M27" s="38"/>
      <c r="N27" s="41"/>
      <c r="O27" s="48">
        <f t="shared" si="5"/>
        <v>0</v>
      </c>
      <c r="P27" s="23" t="str">
        <f t="shared" si="6"/>
        <v>X</v>
      </c>
      <c r="Q27" s="25"/>
      <c r="S27" s="23"/>
      <c r="U27" s="23"/>
      <c r="V27" s="38">
        <f t="shared" si="7"/>
        <v>0</v>
      </c>
      <c r="W27" s="38">
        <f t="shared" si="8"/>
        <v>0</v>
      </c>
      <c r="X27" s="23" t="str">
        <f t="shared" si="9"/>
        <v>OK</v>
      </c>
      <c r="Z27" s="23"/>
      <c r="AA27" s="38">
        <f t="shared" si="10"/>
        <v>0</v>
      </c>
      <c r="AB27" s="38">
        <f t="shared" si="11"/>
        <v>0</v>
      </c>
      <c r="AC27" s="23" t="str">
        <f t="shared" si="12"/>
        <v>OK</v>
      </c>
      <c r="AE27" s="23" t="str">
        <f>IF(AG27="","",IF(U27="도비","세입없음",AG27&amp;"-"&amp;test(COUNTIF($AG$7:AG27,AG27),"00")))</f>
        <v/>
      </c>
      <c r="AG27" s="23" t="str">
        <f t="array" ref="AG27">IF(C27="","",INDEX(구분표!$I$2:$I$300, MATCH(1,(구분표!$E$2:$E$300='1추특입'!B27)*(구분표!$F$2:$F$300='1추특입'!C27)*(구분표!$G$2:$G$300='1추특입'!A27),0)))</f>
        <v/>
      </c>
      <c r="AI27" s="23"/>
      <c r="AK27" s="38">
        <f>IF(AE27="",0,SUMIFS('1추특출'!$V$6:$V$50,'1추특출'!$AE$6:$AE$50,'1추특입'!$AE27))</f>
        <v>0</v>
      </c>
      <c r="AL27" s="38" t="str">
        <f>IF(AE27="","",COUNTIFS('1추특출'!$AE$6:$AE$50,'1추특입'!AE27))</f>
        <v/>
      </c>
      <c r="AM27" s="23" t="str">
        <f t="shared" si="13"/>
        <v>OK</v>
      </c>
      <c r="AO27" s="38">
        <f>IF(AE27="",0,SUMIFS('1추특출'!$AA$6:$AA$50,'1추특출'!$AE$6:$AE$50,'1추특입'!$AE27))</f>
        <v>0</v>
      </c>
      <c r="AP27" s="38" t="str">
        <f>IF(AE27="","",COUNTIFS('1추특출'!$AE$6:$AE$50,AE27))</f>
        <v/>
      </c>
      <c r="AQ27" s="23" t="str">
        <f t="shared" si="14"/>
        <v>OK</v>
      </c>
    </row>
    <row r="28" spans="1:43" ht="50.1" customHeight="1" x14ac:dyDescent="0.3">
      <c r="A28" s="29" t="str">
        <f>IFERROR(VLOOKUP($C28,구분표!$A$2:$C$300,2,FALSE),"")</f>
        <v/>
      </c>
      <c r="B28" s="20" t="str">
        <f>IFERROR(VLOOKUP($C28,구분표!$A$2:$C$300,3,FALSE),"")</f>
        <v/>
      </c>
      <c r="C28" s="27"/>
      <c r="D28" s="31"/>
      <c r="E28" s="32"/>
      <c r="F28" s="31"/>
      <c r="G28" s="40"/>
      <c r="H28" s="38"/>
      <c r="I28" s="50" t="str">
        <f t="shared" si="3"/>
        <v/>
      </c>
      <c r="J28" s="38"/>
      <c r="K28" s="41"/>
      <c r="L28" s="46">
        <f t="shared" si="4"/>
        <v>0</v>
      </c>
      <c r="M28" s="38"/>
      <c r="N28" s="41"/>
      <c r="O28" s="48">
        <f t="shared" si="5"/>
        <v>0</v>
      </c>
      <c r="P28" s="23" t="str">
        <f t="shared" si="6"/>
        <v>X</v>
      </c>
      <c r="Q28" s="25"/>
      <c r="S28" s="23"/>
      <c r="U28" s="23"/>
      <c r="V28" s="38">
        <f t="shared" si="7"/>
        <v>0</v>
      </c>
      <c r="W28" s="38">
        <f t="shared" si="8"/>
        <v>0</v>
      </c>
      <c r="X28" s="23" t="str">
        <f t="shared" si="9"/>
        <v>OK</v>
      </c>
      <c r="Z28" s="23"/>
      <c r="AA28" s="38">
        <f t="shared" si="10"/>
        <v>0</v>
      </c>
      <c r="AB28" s="38">
        <f t="shared" si="11"/>
        <v>0</v>
      </c>
      <c r="AC28" s="23" t="str">
        <f t="shared" si="12"/>
        <v>OK</v>
      </c>
      <c r="AE28" s="23" t="str">
        <f>IF(AG28="","",IF(U28="도비","세입없음",AG28&amp;"-"&amp;test(COUNTIF($AG$7:AG28,AG28),"00")))</f>
        <v/>
      </c>
      <c r="AG28" s="23" t="str">
        <f t="array" ref="AG28">IF(C28="","",INDEX(구분표!$I$2:$I$300, MATCH(1,(구분표!$E$2:$E$300='1추특입'!B28)*(구분표!$F$2:$F$300='1추특입'!C28)*(구분표!$G$2:$G$300='1추특입'!A28),0)))</f>
        <v/>
      </c>
      <c r="AI28" s="23"/>
      <c r="AK28" s="38">
        <f>IF(AE28="",0,SUMIFS('1추특출'!$V$6:$V$50,'1추특출'!$AE$6:$AE$50,'1추특입'!$AE28))</f>
        <v>0</v>
      </c>
      <c r="AL28" s="38" t="str">
        <f>IF(AE28="","",COUNTIFS('1추특출'!$AE$6:$AE$50,'1추특입'!AE28))</f>
        <v/>
      </c>
      <c r="AM28" s="23" t="str">
        <f t="shared" si="13"/>
        <v>OK</v>
      </c>
      <c r="AO28" s="38">
        <f>IF(AE28="",0,SUMIFS('1추특출'!$AA$6:$AA$50,'1추특출'!$AE$6:$AE$50,'1추특입'!$AE28))</f>
        <v>0</v>
      </c>
      <c r="AP28" s="38" t="str">
        <f>IF(AE28="","",COUNTIFS('1추특출'!$AE$6:$AE$50,AE28))</f>
        <v/>
      </c>
      <c r="AQ28" s="23" t="str">
        <f t="shared" si="14"/>
        <v>OK</v>
      </c>
    </row>
    <row r="29" spans="1:43" ht="50.1" customHeight="1" x14ac:dyDescent="0.3">
      <c r="A29" s="29" t="str">
        <f>IFERROR(VLOOKUP($C29,구분표!$A$2:$C$300,2,FALSE),"")</f>
        <v/>
      </c>
      <c r="B29" s="20" t="str">
        <f>IFERROR(VLOOKUP($C29,구분표!$A$2:$C$300,3,FALSE),"")</f>
        <v/>
      </c>
      <c r="C29" s="27"/>
      <c r="D29" s="31"/>
      <c r="E29" s="32"/>
      <c r="F29" s="31"/>
      <c r="G29" s="40"/>
      <c r="H29" s="38"/>
      <c r="I29" s="50" t="str">
        <f t="shared" si="3"/>
        <v/>
      </c>
      <c r="J29" s="38"/>
      <c r="K29" s="41"/>
      <c r="L29" s="46">
        <f t="shared" si="4"/>
        <v>0</v>
      </c>
      <c r="M29" s="38"/>
      <c r="N29" s="41"/>
      <c r="O29" s="48">
        <f t="shared" si="5"/>
        <v>0</v>
      </c>
      <c r="P29" s="23" t="str">
        <f t="shared" si="6"/>
        <v>X</v>
      </c>
      <c r="Q29" s="25"/>
      <c r="S29" s="23"/>
      <c r="U29" s="23"/>
      <c r="V29" s="38">
        <f t="shared" si="7"/>
        <v>0</v>
      </c>
      <c r="W29" s="38">
        <f t="shared" si="8"/>
        <v>0</v>
      </c>
      <c r="X29" s="23" t="str">
        <f t="shared" si="9"/>
        <v>OK</v>
      </c>
      <c r="Z29" s="23"/>
      <c r="AA29" s="38">
        <f t="shared" si="10"/>
        <v>0</v>
      </c>
      <c r="AB29" s="38">
        <f t="shared" si="11"/>
        <v>0</v>
      </c>
      <c r="AC29" s="23" t="str">
        <f t="shared" si="12"/>
        <v>OK</v>
      </c>
      <c r="AE29" s="23" t="str">
        <f>IF(AG29="","",IF(U29="도비","세입없음",AG29&amp;"-"&amp;test(COUNTIF($AG$7:AG29,AG29),"00")))</f>
        <v/>
      </c>
      <c r="AG29" s="23" t="str">
        <f t="array" ref="AG29">IF(C29="","",INDEX(구분표!$I$2:$I$300, MATCH(1,(구분표!$E$2:$E$300='1추특입'!B29)*(구분표!$F$2:$F$300='1추특입'!C29)*(구분표!$G$2:$G$300='1추특입'!A29),0)))</f>
        <v/>
      </c>
      <c r="AI29" s="23"/>
      <c r="AK29" s="38">
        <f>IF(AE29="",0,SUMIFS('1추특출'!$V$6:$V$50,'1추특출'!$AE$6:$AE$50,'1추특입'!$AE29))</f>
        <v>0</v>
      </c>
      <c r="AL29" s="38" t="str">
        <f>IF(AE29="","",COUNTIFS('1추특출'!$AE$6:$AE$50,'1추특입'!AE29))</f>
        <v/>
      </c>
      <c r="AM29" s="23" t="str">
        <f t="shared" si="13"/>
        <v>OK</v>
      </c>
      <c r="AO29" s="38">
        <f>IF(AE29="",0,SUMIFS('1추특출'!$AA$6:$AA$50,'1추특출'!$AE$6:$AE$50,'1추특입'!$AE29))</f>
        <v>0</v>
      </c>
      <c r="AP29" s="38" t="str">
        <f>IF(AE29="","",COUNTIFS('1추특출'!$AE$6:$AE$50,AE29))</f>
        <v/>
      </c>
      <c r="AQ29" s="23" t="str">
        <f t="shared" si="14"/>
        <v>OK</v>
      </c>
    </row>
    <row r="30" spans="1:43" ht="50.1" customHeight="1" x14ac:dyDescent="0.3">
      <c r="A30" s="29" t="str">
        <f>IFERROR(VLOOKUP($C30,구분표!$A$2:$C$300,2,FALSE),"")</f>
        <v/>
      </c>
      <c r="B30" s="20" t="str">
        <f>IFERROR(VLOOKUP($C30,구분표!$A$2:$C$300,3,FALSE),"")</f>
        <v/>
      </c>
      <c r="C30" s="27"/>
      <c r="D30" s="31"/>
      <c r="E30" s="32"/>
      <c r="F30" s="31"/>
      <c r="G30" s="40"/>
      <c r="H30" s="38"/>
      <c r="I30" s="50" t="str">
        <f t="shared" si="3"/>
        <v/>
      </c>
      <c r="J30" s="38"/>
      <c r="K30" s="41"/>
      <c r="L30" s="46">
        <f t="shared" si="4"/>
        <v>0</v>
      </c>
      <c r="M30" s="38"/>
      <c r="N30" s="41"/>
      <c r="O30" s="48">
        <f t="shared" si="5"/>
        <v>0</v>
      </c>
      <c r="P30" s="23" t="str">
        <f t="shared" si="6"/>
        <v>X</v>
      </c>
      <c r="Q30" s="25"/>
      <c r="S30" s="23"/>
      <c r="U30" s="23"/>
      <c r="V30" s="38">
        <f t="shared" si="7"/>
        <v>0</v>
      </c>
      <c r="W30" s="38">
        <f t="shared" si="8"/>
        <v>0</v>
      </c>
      <c r="X30" s="23" t="str">
        <f t="shared" si="9"/>
        <v>OK</v>
      </c>
      <c r="Z30" s="23"/>
      <c r="AA30" s="38">
        <f t="shared" si="10"/>
        <v>0</v>
      </c>
      <c r="AB30" s="38">
        <f t="shared" si="11"/>
        <v>0</v>
      </c>
      <c r="AC30" s="23" t="str">
        <f t="shared" si="12"/>
        <v>OK</v>
      </c>
      <c r="AE30" s="23" t="str">
        <f>IF(AG30="","",IF(U30="도비","세입없음",AG30&amp;"-"&amp;test(COUNTIF($AG$7:AG30,AG30),"00")))</f>
        <v/>
      </c>
      <c r="AG30" s="23" t="str">
        <f t="array" ref="AG30">IF(C30="","",INDEX(구분표!$I$2:$I$300, MATCH(1,(구분표!$E$2:$E$300='1추특입'!B30)*(구분표!$F$2:$F$300='1추특입'!C30)*(구분표!$G$2:$G$300='1추특입'!A30),0)))</f>
        <v/>
      </c>
      <c r="AI30" s="23"/>
      <c r="AK30" s="38">
        <f>IF(AE30="",0,SUMIFS('1추특출'!$V$6:$V$50,'1추특출'!$AE$6:$AE$50,'1추특입'!$AE30))</f>
        <v>0</v>
      </c>
      <c r="AL30" s="38" t="str">
        <f>IF(AE30="","",COUNTIFS('1추특출'!$AE$6:$AE$50,'1추특입'!AE30))</f>
        <v/>
      </c>
      <c r="AM30" s="23" t="str">
        <f t="shared" si="13"/>
        <v>OK</v>
      </c>
      <c r="AO30" s="38">
        <f>IF(AE30="",0,SUMIFS('1추특출'!$AA$6:$AA$50,'1추특출'!$AE$6:$AE$50,'1추특입'!$AE30))</f>
        <v>0</v>
      </c>
      <c r="AP30" s="38" t="str">
        <f>IF(AE30="","",COUNTIFS('1추특출'!$AE$6:$AE$50,AE30))</f>
        <v/>
      </c>
      <c r="AQ30" s="23" t="str">
        <f t="shared" si="14"/>
        <v>OK</v>
      </c>
    </row>
    <row r="31" spans="1:43" ht="50.1" customHeight="1" x14ac:dyDescent="0.3">
      <c r="A31" s="29" t="str">
        <f>IFERROR(VLOOKUP($C31,구분표!$A$2:$C$300,2,FALSE),"")</f>
        <v/>
      </c>
      <c r="B31" s="20" t="str">
        <f>IFERROR(VLOOKUP($C31,구분표!$A$2:$C$300,3,FALSE),"")</f>
        <v/>
      </c>
      <c r="C31" s="27"/>
      <c r="D31" s="31"/>
      <c r="E31" s="32"/>
      <c r="F31" s="31"/>
      <c r="G31" s="40"/>
      <c r="H31" s="38"/>
      <c r="I31" s="50" t="str">
        <f t="shared" si="3"/>
        <v/>
      </c>
      <c r="J31" s="38"/>
      <c r="K31" s="41"/>
      <c r="L31" s="46">
        <f t="shared" si="4"/>
        <v>0</v>
      </c>
      <c r="M31" s="38"/>
      <c r="N31" s="41"/>
      <c r="O31" s="48">
        <f t="shared" si="5"/>
        <v>0</v>
      </c>
      <c r="P31" s="23" t="str">
        <f t="shared" si="6"/>
        <v>X</v>
      </c>
      <c r="Q31" s="25"/>
      <c r="S31" s="23"/>
      <c r="U31" s="23"/>
      <c r="V31" s="38">
        <f t="shared" si="7"/>
        <v>0</v>
      </c>
      <c r="W31" s="38">
        <f t="shared" si="8"/>
        <v>0</v>
      </c>
      <c r="X31" s="23" t="str">
        <f t="shared" si="9"/>
        <v>OK</v>
      </c>
      <c r="Z31" s="23"/>
      <c r="AA31" s="38">
        <f t="shared" si="10"/>
        <v>0</v>
      </c>
      <c r="AB31" s="38">
        <f t="shared" si="11"/>
        <v>0</v>
      </c>
      <c r="AC31" s="23" t="str">
        <f t="shared" si="12"/>
        <v>OK</v>
      </c>
      <c r="AE31" s="23" t="str">
        <f>IF(AG31="","",IF(U31="도비","세입없음",AG31&amp;"-"&amp;test(COUNTIF($AG$7:AG31,AG31),"00")))</f>
        <v/>
      </c>
      <c r="AG31" s="23" t="str">
        <f t="array" ref="AG31">IF(C31="","",INDEX(구분표!$I$2:$I$300, MATCH(1,(구분표!$E$2:$E$300='1추특입'!B31)*(구분표!$F$2:$F$300='1추특입'!C31)*(구분표!$G$2:$G$300='1추특입'!A31),0)))</f>
        <v/>
      </c>
      <c r="AI31" s="23"/>
      <c r="AK31" s="38">
        <f>IF(AE31="",0,SUMIFS('1추특출'!$V$6:$V$50,'1추특출'!$AE$6:$AE$50,'1추특입'!$AE31))</f>
        <v>0</v>
      </c>
      <c r="AL31" s="38" t="str">
        <f>IF(AE31="","",COUNTIFS('1추특출'!$AE$6:$AE$50,'1추특입'!AE31))</f>
        <v/>
      </c>
      <c r="AM31" s="23" t="str">
        <f t="shared" si="13"/>
        <v>OK</v>
      </c>
      <c r="AO31" s="38">
        <f>IF(AE31="",0,SUMIFS('1추특출'!$AA$6:$AA$50,'1추특출'!$AE$6:$AE$50,'1추특입'!$AE31))</f>
        <v>0</v>
      </c>
      <c r="AP31" s="38" t="str">
        <f>IF(AE31="","",COUNTIFS('1추특출'!$AE$6:$AE$50,AE31))</f>
        <v/>
      </c>
      <c r="AQ31" s="23" t="str">
        <f t="shared" si="14"/>
        <v>OK</v>
      </c>
    </row>
    <row r="32" spans="1:43" ht="50.1" customHeight="1" x14ac:dyDescent="0.3">
      <c r="A32" s="29" t="str">
        <f>IFERROR(VLOOKUP($C32,구분표!$A$2:$C$300,2,FALSE),"")</f>
        <v/>
      </c>
      <c r="B32" s="20" t="str">
        <f>IFERROR(VLOOKUP($C32,구분표!$A$2:$C$300,3,FALSE),"")</f>
        <v/>
      </c>
      <c r="C32" s="27"/>
      <c r="D32" s="31"/>
      <c r="E32" s="32"/>
      <c r="F32" s="31"/>
      <c r="G32" s="40"/>
      <c r="H32" s="38"/>
      <c r="I32" s="50" t="str">
        <f t="shared" si="3"/>
        <v/>
      </c>
      <c r="J32" s="38"/>
      <c r="K32" s="41"/>
      <c r="L32" s="46">
        <f t="shared" si="4"/>
        <v>0</v>
      </c>
      <c r="M32" s="38"/>
      <c r="N32" s="41"/>
      <c r="O32" s="48">
        <f t="shared" si="5"/>
        <v>0</v>
      </c>
      <c r="P32" s="23" t="str">
        <f t="shared" si="6"/>
        <v>X</v>
      </c>
      <c r="Q32" s="25"/>
      <c r="S32" s="23"/>
      <c r="U32" s="23"/>
      <c r="V32" s="38">
        <f t="shared" si="7"/>
        <v>0</v>
      </c>
      <c r="W32" s="38">
        <f t="shared" si="8"/>
        <v>0</v>
      </c>
      <c r="X32" s="23" t="str">
        <f t="shared" si="9"/>
        <v>OK</v>
      </c>
      <c r="Z32" s="23"/>
      <c r="AA32" s="38">
        <f t="shared" si="10"/>
        <v>0</v>
      </c>
      <c r="AB32" s="38">
        <f t="shared" si="11"/>
        <v>0</v>
      </c>
      <c r="AC32" s="23" t="str">
        <f t="shared" si="12"/>
        <v>OK</v>
      </c>
      <c r="AE32" s="23" t="str">
        <f>IF(AG32="","",IF(U32="도비","세입없음",AG32&amp;"-"&amp;test(COUNTIF($AG$7:AG32,AG32),"00")))</f>
        <v/>
      </c>
      <c r="AG32" s="23" t="str">
        <f t="array" ref="AG32">IF(C32="","",INDEX(구분표!$I$2:$I$300, MATCH(1,(구분표!$E$2:$E$300='1추특입'!B32)*(구분표!$F$2:$F$300='1추특입'!C32)*(구분표!$G$2:$G$300='1추특입'!A32),0)))</f>
        <v/>
      </c>
      <c r="AI32" s="23"/>
      <c r="AK32" s="38">
        <f>IF(AE32="",0,SUMIFS('1추특출'!$V$6:$V$50,'1추특출'!$AE$6:$AE$50,'1추특입'!$AE32))</f>
        <v>0</v>
      </c>
      <c r="AL32" s="38" t="str">
        <f>IF(AE32="","",COUNTIFS('1추특출'!$AE$6:$AE$50,'1추특입'!AE32))</f>
        <v/>
      </c>
      <c r="AM32" s="23" t="str">
        <f t="shared" si="13"/>
        <v>OK</v>
      </c>
      <c r="AO32" s="38">
        <f>IF(AE32="",0,SUMIFS('1추특출'!$AA$6:$AA$50,'1추특출'!$AE$6:$AE$50,'1추특입'!$AE32))</f>
        <v>0</v>
      </c>
      <c r="AP32" s="38" t="str">
        <f>IF(AE32="","",COUNTIFS('1추특출'!$AE$6:$AE$50,AE32))</f>
        <v/>
      </c>
      <c r="AQ32" s="23" t="str">
        <f t="shared" si="14"/>
        <v>OK</v>
      </c>
    </row>
    <row r="33" spans="1:43" ht="50.1" customHeight="1" x14ac:dyDescent="0.3">
      <c r="A33" s="29" t="str">
        <f>IFERROR(VLOOKUP($C33,구분표!$A$2:$C$300,2,FALSE),"")</f>
        <v/>
      </c>
      <c r="B33" s="20" t="str">
        <f>IFERROR(VLOOKUP($C33,구분표!$A$2:$C$300,3,FALSE),"")</f>
        <v/>
      </c>
      <c r="C33" s="27"/>
      <c r="D33" s="31"/>
      <c r="E33" s="32"/>
      <c r="F33" s="31"/>
      <c r="G33" s="40"/>
      <c r="H33" s="38"/>
      <c r="I33" s="50" t="str">
        <f t="shared" si="3"/>
        <v/>
      </c>
      <c r="J33" s="38"/>
      <c r="K33" s="41"/>
      <c r="L33" s="46">
        <f t="shared" si="4"/>
        <v>0</v>
      </c>
      <c r="M33" s="38"/>
      <c r="N33" s="41"/>
      <c r="O33" s="48">
        <f t="shared" si="5"/>
        <v>0</v>
      </c>
      <c r="P33" s="23" t="str">
        <f t="shared" si="6"/>
        <v>X</v>
      </c>
      <c r="Q33" s="25"/>
      <c r="S33" s="23"/>
      <c r="U33" s="23"/>
      <c r="V33" s="38">
        <f t="shared" si="7"/>
        <v>0</v>
      </c>
      <c r="W33" s="38">
        <f t="shared" si="8"/>
        <v>0</v>
      </c>
      <c r="X33" s="23" t="str">
        <f t="shared" si="9"/>
        <v>OK</v>
      </c>
      <c r="Z33" s="23"/>
      <c r="AA33" s="38">
        <f t="shared" si="10"/>
        <v>0</v>
      </c>
      <c r="AB33" s="38">
        <f t="shared" si="11"/>
        <v>0</v>
      </c>
      <c r="AC33" s="23" t="str">
        <f t="shared" si="12"/>
        <v>OK</v>
      </c>
      <c r="AE33" s="23" t="str">
        <f>IF(AG33="","",IF(U33="도비","세입없음",AG33&amp;"-"&amp;test(COUNTIF($AG$7:AG33,AG33),"00")))</f>
        <v/>
      </c>
      <c r="AG33" s="23" t="str">
        <f t="array" ref="AG33">IF(C33="","",INDEX(구분표!$I$2:$I$300, MATCH(1,(구분표!$E$2:$E$300='1추특입'!B33)*(구분표!$F$2:$F$300='1추특입'!C33)*(구분표!$G$2:$G$300='1추특입'!A33),0)))</f>
        <v/>
      </c>
      <c r="AI33" s="23"/>
      <c r="AK33" s="38">
        <f>IF(AE33="",0,SUMIFS('1추특출'!$V$6:$V$50,'1추특출'!$AE$6:$AE$50,'1추특입'!$AE33))</f>
        <v>0</v>
      </c>
      <c r="AL33" s="38" t="str">
        <f>IF(AE33="","",COUNTIFS('1추특출'!$AE$6:$AE$50,'1추특입'!AE33))</f>
        <v/>
      </c>
      <c r="AM33" s="23" t="str">
        <f t="shared" si="13"/>
        <v>OK</v>
      </c>
      <c r="AO33" s="38">
        <f>IF(AE33="",0,SUMIFS('1추특출'!$AA$6:$AA$50,'1추특출'!$AE$6:$AE$50,'1추특입'!$AE33))</f>
        <v>0</v>
      </c>
      <c r="AP33" s="38" t="str">
        <f>IF(AE33="","",COUNTIFS('1추특출'!$AE$6:$AE$50,AE33))</f>
        <v/>
      </c>
      <c r="AQ33" s="23" t="str">
        <f t="shared" si="14"/>
        <v>OK</v>
      </c>
    </row>
    <row r="34" spans="1:43" ht="50.1" customHeight="1" x14ac:dyDescent="0.3">
      <c r="A34" s="29" t="str">
        <f>IFERROR(VLOOKUP($C34,구분표!$A$2:$C$300,2,FALSE),"")</f>
        <v/>
      </c>
      <c r="B34" s="20" t="str">
        <f>IFERROR(VLOOKUP($C34,구분표!$A$2:$C$300,3,FALSE),"")</f>
        <v/>
      </c>
      <c r="C34" s="27"/>
      <c r="D34" s="31"/>
      <c r="E34" s="32"/>
      <c r="F34" s="31"/>
      <c r="G34" s="40"/>
      <c r="H34" s="38"/>
      <c r="I34" s="50" t="str">
        <f t="shared" si="3"/>
        <v/>
      </c>
      <c r="J34" s="38"/>
      <c r="K34" s="41"/>
      <c r="L34" s="46">
        <f t="shared" si="4"/>
        <v>0</v>
      </c>
      <c r="M34" s="38"/>
      <c r="N34" s="41"/>
      <c r="O34" s="48">
        <f t="shared" si="5"/>
        <v>0</v>
      </c>
      <c r="P34" s="23" t="str">
        <f t="shared" si="6"/>
        <v>X</v>
      </c>
      <c r="Q34" s="25"/>
      <c r="S34" s="23"/>
      <c r="U34" s="23"/>
      <c r="V34" s="38">
        <f t="shared" si="7"/>
        <v>0</v>
      </c>
      <c r="W34" s="38">
        <f t="shared" si="8"/>
        <v>0</v>
      </c>
      <c r="X34" s="23" t="str">
        <f t="shared" si="9"/>
        <v>OK</v>
      </c>
      <c r="Z34" s="23"/>
      <c r="AA34" s="38">
        <f t="shared" si="10"/>
        <v>0</v>
      </c>
      <c r="AB34" s="38">
        <f t="shared" si="11"/>
        <v>0</v>
      </c>
      <c r="AC34" s="23" t="str">
        <f t="shared" si="12"/>
        <v>OK</v>
      </c>
      <c r="AE34" s="23" t="str">
        <f>IF(AG34="","",IF(U34="도비","세입없음",AG34&amp;"-"&amp;test(COUNTIF($AG$7:AG34,AG34),"00")))</f>
        <v/>
      </c>
      <c r="AG34" s="23" t="str">
        <f t="array" ref="AG34">IF(C34="","",INDEX(구분표!$I$2:$I$300, MATCH(1,(구분표!$E$2:$E$300='1추특입'!B34)*(구분표!$F$2:$F$300='1추특입'!C34)*(구분표!$G$2:$G$300='1추특입'!A34),0)))</f>
        <v/>
      </c>
      <c r="AI34" s="23"/>
      <c r="AK34" s="38">
        <f>IF(AE34="",0,SUMIFS('1추특출'!$V$6:$V$50,'1추특출'!$AE$6:$AE$50,'1추특입'!$AE34))</f>
        <v>0</v>
      </c>
      <c r="AL34" s="38" t="str">
        <f>IF(AE34="","",COUNTIFS('1추특출'!$AE$6:$AE$50,'1추특입'!AE34))</f>
        <v/>
      </c>
      <c r="AM34" s="23" t="str">
        <f t="shared" si="13"/>
        <v>OK</v>
      </c>
      <c r="AO34" s="38">
        <f>IF(AE34="",0,SUMIFS('1추특출'!$AA$6:$AA$50,'1추특출'!$AE$6:$AE$50,'1추특입'!$AE34))</f>
        <v>0</v>
      </c>
      <c r="AP34" s="38" t="str">
        <f>IF(AE34="","",COUNTIFS('1추특출'!$AE$6:$AE$50,AE34))</f>
        <v/>
      </c>
      <c r="AQ34" s="23" t="str">
        <f t="shared" si="14"/>
        <v>OK</v>
      </c>
    </row>
    <row r="35" spans="1:43" ht="50.1" customHeight="1" x14ac:dyDescent="0.3">
      <c r="A35" s="29" t="str">
        <f>IFERROR(VLOOKUP($C35,구분표!$A$2:$C$300,2,FALSE),"")</f>
        <v/>
      </c>
      <c r="B35" s="20" t="str">
        <f>IFERROR(VLOOKUP($C35,구분표!$A$2:$C$300,3,FALSE),"")</f>
        <v/>
      </c>
      <c r="C35" s="27"/>
      <c r="D35" s="31"/>
      <c r="E35" s="32"/>
      <c r="F35" s="31"/>
      <c r="G35" s="40"/>
      <c r="H35" s="38"/>
      <c r="I35" s="50" t="str">
        <f t="shared" si="3"/>
        <v/>
      </c>
      <c r="J35" s="38"/>
      <c r="K35" s="41"/>
      <c r="L35" s="46">
        <f t="shared" si="4"/>
        <v>0</v>
      </c>
      <c r="M35" s="38"/>
      <c r="N35" s="41"/>
      <c r="O35" s="48">
        <f t="shared" si="5"/>
        <v>0</v>
      </c>
      <c r="P35" s="23" t="str">
        <f t="shared" si="6"/>
        <v>X</v>
      </c>
      <c r="Q35" s="25"/>
      <c r="S35" s="23"/>
      <c r="U35" s="23"/>
      <c r="V35" s="38">
        <f t="shared" si="7"/>
        <v>0</v>
      </c>
      <c r="W35" s="38">
        <f t="shared" si="8"/>
        <v>0</v>
      </c>
      <c r="X35" s="23" t="str">
        <f t="shared" si="9"/>
        <v>OK</v>
      </c>
      <c r="Z35" s="23"/>
      <c r="AA35" s="38">
        <f t="shared" si="10"/>
        <v>0</v>
      </c>
      <c r="AB35" s="38">
        <f t="shared" si="11"/>
        <v>0</v>
      </c>
      <c r="AC35" s="23" t="str">
        <f t="shared" si="12"/>
        <v>OK</v>
      </c>
      <c r="AE35" s="23" t="str">
        <f>IF(AG35="","",IF(U35="도비","세입없음",AG35&amp;"-"&amp;test(COUNTIF($AG$7:AG35,AG35),"00")))</f>
        <v/>
      </c>
      <c r="AG35" s="23" t="str">
        <f t="array" ref="AG35">IF(C35="","",INDEX(구분표!$I$2:$I$300, MATCH(1,(구분표!$E$2:$E$300='1추특입'!B35)*(구분표!$F$2:$F$300='1추특입'!C35)*(구분표!$G$2:$G$300='1추특입'!A35),0)))</f>
        <v/>
      </c>
      <c r="AI35" s="23"/>
      <c r="AK35" s="38">
        <f>IF(AE35="",0,SUMIFS('1추특출'!$V$6:$V$50,'1추특출'!$AE$6:$AE$50,'1추특입'!$AE35))</f>
        <v>0</v>
      </c>
      <c r="AL35" s="38" t="str">
        <f>IF(AE35="","",COUNTIFS('1추특출'!$AE$6:$AE$50,'1추특입'!AE35))</f>
        <v/>
      </c>
      <c r="AM35" s="23" t="str">
        <f t="shared" si="13"/>
        <v>OK</v>
      </c>
      <c r="AO35" s="38">
        <f>IF(AE35="",0,SUMIFS('1추특출'!$AA$6:$AA$50,'1추특출'!$AE$6:$AE$50,'1추특입'!$AE35))</f>
        <v>0</v>
      </c>
      <c r="AP35" s="38" t="str">
        <f>IF(AE35="","",COUNTIFS('1추특출'!$AE$6:$AE$50,AE35))</f>
        <v/>
      </c>
      <c r="AQ35" s="23" t="str">
        <f t="shared" si="14"/>
        <v>OK</v>
      </c>
    </row>
    <row r="36" spans="1:43" ht="50.1" customHeight="1" x14ac:dyDescent="0.3">
      <c r="A36" s="29" t="str">
        <f>IFERROR(VLOOKUP($C36,구분표!$A$2:$C$300,2,FALSE),"")</f>
        <v/>
      </c>
      <c r="B36" s="20" t="str">
        <f>IFERROR(VLOOKUP($C36,구분표!$A$2:$C$300,3,FALSE),"")</f>
        <v/>
      </c>
      <c r="C36" s="27"/>
      <c r="D36" s="31"/>
      <c r="E36" s="32"/>
      <c r="F36" s="31"/>
      <c r="G36" s="40"/>
      <c r="H36" s="38"/>
      <c r="I36" s="50" t="str">
        <f t="shared" si="3"/>
        <v/>
      </c>
      <c r="J36" s="38"/>
      <c r="K36" s="41"/>
      <c r="L36" s="46">
        <f t="shared" si="4"/>
        <v>0</v>
      </c>
      <c r="M36" s="38"/>
      <c r="N36" s="41"/>
      <c r="O36" s="48">
        <f t="shared" si="5"/>
        <v>0</v>
      </c>
      <c r="P36" s="23" t="str">
        <f t="shared" si="6"/>
        <v>X</v>
      </c>
      <c r="Q36" s="25"/>
      <c r="S36" s="23"/>
      <c r="U36" s="23"/>
      <c r="V36" s="38">
        <f t="shared" si="7"/>
        <v>0</v>
      </c>
      <c r="W36" s="38">
        <f t="shared" si="8"/>
        <v>0</v>
      </c>
      <c r="X36" s="23" t="str">
        <f t="shared" si="9"/>
        <v>OK</v>
      </c>
      <c r="Z36" s="23"/>
      <c r="AA36" s="38">
        <f t="shared" si="10"/>
        <v>0</v>
      </c>
      <c r="AB36" s="38">
        <f t="shared" si="11"/>
        <v>0</v>
      </c>
      <c r="AC36" s="23" t="str">
        <f t="shared" si="12"/>
        <v>OK</v>
      </c>
      <c r="AE36" s="23" t="str">
        <f>IF(AG36="","",IF(U36="도비","세입없음",AG36&amp;"-"&amp;test(COUNTIF($AG$7:AG36,AG36),"00")))</f>
        <v/>
      </c>
      <c r="AG36" s="23" t="str">
        <f t="array" ref="AG36">IF(C36="","",INDEX(구분표!$I$2:$I$300, MATCH(1,(구분표!$E$2:$E$300='1추특입'!B36)*(구분표!$F$2:$F$300='1추특입'!C36)*(구분표!$G$2:$G$300='1추특입'!A36),0)))</f>
        <v/>
      </c>
      <c r="AI36" s="23"/>
      <c r="AK36" s="38">
        <f>IF(AE36="",0,SUMIFS('1추특출'!$V$6:$V$50,'1추특출'!$AE$6:$AE$50,'1추특입'!$AE36))</f>
        <v>0</v>
      </c>
      <c r="AL36" s="38" t="str">
        <f>IF(AE36="","",COUNTIFS('1추특출'!$AE$6:$AE$50,'1추특입'!AE36))</f>
        <v/>
      </c>
      <c r="AM36" s="23" t="str">
        <f t="shared" si="13"/>
        <v>OK</v>
      </c>
      <c r="AO36" s="38">
        <f>IF(AE36="",0,SUMIFS('1추특출'!$AA$6:$AA$50,'1추특출'!$AE$6:$AE$50,'1추특입'!$AE36))</f>
        <v>0</v>
      </c>
      <c r="AP36" s="38" t="str">
        <f>IF(AE36="","",COUNTIFS('1추특출'!$AE$6:$AE$50,AE36))</f>
        <v/>
      </c>
      <c r="AQ36" s="23" t="str">
        <f t="shared" si="14"/>
        <v>OK</v>
      </c>
    </row>
    <row r="37" spans="1:43" ht="50.1" customHeight="1" x14ac:dyDescent="0.3">
      <c r="A37" s="29" t="str">
        <f>IFERROR(VLOOKUP($C37,구분표!$A$2:$C$300,2,FALSE),"")</f>
        <v/>
      </c>
      <c r="B37" s="20" t="str">
        <f>IFERROR(VLOOKUP($C37,구분표!$A$2:$C$300,3,FALSE),"")</f>
        <v/>
      </c>
      <c r="C37" s="27"/>
      <c r="D37" s="31"/>
      <c r="E37" s="32"/>
      <c r="F37" s="31"/>
      <c r="G37" s="40"/>
      <c r="H37" s="38"/>
      <c r="I37" s="50" t="str">
        <f t="shared" si="3"/>
        <v/>
      </c>
      <c r="J37" s="38"/>
      <c r="K37" s="41"/>
      <c r="L37" s="46">
        <f t="shared" si="4"/>
        <v>0</v>
      </c>
      <c r="M37" s="38"/>
      <c r="N37" s="41"/>
      <c r="O37" s="48">
        <f t="shared" si="5"/>
        <v>0</v>
      </c>
      <c r="P37" s="23" t="str">
        <f t="shared" si="6"/>
        <v>X</v>
      </c>
      <c r="Q37" s="25"/>
      <c r="S37" s="23"/>
      <c r="U37" s="23"/>
      <c r="V37" s="38">
        <f t="shared" si="7"/>
        <v>0</v>
      </c>
      <c r="W37" s="38">
        <f t="shared" si="8"/>
        <v>0</v>
      </c>
      <c r="X37" s="23" t="str">
        <f t="shared" si="9"/>
        <v>OK</v>
      </c>
      <c r="Z37" s="23"/>
      <c r="AA37" s="38">
        <f t="shared" si="10"/>
        <v>0</v>
      </c>
      <c r="AB37" s="38">
        <f t="shared" si="11"/>
        <v>0</v>
      </c>
      <c r="AC37" s="23" t="str">
        <f t="shared" si="12"/>
        <v>OK</v>
      </c>
      <c r="AE37" s="23" t="str">
        <f>IF(AG37="","",IF(U37="도비","세입없음",AG37&amp;"-"&amp;test(COUNTIF($AG$7:AG37,AG37),"00")))</f>
        <v/>
      </c>
      <c r="AG37" s="23" t="str">
        <f t="array" ref="AG37">IF(C37="","",INDEX(구분표!$I$2:$I$300, MATCH(1,(구분표!$E$2:$E$300='1추특입'!B37)*(구분표!$F$2:$F$300='1추특입'!C37)*(구분표!$G$2:$G$300='1추특입'!A37),0)))</f>
        <v/>
      </c>
      <c r="AI37" s="23"/>
      <c r="AK37" s="38">
        <f>IF(AE37="",0,SUMIFS('1추특출'!$V$6:$V$50,'1추특출'!$AE$6:$AE$50,'1추특입'!$AE37))</f>
        <v>0</v>
      </c>
      <c r="AL37" s="38" t="str">
        <f>IF(AE37="","",COUNTIFS('1추특출'!$AE$6:$AE$50,'1추특입'!AE37))</f>
        <v/>
      </c>
      <c r="AM37" s="23" t="str">
        <f t="shared" si="13"/>
        <v>OK</v>
      </c>
      <c r="AO37" s="38">
        <f>IF(AE37="",0,SUMIFS('1추특출'!$AA$6:$AA$50,'1추특출'!$AE$6:$AE$50,'1추특입'!$AE37))</f>
        <v>0</v>
      </c>
      <c r="AP37" s="38" t="str">
        <f>IF(AE37="","",COUNTIFS('1추특출'!$AE$6:$AE$50,AE37))</f>
        <v/>
      </c>
      <c r="AQ37" s="23" t="str">
        <f t="shared" si="14"/>
        <v>OK</v>
      </c>
    </row>
    <row r="38" spans="1:43" ht="50.1" customHeight="1" x14ac:dyDescent="0.3">
      <c r="A38" s="29" t="str">
        <f>IFERROR(VLOOKUP($C38,구분표!$A$2:$C$300,2,FALSE),"")</f>
        <v/>
      </c>
      <c r="B38" s="20" t="str">
        <f>IFERROR(VLOOKUP($C38,구분표!$A$2:$C$300,3,FALSE),"")</f>
        <v/>
      </c>
      <c r="C38" s="27"/>
      <c r="D38" s="31"/>
      <c r="E38" s="32"/>
      <c r="F38" s="31"/>
      <c r="G38" s="40"/>
      <c r="H38" s="38"/>
      <c r="I38" s="50" t="str">
        <f t="shared" si="3"/>
        <v/>
      </c>
      <c r="J38" s="38"/>
      <c r="K38" s="41"/>
      <c r="L38" s="46">
        <f t="shared" si="4"/>
        <v>0</v>
      </c>
      <c r="M38" s="38"/>
      <c r="N38" s="41"/>
      <c r="O38" s="48">
        <f t="shared" si="5"/>
        <v>0</v>
      </c>
      <c r="P38" s="23" t="str">
        <f t="shared" si="6"/>
        <v>X</v>
      </c>
      <c r="Q38" s="25"/>
      <c r="S38" s="23"/>
      <c r="U38" s="23"/>
      <c r="V38" s="38">
        <f t="shared" si="7"/>
        <v>0</v>
      </c>
      <c r="W38" s="38">
        <f t="shared" si="8"/>
        <v>0</v>
      </c>
      <c r="X38" s="23" t="str">
        <f t="shared" si="9"/>
        <v>OK</v>
      </c>
      <c r="Z38" s="23"/>
      <c r="AA38" s="38">
        <f t="shared" si="10"/>
        <v>0</v>
      </c>
      <c r="AB38" s="38">
        <f t="shared" si="11"/>
        <v>0</v>
      </c>
      <c r="AC38" s="23" t="str">
        <f t="shared" si="12"/>
        <v>OK</v>
      </c>
      <c r="AE38" s="23" t="str">
        <f>IF(AG38="","",IF(U38="도비","세입없음",AG38&amp;"-"&amp;test(COUNTIF($AG$7:AG38,AG38),"00")))</f>
        <v/>
      </c>
      <c r="AG38" s="23" t="str">
        <f t="array" ref="AG38">IF(C38="","",INDEX(구분표!$I$2:$I$300, MATCH(1,(구분표!$E$2:$E$300='1추특입'!B38)*(구분표!$F$2:$F$300='1추특입'!C38)*(구분표!$G$2:$G$300='1추특입'!A38),0)))</f>
        <v/>
      </c>
      <c r="AI38" s="23"/>
      <c r="AK38" s="38">
        <f>IF(AE38="",0,SUMIFS('1추특출'!$V$6:$V$50,'1추특출'!$AE$6:$AE$50,'1추특입'!$AE38))</f>
        <v>0</v>
      </c>
      <c r="AL38" s="38" t="str">
        <f>IF(AE38="","",COUNTIFS('1추특출'!$AE$6:$AE$50,'1추특입'!AE38))</f>
        <v/>
      </c>
      <c r="AM38" s="23" t="str">
        <f t="shared" si="13"/>
        <v>OK</v>
      </c>
      <c r="AO38" s="38">
        <f>IF(AE38="",0,SUMIFS('1추특출'!$AA$6:$AA$50,'1추특출'!$AE$6:$AE$50,'1추특입'!$AE38))</f>
        <v>0</v>
      </c>
      <c r="AP38" s="38" t="str">
        <f>IF(AE38="","",COUNTIFS('1추특출'!$AE$6:$AE$50,AE38))</f>
        <v/>
      </c>
      <c r="AQ38" s="23" t="str">
        <f t="shared" si="14"/>
        <v>OK</v>
      </c>
    </row>
    <row r="39" spans="1:43" ht="50.1" customHeight="1" x14ac:dyDescent="0.3">
      <c r="A39" s="29" t="str">
        <f>IFERROR(VLOOKUP($C39,구분표!$A$2:$C$300,2,FALSE),"")</f>
        <v/>
      </c>
      <c r="B39" s="20" t="str">
        <f>IFERROR(VLOOKUP($C39,구분표!$A$2:$C$300,3,FALSE),"")</f>
        <v/>
      </c>
      <c r="C39" s="27"/>
      <c r="D39" s="31"/>
      <c r="E39" s="32"/>
      <c r="F39" s="31"/>
      <c r="G39" s="40"/>
      <c r="H39" s="38"/>
      <c r="I39" s="50" t="str">
        <f t="shared" si="3"/>
        <v/>
      </c>
      <c r="J39" s="38"/>
      <c r="K39" s="41"/>
      <c r="L39" s="46">
        <f t="shared" si="4"/>
        <v>0</v>
      </c>
      <c r="M39" s="38"/>
      <c r="N39" s="41"/>
      <c r="O39" s="48">
        <f t="shared" si="5"/>
        <v>0</v>
      </c>
      <c r="P39" s="23" t="str">
        <f t="shared" si="6"/>
        <v>X</v>
      </c>
      <c r="Q39" s="25"/>
      <c r="S39" s="23"/>
      <c r="U39" s="23"/>
      <c r="V39" s="38">
        <f t="shared" si="7"/>
        <v>0</v>
      </c>
      <c r="W39" s="38">
        <f t="shared" si="8"/>
        <v>0</v>
      </c>
      <c r="X39" s="23" t="str">
        <f t="shared" si="9"/>
        <v>OK</v>
      </c>
      <c r="Z39" s="23"/>
      <c r="AA39" s="38">
        <f t="shared" si="10"/>
        <v>0</v>
      </c>
      <c r="AB39" s="38">
        <f t="shared" si="11"/>
        <v>0</v>
      </c>
      <c r="AC39" s="23" t="str">
        <f t="shared" si="12"/>
        <v>OK</v>
      </c>
      <c r="AE39" s="23" t="str">
        <f>IF(AG39="","",IF(U39="도비","세입없음",AG39&amp;"-"&amp;test(COUNTIF($AG$7:AG39,AG39),"00")))</f>
        <v/>
      </c>
      <c r="AG39" s="23" t="str">
        <f t="array" ref="AG39">IF(C39="","",INDEX(구분표!$I$2:$I$300, MATCH(1,(구분표!$E$2:$E$300='1추특입'!B39)*(구분표!$F$2:$F$300='1추특입'!C39)*(구분표!$G$2:$G$300='1추특입'!A39),0)))</f>
        <v/>
      </c>
      <c r="AI39" s="23"/>
      <c r="AK39" s="38">
        <f>IF(AE39="",0,SUMIFS('1추특출'!$V$6:$V$50,'1추특출'!$AE$6:$AE$50,'1추특입'!$AE39))</f>
        <v>0</v>
      </c>
      <c r="AL39" s="38" t="str">
        <f>IF(AE39="","",COUNTIFS('1추특출'!$AE$6:$AE$50,'1추특입'!AE39))</f>
        <v/>
      </c>
      <c r="AM39" s="23" t="str">
        <f t="shared" si="13"/>
        <v>OK</v>
      </c>
      <c r="AO39" s="38">
        <f>IF(AE39="",0,SUMIFS('1추특출'!$AA$6:$AA$50,'1추특출'!$AE$6:$AE$50,'1추특입'!$AE39))</f>
        <v>0</v>
      </c>
      <c r="AP39" s="38" t="str">
        <f>IF(AE39="","",COUNTIFS('1추특출'!$AE$6:$AE$50,AE39))</f>
        <v/>
      </c>
      <c r="AQ39" s="23" t="str">
        <f t="shared" si="14"/>
        <v>OK</v>
      </c>
    </row>
    <row r="40" spans="1:43" ht="50.1" customHeight="1" x14ac:dyDescent="0.3">
      <c r="A40" s="29" t="str">
        <f>IFERROR(VLOOKUP($C40,구분표!$A$2:$C$300,2,FALSE),"")</f>
        <v/>
      </c>
      <c r="B40" s="20" t="str">
        <f>IFERROR(VLOOKUP($C40,구분표!$A$2:$C$300,3,FALSE),"")</f>
        <v/>
      </c>
      <c r="C40" s="27"/>
      <c r="D40" s="31"/>
      <c r="E40" s="32"/>
      <c r="F40" s="31"/>
      <c r="G40" s="40"/>
      <c r="H40" s="38"/>
      <c r="I40" s="50" t="str">
        <f t="shared" si="3"/>
        <v/>
      </c>
      <c r="J40" s="38"/>
      <c r="K40" s="41"/>
      <c r="L40" s="46">
        <f t="shared" si="4"/>
        <v>0</v>
      </c>
      <c r="M40" s="38"/>
      <c r="N40" s="41"/>
      <c r="O40" s="48">
        <f t="shared" si="5"/>
        <v>0</v>
      </c>
      <c r="P40" s="23" t="str">
        <f t="shared" si="6"/>
        <v>X</v>
      </c>
      <c r="Q40" s="25"/>
      <c r="S40" s="23"/>
      <c r="U40" s="23"/>
      <c r="V40" s="38">
        <f t="shared" si="7"/>
        <v>0</v>
      </c>
      <c r="W40" s="38">
        <f t="shared" si="8"/>
        <v>0</v>
      </c>
      <c r="X40" s="23" t="str">
        <f t="shared" si="9"/>
        <v>OK</v>
      </c>
      <c r="Z40" s="23"/>
      <c r="AA40" s="38">
        <f t="shared" si="10"/>
        <v>0</v>
      </c>
      <c r="AB40" s="38">
        <f t="shared" si="11"/>
        <v>0</v>
      </c>
      <c r="AC40" s="23" t="str">
        <f t="shared" si="12"/>
        <v>OK</v>
      </c>
      <c r="AE40" s="23" t="str">
        <f>IF(AG40="","",IF(U40="도비","세입없음",AG40&amp;"-"&amp;test(COUNTIF($AG$7:AG40,AG40),"00")))</f>
        <v/>
      </c>
      <c r="AG40" s="23" t="str">
        <f t="array" ref="AG40">IF(C40="","",INDEX(구분표!$I$2:$I$300, MATCH(1,(구분표!$E$2:$E$300='1추특입'!B40)*(구분표!$F$2:$F$300='1추특입'!C40)*(구분표!$G$2:$G$300='1추특입'!A40),0)))</f>
        <v/>
      </c>
      <c r="AI40" s="23"/>
      <c r="AK40" s="38">
        <f>IF(AE40="",0,SUMIFS('1추특출'!$V$6:$V$50,'1추특출'!$AE$6:$AE$50,'1추특입'!$AE40))</f>
        <v>0</v>
      </c>
      <c r="AL40" s="38" t="str">
        <f>IF(AE40="","",COUNTIFS('1추특출'!$AE$6:$AE$50,'1추특입'!AE40))</f>
        <v/>
      </c>
      <c r="AM40" s="23" t="str">
        <f t="shared" si="13"/>
        <v>OK</v>
      </c>
      <c r="AO40" s="38">
        <f>IF(AE40="",0,SUMIFS('1추특출'!$AA$6:$AA$50,'1추특출'!$AE$6:$AE$50,'1추특입'!$AE40))</f>
        <v>0</v>
      </c>
      <c r="AP40" s="38" t="str">
        <f>IF(AE40="","",COUNTIFS('1추특출'!$AE$6:$AE$50,AE40))</f>
        <v/>
      </c>
      <c r="AQ40" s="23" t="str">
        <f t="shared" si="14"/>
        <v>OK</v>
      </c>
    </row>
    <row r="41" spans="1:43" ht="50.1" customHeight="1" x14ac:dyDescent="0.3">
      <c r="A41" s="29" t="str">
        <f>IFERROR(VLOOKUP($C41,구분표!$A$2:$C$300,2,FALSE),"")</f>
        <v/>
      </c>
      <c r="B41" s="20" t="str">
        <f>IFERROR(VLOOKUP($C41,구분표!$A$2:$C$300,3,FALSE),"")</f>
        <v/>
      </c>
      <c r="C41" s="27"/>
      <c r="D41" s="31"/>
      <c r="E41" s="32"/>
      <c r="F41" s="31"/>
      <c r="G41" s="40"/>
      <c r="H41" s="38"/>
      <c r="I41" s="50" t="str">
        <f t="shared" si="3"/>
        <v/>
      </c>
      <c r="J41" s="38"/>
      <c r="K41" s="41"/>
      <c r="L41" s="46">
        <f t="shared" si="4"/>
        <v>0</v>
      </c>
      <c r="M41" s="38"/>
      <c r="N41" s="41"/>
      <c r="O41" s="48">
        <f t="shared" si="5"/>
        <v>0</v>
      </c>
      <c r="P41" s="23" t="str">
        <f t="shared" si="6"/>
        <v>X</v>
      </c>
      <c r="Q41" s="25"/>
      <c r="S41" s="23"/>
      <c r="U41" s="23"/>
      <c r="V41" s="38">
        <f t="shared" si="7"/>
        <v>0</v>
      </c>
      <c r="W41" s="38">
        <f t="shared" si="8"/>
        <v>0</v>
      </c>
      <c r="X41" s="23" t="str">
        <f t="shared" si="9"/>
        <v>OK</v>
      </c>
      <c r="Z41" s="23"/>
      <c r="AA41" s="38">
        <f t="shared" si="10"/>
        <v>0</v>
      </c>
      <c r="AB41" s="38">
        <f t="shared" si="11"/>
        <v>0</v>
      </c>
      <c r="AC41" s="23" t="str">
        <f t="shared" si="12"/>
        <v>OK</v>
      </c>
      <c r="AE41" s="23" t="str">
        <f>IF(AG41="","",IF(U41="도비","세입없음",AG41&amp;"-"&amp;test(COUNTIF($AG$7:AG41,AG41),"00")))</f>
        <v/>
      </c>
      <c r="AG41" s="23" t="str">
        <f t="array" ref="AG41">IF(C41="","",INDEX(구분표!$I$2:$I$300, MATCH(1,(구분표!$E$2:$E$300='1추특입'!B41)*(구분표!$F$2:$F$300='1추특입'!C41)*(구분표!$G$2:$G$300='1추특입'!A41),0)))</f>
        <v/>
      </c>
      <c r="AI41" s="23"/>
      <c r="AK41" s="38">
        <f>IF(AE41="",0,SUMIFS('1추특출'!$V$6:$V$50,'1추특출'!$AE$6:$AE$50,'1추특입'!$AE41))</f>
        <v>0</v>
      </c>
      <c r="AL41" s="38" t="str">
        <f>IF(AE41="","",COUNTIFS('1추특출'!$AE$6:$AE$50,'1추특입'!AE41))</f>
        <v/>
      </c>
      <c r="AM41" s="23" t="str">
        <f t="shared" si="13"/>
        <v>OK</v>
      </c>
      <c r="AO41" s="38">
        <f>IF(AE41="",0,SUMIFS('1추특출'!$AA$6:$AA$50,'1추특출'!$AE$6:$AE$50,'1추특입'!$AE41))</f>
        <v>0</v>
      </c>
      <c r="AP41" s="38" t="str">
        <f>IF(AE41="","",COUNTIFS('1추특출'!$AE$6:$AE$50,AE41))</f>
        <v/>
      </c>
      <c r="AQ41" s="23" t="str">
        <f t="shared" si="14"/>
        <v>OK</v>
      </c>
    </row>
    <row r="42" spans="1:43" ht="50.1" customHeight="1" x14ac:dyDescent="0.3">
      <c r="A42" s="29" t="str">
        <f>IFERROR(VLOOKUP($C42,구분표!$A$2:$C$300,2,FALSE),"")</f>
        <v/>
      </c>
      <c r="B42" s="20" t="str">
        <f>IFERROR(VLOOKUP($C42,구분표!$A$2:$C$300,3,FALSE),"")</f>
        <v/>
      </c>
      <c r="C42" s="27"/>
      <c r="D42" s="31"/>
      <c r="E42" s="32"/>
      <c r="F42" s="31"/>
      <c r="G42" s="40"/>
      <c r="H42" s="38"/>
      <c r="I42" s="50" t="str">
        <f t="shared" si="3"/>
        <v/>
      </c>
      <c r="J42" s="38"/>
      <c r="K42" s="41"/>
      <c r="L42" s="46">
        <f t="shared" si="4"/>
        <v>0</v>
      </c>
      <c r="M42" s="38"/>
      <c r="N42" s="41"/>
      <c r="O42" s="48">
        <f t="shared" si="5"/>
        <v>0</v>
      </c>
      <c r="P42" s="23" t="str">
        <f t="shared" si="6"/>
        <v>X</v>
      </c>
      <c r="Q42" s="25"/>
      <c r="S42" s="23"/>
      <c r="U42" s="23"/>
      <c r="V42" s="38">
        <f t="shared" si="7"/>
        <v>0</v>
      </c>
      <c r="W42" s="38">
        <f t="shared" si="8"/>
        <v>0</v>
      </c>
      <c r="X42" s="23" t="str">
        <f t="shared" si="9"/>
        <v>OK</v>
      </c>
      <c r="Z42" s="23"/>
      <c r="AA42" s="38">
        <f t="shared" si="10"/>
        <v>0</v>
      </c>
      <c r="AB42" s="38">
        <f t="shared" si="11"/>
        <v>0</v>
      </c>
      <c r="AC42" s="23" t="str">
        <f t="shared" si="12"/>
        <v>OK</v>
      </c>
      <c r="AE42" s="23" t="str">
        <f>IF(AG42="","",IF(U42="도비","세입없음",AG42&amp;"-"&amp;test(COUNTIF($AG$7:AG42,AG42),"00")))</f>
        <v/>
      </c>
      <c r="AG42" s="23" t="str">
        <f t="array" ref="AG42">IF(C42="","",INDEX(구분표!$I$2:$I$300, MATCH(1,(구분표!$E$2:$E$300='1추특입'!B42)*(구분표!$F$2:$F$300='1추특입'!C42)*(구분표!$G$2:$G$300='1추특입'!A42),0)))</f>
        <v/>
      </c>
      <c r="AI42" s="23"/>
      <c r="AK42" s="38">
        <f>IF(AE42="",0,SUMIFS('1추특출'!$V$6:$V$50,'1추특출'!$AE$6:$AE$50,'1추특입'!$AE42))</f>
        <v>0</v>
      </c>
      <c r="AL42" s="38" t="str">
        <f>IF(AE42="","",COUNTIFS('1추특출'!$AE$6:$AE$50,'1추특입'!AE42))</f>
        <v/>
      </c>
      <c r="AM42" s="23" t="str">
        <f t="shared" si="13"/>
        <v>OK</v>
      </c>
      <c r="AO42" s="38">
        <f>IF(AE42="",0,SUMIFS('1추특출'!$AA$6:$AA$50,'1추특출'!$AE$6:$AE$50,'1추특입'!$AE42))</f>
        <v>0</v>
      </c>
      <c r="AP42" s="38" t="str">
        <f>IF(AE42="","",COUNTIFS('1추특출'!$AE$6:$AE$50,AE42))</f>
        <v/>
      </c>
      <c r="AQ42" s="23" t="str">
        <f t="shared" si="14"/>
        <v>OK</v>
      </c>
    </row>
    <row r="43" spans="1:43" ht="50.1" customHeight="1" x14ac:dyDescent="0.3">
      <c r="A43" s="29" t="str">
        <f>IFERROR(VLOOKUP($C43,구분표!$A$2:$C$300,2,FALSE),"")</f>
        <v/>
      </c>
      <c r="B43" s="20" t="str">
        <f>IFERROR(VLOOKUP($C43,구분표!$A$2:$C$300,3,FALSE),"")</f>
        <v/>
      </c>
      <c r="C43" s="27"/>
      <c r="D43" s="31"/>
      <c r="E43" s="32"/>
      <c r="F43" s="31"/>
      <c r="G43" s="40"/>
      <c r="H43" s="38"/>
      <c r="I43" s="50" t="str">
        <f t="shared" si="3"/>
        <v/>
      </c>
      <c r="J43" s="38"/>
      <c r="K43" s="41"/>
      <c r="L43" s="46">
        <f t="shared" si="4"/>
        <v>0</v>
      </c>
      <c r="M43" s="38"/>
      <c r="N43" s="41"/>
      <c r="O43" s="48">
        <f t="shared" si="5"/>
        <v>0</v>
      </c>
      <c r="P43" s="23" t="str">
        <f t="shared" si="6"/>
        <v>X</v>
      </c>
      <c r="Q43" s="25"/>
      <c r="S43" s="23"/>
      <c r="U43" s="23"/>
      <c r="V43" s="38">
        <f t="shared" si="7"/>
        <v>0</v>
      </c>
      <c r="W43" s="38">
        <f t="shared" si="8"/>
        <v>0</v>
      </c>
      <c r="X43" s="23" t="str">
        <f t="shared" si="9"/>
        <v>OK</v>
      </c>
      <c r="Z43" s="23"/>
      <c r="AA43" s="38">
        <f t="shared" si="10"/>
        <v>0</v>
      </c>
      <c r="AB43" s="38">
        <f t="shared" si="11"/>
        <v>0</v>
      </c>
      <c r="AC43" s="23" t="str">
        <f t="shared" si="12"/>
        <v>OK</v>
      </c>
      <c r="AE43" s="23" t="str">
        <f>IF(AG43="","",IF(U43="도비","세입없음",AG43&amp;"-"&amp;test(COUNTIF($AG$7:AG43,AG43),"00")))</f>
        <v/>
      </c>
      <c r="AG43" s="23" t="str">
        <f t="array" ref="AG43">IF(C43="","",INDEX(구분표!$I$2:$I$300, MATCH(1,(구분표!$E$2:$E$300='1추특입'!B43)*(구분표!$F$2:$F$300='1추특입'!C43)*(구분표!$G$2:$G$300='1추특입'!A43),0)))</f>
        <v/>
      </c>
      <c r="AI43" s="23"/>
      <c r="AK43" s="38">
        <f>IF(AE43="",0,SUMIFS('1추특출'!$V$6:$V$50,'1추특출'!$AE$6:$AE$50,'1추특입'!$AE43))</f>
        <v>0</v>
      </c>
      <c r="AL43" s="38" t="str">
        <f>IF(AE43="","",COUNTIFS('1추특출'!$AE$6:$AE$50,'1추특입'!AE43))</f>
        <v/>
      </c>
      <c r="AM43" s="23" t="str">
        <f t="shared" si="13"/>
        <v>OK</v>
      </c>
      <c r="AO43" s="38">
        <f>IF(AE43="",0,SUMIFS('1추특출'!$AA$6:$AA$50,'1추특출'!$AE$6:$AE$50,'1추특입'!$AE43))</f>
        <v>0</v>
      </c>
      <c r="AP43" s="38" t="str">
        <f>IF(AE43="","",COUNTIFS('1추특출'!$AE$6:$AE$50,AE43))</f>
        <v/>
      </c>
      <c r="AQ43" s="23" t="str">
        <f t="shared" si="14"/>
        <v>OK</v>
      </c>
    </row>
    <row r="44" spans="1:43" ht="50.1" customHeight="1" x14ac:dyDescent="0.3">
      <c r="A44" s="29" t="str">
        <f>IFERROR(VLOOKUP($C44,구분표!$A$2:$C$300,2,FALSE),"")</f>
        <v/>
      </c>
      <c r="B44" s="20" t="str">
        <f>IFERROR(VLOOKUP($C44,구분표!$A$2:$C$300,3,FALSE),"")</f>
        <v/>
      </c>
      <c r="C44" s="27"/>
      <c r="D44" s="31"/>
      <c r="E44" s="32"/>
      <c r="F44" s="31"/>
      <c r="G44" s="40"/>
      <c r="H44" s="38"/>
      <c r="I44" s="50" t="str">
        <f t="shared" si="3"/>
        <v/>
      </c>
      <c r="J44" s="38"/>
      <c r="K44" s="41"/>
      <c r="L44" s="46">
        <f t="shared" si="4"/>
        <v>0</v>
      </c>
      <c r="M44" s="38"/>
      <c r="N44" s="41"/>
      <c r="O44" s="48">
        <f t="shared" si="5"/>
        <v>0</v>
      </c>
      <c r="P44" s="23" t="str">
        <f t="shared" si="6"/>
        <v>X</v>
      </c>
      <c r="Q44" s="25"/>
      <c r="S44" s="23"/>
      <c r="U44" s="23"/>
      <c r="V44" s="38">
        <f t="shared" si="7"/>
        <v>0</v>
      </c>
      <c r="W44" s="38">
        <f t="shared" si="8"/>
        <v>0</v>
      </c>
      <c r="X44" s="23" t="str">
        <f t="shared" si="9"/>
        <v>OK</v>
      </c>
      <c r="Z44" s="23"/>
      <c r="AA44" s="38">
        <f t="shared" si="10"/>
        <v>0</v>
      </c>
      <c r="AB44" s="38">
        <f t="shared" si="11"/>
        <v>0</v>
      </c>
      <c r="AC44" s="23" t="str">
        <f t="shared" si="12"/>
        <v>OK</v>
      </c>
      <c r="AE44" s="23" t="str">
        <f>IF(AG44="","",IF(U44="도비","세입없음",AG44&amp;"-"&amp;test(COUNTIF($AG$7:AG44,AG44),"00")))</f>
        <v/>
      </c>
      <c r="AG44" s="23" t="str">
        <f t="array" ref="AG44">IF(C44="","",INDEX(구분표!$I$2:$I$300, MATCH(1,(구분표!$E$2:$E$300='1추특입'!B44)*(구분표!$F$2:$F$300='1추특입'!C44)*(구분표!$G$2:$G$300='1추특입'!A44),0)))</f>
        <v/>
      </c>
      <c r="AI44" s="23"/>
      <c r="AK44" s="38">
        <f>IF(AE44="",0,SUMIFS('1추특출'!$V$6:$V$50,'1추특출'!$AE$6:$AE$50,'1추특입'!$AE44))</f>
        <v>0</v>
      </c>
      <c r="AL44" s="38" t="str">
        <f>IF(AE44="","",COUNTIFS('1추특출'!$AE$6:$AE$50,'1추특입'!AE44))</f>
        <v/>
      </c>
      <c r="AM44" s="23" t="str">
        <f t="shared" si="13"/>
        <v>OK</v>
      </c>
      <c r="AO44" s="38">
        <f>IF(AE44="",0,SUMIFS('1추특출'!$AA$6:$AA$50,'1추특출'!$AE$6:$AE$50,'1추특입'!$AE44))</f>
        <v>0</v>
      </c>
      <c r="AP44" s="38" t="str">
        <f>IF(AE44="","",COUNTIFS('1추특출'!$AE$6:$AE$50,AE44))</f>
        <v/>
      </c>
      <c r="AQ44" s="23" t="str">
        <f t="shared" si="14"/>
        <v>OK</v>
      </c>
    </row>
    <row r="45" spans="1:43" ht="50.1" customHeight="1" x14ac:dyDescent="0.3">
      <c r="A45" s="29" t="str">
        <f>IFERROR(VLOOKUP($C45,구분표!$A$2:$C$300,2,FALSE),"")</f>
        <v/>
      </c>
      <c r="B45" s="20" t="str">
        <f>IFERROR(VLOOKUP($C45,구분표!$A$2:$C$300,3,FALSE),"")</f>
        <v/>
      </c>
      <c r="C45" s="27"/>
      <c r="D45" s="31"/>
      <c r="E45" s="32"/>
      <c r="F45" s="31"/>
      <c r="G45" s="40"/>
      <c r="H45" s="38"/>
      <c r="I45" s="50" t="str">
        <f t="shared" si="3"/>
        <v/>
      </c>
      <c r="J45" s="38"/>
      <c r="K45" s="41"/>
      <c r="L45" s="46">
        <f t="shared" si="4"/>
        <v>0</v>
      </c>
      <c r="M45" s="38"/>
      <c r="N45" s="41"/>
      <c r="O45" s="48">
        <f t="shared" si="5"/>
        <v>0</v>
      </c>
      <c r="P45" s="23" t="str">
        <f t="shared" si="6"/>
        <v>X</v>
      </c>
      <c r="Q45" s="25"/>
      <c r="S45" s="23"/>
      <c r="U45" s="23"/>
      <c r="V45" s="38">
        <f t="shared" si="7"/>
        <v>0</v>
      </c>
      <c r="W45" s="38">
        <f t="shared" si="8"/>
        <v>0</v>
      </c>
      <c r="X45" s="23" t="str">
        <f t="shared" si="9"/>
        <v>OK</v>
      </c>
      <c r="Z45" s="23"/>
      <c r="AA45" s="38">
        <f t="shared" si="10"/>
        <v>0</v>
      </c>
      <c r="AB45" s="38">
        <f t="shared" si="11"/>
        <v>0</v>
      </c>
      <c r="AC45" s="23" t="str">
        <f t="shared" si="12"/>
        <v>OK</v>
      </c>
      <c r="AE45" s="23" t="str">
        <f>IF(AG45="","",IF(U45="도비","세입없음",AG45&amp;"-"&amp;test(COUNTIF($AG$7:AG45,AG45),"00")))</f>
        <v/>
      </c>
      <c r="AG45" s="23" t="str">
        <f t="array" ref="AG45">IF(C45="","",INDEX(구분표!$I$2:$I$300, MATCH(1,(구분표!$E$2:$E$300='1추특입'!B45)*(구분표!$F$2:$F$300='1추특입'!C45)*(구분표!$G$2:$G$300='1추특입'!A45),0)))</f>
        <v/>
      </c>
      <c r="AI45" s="23"/>
      <c r="AK45" s="38">
        <f>IF(AE45="",0,SUMIFS('1추특출'!$V$6:$V$50,'1추특출'!$AE$6:$AE$50,'1추특입'!$AE45))</f>
        <v>0</v>
      </c>
      <c r="AL45" s="38" t="str">
        <f>IF(AE45="","",COUNTIFS('1추특출'!$AE$6:$AE$50,'1추특입'!AE45))</f>
        <v/>
      </c>
      <c r="AM45" s="23" t="str">
        <f t="shared" si="13"/>
        <v>OK</v>
      </c>
      <c r="AO45" s="38">
        <f>IF(AE45="",0,SUMIFS('1추특출'!$AA$6:$AA$50,'1추특출'!$AE$6:$AE$50,'1추특입'!$AE45))</f>
        <v>0</v>
      </c>
      <c r="AP45" s="38" t="str">
        <f>IF(AE45="","",COUNTIFS('1추특출'!$AE$6:$AE$50,AE45))</f>
        <v/>
      </c>
      <c r="AQ45" s="23" t="str">
        <f t="shared" si="14"/>
        <v>OK</v>
      </c>
    </row>
    <row r="46" spans="1:43" ht="50.1" customHeight="1" x14ac:dyDescent="0.3">
      <c r="A46" s="29" t="str">
        <f>IFERROR(VLOOKUP($C46,구분표!$A$2:$C$300,2,FALSE),"")</f>
        <v/>
      </c>
      <c r="B46" s="20" t="str">
        <f>IFERROR(VLOOKUP($C46,구분표!$A$2:$C$300,3,FALSE),"")</f>
        <v/>
      </c>
      <c r="C46" s="27"/>
      <c r="D46" s="31"/>
      <c r="E46" s="32"/>
      <c r="F46" s="31"/>
      <c r="G46" s="40"/>
      <c r="H46" s="38"/>
      <c r="I46" s="50" t="str">
        <f t="shared" si="3"/>
        <v/>
      </c>
      <c r="J46" s="38"/>
      <c r="K46" s="41"/>
      <c r="L46" s="46">
        <f t="shared" si="4"/>
        <v>0</v>
      </c>
      <c r="M46" s="38"/>
      <c r="N46" s="41"/>
      <c r="O46" s="48">
        <f t="shared" si="5"/>
        <v>0</v>
      </c>
      <c r="P46" s="23" t="str">
        <f t="shared" si="6"/>
        <v>X</v>
      </c>
      <c r="Q46" s="25"/>
      <c r="S46" s="23"/>
      <c r="U46" s="23"/>
      <c r="V46" s="38">
        <f t="shared" si="7"/>
        <v>0</v>
      </c>
      <c r="W46" s="38">
        <f t="shared" si="8"/>
        <v>0</v>
      </c>
      <c r="X46" s="23" t="str">
        <f t="shared" si="9"/>
        <v>OK</v>
      </c>
      <c r="Z46" s="23"/>
      <c r="AA46" s="38">
        <f t="shared" si="10"/>
        <v>0</v>
      </c>
      <c r="AB46" s="38">
        <f t="shared" si="11"/>
        <v>0</v>
      </c>
      <c r="AC46" s="23" t="str">
        <f t="shared" si="12"/>
        <v>OK</v>
      </c>
      <c r="AE46" s="23" t="str">
        <f>IF(AG46="","",IF(U46="도비","세입없음",AG46&amp;"-"&amp;test(COUNTIF($AG$7:AG46,AG46),"00")))</f>
        <v/>
      </c>
      <c r="AG46" s="23" t="str">
        <f t="array" ref="AG46">IF(C46="","",INDEX(구분표!$I$2:$I$300, MATCH(1,(구분표!$E$2:$E$300='1추특입'!B46)*(구분표!$F$2:$F$300='1추특입'!C46)*(구분표!$G$2:$G$300='1추특입'!A46),0)))</f>
        <v/>
      </c>
      <c r="AI46" s="23"/>
      <c r="AK46" s="38">
        <f>IF(AE46="",0,SUMIFS('1추특출'!$V$6:$V$50,'1추특출'!$AE$6:$AE$50,'1추특입'!$AE46))</f>
        <v>0</v>
      </c>
      <c r="AL46" s="38" t="str">
        <f>IF(AE46="","",COUNTIFS('1추특출'!$AE$6:$AE$50,'1추특입'!AE46))</f>
        <v/>
      </c>
      <c r="AM46" s="23" t="str">
        <f t="shared" si="13"/>
        <v>OK</v>
      </c>
      <c r="AO46" s="38">
        <f>IF(AE46="",0,SUMIFS('1추특출'!$AA$6:$AA$50,'1추특출'!$AE$6:$AE$50,'1추특입'!$AE46))</f>
        <v>0</v>
      </c>
      <c r="AP46" s="38" t="str">
        <f>IF(AE46="","",COUNTIFS('1추특출'!$AE$6:$AE$50,AE46))</f>
        <v/>
      </c>
      <c r="AQ46" s="23" t="str">
        <f t="shared" si="14"/>
        <v>OK</v>
      </c>
    </row>
    <row r="47" spans="1:43" ht="50.1" customHeight="1" x14ac:dyDescent="0.3">
      <c r="A47" s="29" t="str">
        <f>IFERROR(VLOOKUP($C47,구분표!$A$2:$C$300,2,FALSE),"")</f>
        <v/>
      </c>
      <c r="B47" s="20" t="str">
        <f>IFERROR(VLOOKUP($C47,구분표!$A$2:$C$300,3,FALSE),"")</f>
        <v/>
      </c>
      <c r="C47" s="27"/>
      <c r="D47" s="31"/>
      <c r="E47" s="32"/>
      <c r="F47" s="31"/>
      <c r="G47" s="40"/>
      <c r="H47" s="38"/>
      <c r="I47" s="50" t="str">
        <f t="shared" si="3"/>
        <v/>
      </c>
      <c r="J47" s="38"/>
      <c r="K47" s="41"/>
      <c r="L47" s="46">
        <f t="shared" si="4"/>
        <v>0</v>
      </c>
      <c r="M47" s="38"/>
      <c r="N47" s="41"/>
      <c r="O47" s="48">
        <f t="shared" si="5"/>
        <v>0</v>
      </c>
      <c r="P47" s="23" t="str">
        <f t="shared" si="6"/>
        <v>X</v>
      </c>
      <c r="Q47" s="25"/>
      <c r="S47" s="23"/>
      <c r="U47" s="23"/>
      <c r="V47" s="38">
        <f t="shared" si="7"/>
        <v>0</v>
      </c>
      <c r="W47" s="38">
        <f t="shared" si="8"/>
        <v>0</v>
      </c>
      <c r="X47" s="23" t="str">
        <f t="shared" si="9"/>
        <v>OK</v>
      </c>
      <c r="Z47" s="23"/>
      <c r="AA47" s="38">
        <f t="shared" si="10"/>
        <v>0</v>
      </c>
      <c r="AB47" s="38">
        <f t="shared" si="11"/>
        <v>0</v>
      </c>
      <c r="AC47" s="23" t="str">
        <f t="shared" si="12"/>
        <v>OK</v>
      </c>
      <c r="AE47" s="23" t="str">
        <f>IF(AG47="","",IF(U47="도비","세입없음",AG47&amp;"-"&amp;test(COUNTIF($AG$7:AG47,AG47),"00")))</f>
        <v/>
      </c>
      <c r="AG47" s="23" t="str">
        <f t="array" ref="AG47">IF(C47="","",INDEX(구분표!$I$2:$I$300, MATCH(1,(구분표!$E$2:$E$300='1추특입'!B47)*(구분표!$F$2:$F$300='1추특입'!C47)*(구분표!$G$2:$G$300='1추특입'!A47),0)))</f>
        <v/>
      </c>
      <c r="AI47" s="23"/>
      <c r="AK47" s="38">
        <f>IF(AE47="",0,SUMIFS('1추특출'!$V$6:$V$50,'1추특출'!$AE$6:$AE$50,'1추특입'!$AE47))</f>
        <v>0</v>
      </c>
      <c r="AL47" s="38" t="str">
        <f>IF(AE47="","",COUNTIFS('1추특출'!$AE$6:$AE$50,'1추특입'!AE47))</f>
        <v/>
      </c>
      <c r="AM47" s="23" t="str">
        <f t="shared" si="13"/>
        <v>OK</v>
      </c>
      <c r="AO47" s="38">
        <f>IF(AE47="",0,SUMIFS('1추특출'!$AA$6:$AA$50,'1추특출'!$AE$6:$AE$50,'1추특입'!$AE47))</f>
        <v>0</v>
      </c>
      <c r="AP47" s="38" t="str">
        <f>IF(AE47="","",COUNTIFS('1추특출'!$AE$6:$AE$50,AE47))</f>
        <v/>
      </c>
      <c r="AQ47" s="23" t="str">
        <f t="shared" si="14"/>
        <v>OK</v>
      </c>
    </row>
    <row r="48" spans="1:43" ht="50.1" customHeight="1" x14ac:dyDescent="0.3">
      <c r="A48" s="29" t="str">
        <f>IFERROR(VLOOKUP($C48,구분표!$A$2:$C$300,2,FALSE),"")</f>
        <v/>
      </c>
      <c r="B48" s="20" t="str">
        <f>IFERROR(VLOOKUP($C48,구분표!$A$2:$C$300,3,FALSE),"")</f>
        <v/>
      </c>
      <c r="C48" s="27"/>
      <c r="D48" s="31"/>
      <c r="E48" s="32"/>
      <c r="F48" s="31"/>
      <c r="G48" s="40"/>
      <c r="H48" s="38"/>
      <c r="I48" s="50" t="str">
        <f t="shared" si="3"/>
        <v/>
      </c>
      <c r="J48" s="38"/>
      <c r="K48" s="41"/>
      <c r="L48" s="46">
        <f t="shared" si="4"/>
        <v>0</v>
      </c>
      <c r="M48" s="38"/>
      <c r="N48" s="41"/>
      <c r="O48" s="48">
        <f t="shared" si="5"/>
        <v>0</v>
      </c>
      <c r="P48" s="23" t="str">
        <f t="shared" si="6"/>
        <v>X</v>
      </c>
      <c r="Q48" s="25"/>
      <c r="S48" s="23"/>
      <c r="U48" s="23"/>
      <c r="V48" s="38">
        <f t="shared" si="7"/>
        <v>0</v>
      </c>
      <c r="W48" s="38">
        <f t="shared" si="8"/>
        <v>0</v>
      </c>
      <c r="X48" s="23" t="str">
        <f t="shared" si="9"/>
        <v>OK</v>
      </c>
      <c r="Z48" s="23"/>
      <c r="AA48" s="38">
        <f t="shared" si="10"/>
        <v>0</v>
      </c>
      <c r="AB48" s="38">
        <f t="shared" si="11"/>
        <v>0</v>
      </c>
      <c r="AC48" s="23" t="str">
        <f t="shared" si="12"/>
        <v>OK</v>
      </c>
      <c r="AE48" s="23" t="str">
        <f>IF(AG48="","",IF(U48="도비","세입없음",AG48&amp;"-"&amp;test(COUNTIF($AG$7:AG48,AG48),"00")))</f>
        <v/>
      </c>
      <c r="AG48" s="23" t="str">
        <f t="array" ref="AG48">IF(C48="","",INDEX(구분표!$I$2:$I$300, MATCH(1,(구분표!$E$2:$E$300='1추특입'!B48)*(구분표!$F$2:$F$300='1추특입'!C48)*(구분표!$G$2:$G$300='1추특입'!A48),0)))</f>
        <v/>
      </c>
      <c r="AI48" s="23"/>
      <c r="AK48" s="38">
        <f>IF(AE48="",0,SUMIFS('1추특출'!$V$6:$V$50,'1추특출'!$AE$6:$AE$50,'1추특입'!$AE48))</f>
        <v>0</v>
      </c>
      <c r="AL48" s="38" t="str">
        <f>IF(AE48="","",COUNTIFS('1추특출'!$AE$6:$AE$50,'1추특입'!AE48))</f>
        <v/>
      </c>
      <c r="AM48" s="23" t="str">
        <f t="shared" si="13"/>
        <v>OK</v>
      </c>
      <c r="AO48" s="38">
        <f>IF(AE48="",0,SUMIFS('1추특출'!$AA$6:$AA$50,'1추특출'!$AE$6:$AE$50,'1추특입'!$AE48))</f>
        <v>0</v>
      </c>
      <c r="AP48" s="38" t="str">
        <f>IF(AE48="","",COUNTIFS('1추특출'!$AE$6:$AE$50,AE48))</f>
        <v/>
      </c>
      <c r="AQ48" s="23" t="str">
        <f t="shared" si="14"/>
        <v>OK</v>
      </c>
    </row>
    <row r="49" spans="1:43" ht="50.1" customHeight="1" x14ac:dyDescent="0.3">
      <c r="A49" s="29" t="str">
        <f>IFERROR(VLOOKUP($C49,구분표!$A$2:$C$300,2,FALSE),"")</f>
        <v/>
      </c>
      <c r="B49" s="20" t="str">
        <f>IFERROR(VLOOKUP($C49,구분표!$A$2:$C$300,3,FALSE),"")</f>
        <v/>
      </c>
      <c r="C49" s="27"/>
      <c r="D49" s="31"/>
      <c r="E49" s="32"/>
      <c r="F49" s="31"/>
      <c r="G49" s="40"/>
      <c r="H49" s="38"/>
      <c r="I49" s="50" t="str">
        <f t="shared" si="3"/>
        <v/>
      </c>
      <c r="J49" s="38"/>
      <c r="K49" s="41"/>
      <c r="L49" s="46">
        <f t="shared" si="4"/>
        <v>0</v>
      </c>
      <c r="M49" s="38"/>
      <c r="N49" s="41"/>
      <c r="O49" s="48">
        <f t="shared" si="5"/>
        <v>0</v>
      </c>
      <c r="P49" s="23" t="str">
        <f t="shared" si="6"/>
        <v>X</v>
      </c>
      <c r="Q49" s="25"/>
      <c r="S49" s="23"/>
      <c r="U49" s="23"/>
      <c r="V49" s="38">
        <f t="shared" si="7"/>
        <v>0</v>
      </c>
      <c r="W49" s="38">
        <f t="shared" si="8"/>
        <v>0</v>
      </c>
      <c r="X49" s="23" t="str">
        <f t="shared" si="9"/>
        <v>OK</v>
      </c>
      <c r="Z49" s="23"/>
      <c r="AA49" s="38">
        <f t="shared" si="10"/>
        <v>0</v>
      </c>
      <c r="AB49" s="38">
        <f t="shared" si="11"/>
        <v>0</v>
      </c>
      <c r="AC49" s="23" t="str">
        <f t="shared" si="12"/>
        <v>OK</v>
      </c>
      <c r="AE49" s="23" t="str">
        <f>IF(AG49="","",IF(U49="도비","세입없음",AG49&amp;"-"&amp;test(COUNTIF($AG$7:AG49,AG49),"00")))</f>
        <v/>
      </c>
      <c r="AG49" s="23" t="str">
        <f t="array" ref="AG49">IF(C49="","",INDEX(구분표!$I$2:$I$300, MATCH(1,(구분표!$E$2:$E$300='1추특입'!B49)*(구분표!$F$2:$F$300='1추특입'!C49)*(구분표!$G$2:$G$300='1추특입'!A49),0)))</f>
        <v/>
      </c>
      <c r="AI49" s="23"/>
      <c r="AK49" s="38">
        <f>IF(AE49="",0,SUMIFS('1추특출'!$V$6:$V$50,'1추특출'!$AE$6:$AE$50,'1추특입'!$AE49))</f>
        <v>0</v>
      </c>
      <c r="AL49" s="38" t="str">
        <f>IF(AE49="","",COUNTIFS('1추특출'!$AE$6:$AE$50,'1추특입'!AE49))</f>
        <v/>
      </c>
      <c r="AM49" s="23" t="str">
        <f t="shared" si="13"/>
        <v>OK</v>
      </c>
      <c r="AO49" s="38">
        <f>IF(AE49="",0,SUMIFS('1추특출'!$AA$6:$AA$50,'1추특출'!$AE$6:$AE$50,'1추특입'!$AE49))</f>
        <v>0</v>
      </c>
      <c r="AP49" s="38" t="str">
        <f>IF(AE49="","",COUNTIFS('1추특출'!$AE$6:$AE$50,AE49))</f>
        <v/>
      </c>
      <c r="AQ49" s="23" t="str">
        <f t="shared" si="14"/>
        <v>OK</v>
      </c>
    </row>
    <row r="50" spans="1:43" ht="50.1" customHeight="1" x14ac:dyDescent="0.3">
      <c r="A50" s="30" t="str">
        <f>IFERROR(VLOOKUP($C50,구분표!$A$2:$C$300,2,FALSE),"")</f>
        <v/>
      </c>
      <c r="B50" s="21" t="str">
        <f>IFERROR(VLOOKUP($C50,구분표!$A$2:$C$300,3,FALSE),"")</f>
        <v/>
      </c>
      <c r="C50" s="28"/>
      <c r="D50" s="33"/>
      <c r="E50" s="34"/>
      <c r="F50" s="33"/>
      <c r="G50" s="42"/>
      <c r="H50" s="39"/>
      <c r="I50" s="51" t="str">
        <f t="shared" ref="I50" si="15">IF(D50="","",G50-H50)</f>
        <v/>
      </c>
      <c r="J50" s="39"/>
      <c r="K50" s="43"/>
      <c r="L50" s="47">
        <f t="shared" ref="L50" si="16">IF(G50=0,H50+J50+K50,G50+J50+K50)</f>
        <v>0</v>
      </c>
      <c r="M50" s="39"/>
      <c r="N50" s="43"/>
      <c r="O50" s="49">
        <f t="shared" ref="O50" si="17">IF(G50=0,H50+M50+N50,G50+M50+N50)</f>
        <v>0</v>
      </c>
      <c r="P50" s="24" t="str">
        <f t="shared" ref="P50" si="18">IF(AND((L50=0),(O50&gt;0)),"O",IF(AND((J50&lt;0),(L50-O50&lt;0)),"O","X"))</f>
        <v>X</v>
      </c>
      <c r="Q50" s="26"/>
      <c r="S50" s="24"/>
      <c r="U50" s="24"/>
      <c r="V50" s="39">
        <f t="shared" ref="V50" si="19">IF($U50&lt;&gt;"도비",IF($S50="국도비","직접입력",SUM($J50:$K50)),)</f>
        <v>0</v>
      </c>
      <c r="W50" s="39">
        <f t="shared" ref="W50" si="20">IF($U50="도비",SUM($J50:$K50),IF($S50="국도비","직접입력",SUM($J50:$K50)-$V50))</f>
        <v>0</v>
      </c>
      <c r="X50" s="24" t="str">
        <f t="shared" ref="X50" si="21">IF(SUM($J50:$K50)=SUM($V50:$W50),"OK","검토")</f>
        <v>OK</v>
      </c>
      <c r="Z50" s="24"/>
      <c r="AA50" s="39">
        <f t="shared" ref="AA50" si="22">IF($U50&lt;&gt;"도비",IF($S50="국도비","직접입력",SUM($M50:$N50)),)</f>
        <v>0</v>
      </c>
      <c r="AB50" s="39">
        <f t="shared" ref="AB50" si="23">IF($U50="도비",SUM(M50:N50),IF($S50="국도비","직접입력",SUM(M50:N50)-AA50))</f>
        <v>0</v>
      </c>
      <c r="AC50" s="24" t="str">
        <f t="shared" ref="AC50" si="24">IF(SUM(M50:N50)=SUM(AA50:AB50),"OK","검토")</f>
        <v>OK</v>
      </c>
      <c r="AE50" s="24" t="str">
        <f>IF(AG50="","",IF(U50="도비","세입없음",AG50&amp;"-"&amp;test(COUNTIF($AG$7:AG50,AG50),"00")))</f>
        <v/>
      </c>
      <c r="AG50" s="24" t="str">
        <f t="array" ref="AG50">IF(C50="","",INDEX(구분표!$I$2:$I$300, MATCH(1,(구분표!$E$2:$E$300='1추특입'!B50)*(구분표!$F$2:$F$300='1추특입'!C50)*(구분표!$G$2:$G$300='1추특입'!A50),0)))</f>
        <v/>
      </c>
      <c r="AI50" s="24"/>
      <c r="AK50" s="39">
        <f>IF(AE50="",0,SUMIFS('1추특출'!$V$6:$V$50,'1추특출'!$AE$6:$AE$50,'1추특입'!$AE50))</f>
        <v>0</v>
      </c>
      <c r="AL50" s="39" t="str">
        <f>IF(AE50="","",COUNTIFS('1추특출'!$AE$6:$AE$50,'1추특입'!AE50))</f>
        <v/>
      </c>
      <c r="AM50" s="24" t="str">
        <f t="shared" si="13"/>
        <v>OK</v>
      </c>
      <c r="AO50" s="39">
        <f>IF(AE50="",0,SUMIFS('1추특출'!$AA$6:$AA$50,'1추특출'!$AE$6:$AE$50,'1추특입'!$AE50))</f>
        <v>0</v>
      </c>
      <c r="AP50" s="39" t="str">
        <f>IF(AE50="","",COUNTIFS('1추특출'!$AE$6:$AE$50,AE50))</f>
        <v/>
      </c>
      <c r="AQ50" s="24" t="str">
        <f t="shared" si="14"/>
        <v>OK</v>
      </c>
    </row>
  </sheetData>
  <autoFilter ref="A6:AQ6"/>
  <mergeCells count="25">
    <mergeCell ref="AO4:AQ4"/>
    <mergeCell ref="Z4:Z5"/>
    <mergeCell ref="AA4:AC4"/>
    <mergeCell ref="AE4:AE5"/>
    <mergeCell ref="AG4:AG5"/>
    <mergeCell ref="AI4:AI5"/>
    <mergeCell ref="AK4:AM4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U7:U50 Z7:Z50">
      <formula1>"도비,국비,지특,기금,특교"</formula1>
    </dataValidation>
    <dataValidation type="list" allowBlank="1" showInputMessage="1" showErrorMessage="1" sqref="S7:S50">
      <formula1>"도비,국도비"</formula1>
    </dataValidation>
    <dataValidation type="list" allowBlank="1" showInputMessage="1" showErrorMessage="1" sqref="D7:D50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40"/>
  <sheetViews>
    <sheetView zoomScale="70" zoomScaleNormal="70" workbookViewId="0">
      <pane xSplit="4" ySplit="6" topLeftCell="E37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ColWidth="9" defaultRowHeight="50.1" customHeight="1" x14ac:dyDescent="0.4"/>
  <cols>
    <col min="1" max="1" width="12.59765625" style="1" customWidth="1"/>
    <col min="2" max="3" width="12.09765625" style="1" customWidth="1"/>
    <col min="4" max="5" width="7.09765625" style="1" customWidth="1"/>
    <col min="6" max="6" width="41.59765625" style="1" customWidth="1"/>
    <col min="7" max="15" width="11.59765625" style="1" customWidth="1"/>
    <col min="16" max="16" width="7.59765625" style="1" customWidth="1"/>
    <col min="17" max="17" width="38.59765625" style="1" customWidth="1"/>
    <col min="18" max="18" width="3.59765625" style="1" customWidth="1"/>
    <col min="19" max="19" width="6.59765625" style="1" customWidth="1"/>
    <col min="20" max="20" width="2.59765625" style="1" customWidth="1"/>
    <col min="21" max="21" width="6.59765625" style="1" customWidth="1"/>
    <col min="22" max="23" width="11.59765625" style="1" customWidth="1"/>
    <col min="24" max="24" width="6.59765625" style="1" customWidth="1"/>
    <col min="25" max="25" width="2.59765625" style="1" customWidth="1"/>
    <col min="26" max="26" width="6.59765625" style="1" customWidth="1"/>
    <col min="27" max="28" width="11.59765625" style="1" customWidth="1"/>
    <col min="29" max="29" width="6.59765625" style="1" customWidth="1"/>
    <col min="30" max="30" width="2.59765625" style="1" customWidth="1"/>
    <col min="31" max="31" width="10.59765625" style="1" customWidth="1"/>
    <col min="32" max="32" width="2.59765625" style="1" customWidth="1"/>
    <col min="33" max="34" width="7.59765625" style="1" customWidth="1"/>
    <col min="35" max="35" width="2.59765625" style="1" customWidth="1"/>
    <col min="36" max="36" width="10.59765625" style="1" customWidth="1"/>
    <col min="37" max="37" width="2.59765625" style="1" customWidth="1"/>
    <col min="38" max="38" width="6.59765625" style="1" customWidth="1"/>
    <col min="39" max="16384" width="9" style="1"/>
  </cols>
  <sheetData>
    <row r="1" spans="1:38" ht="35.1" customHeight="1" x14ac:dyDescent="0.4">
      <c r="A1" s="12" t="s">
        <v>696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38" ht="20.25" customHeight="1" x14ac:dyDescent="0.4">
      <c r="A2" s="15" t="s">
        <v>681</v>
      </c>
      <c r="V2" s="52" t="s">
        <v>693</v>
      </c>
      <c r="AA2" s="52" t="s">
        <v>693</v>
      </c>
    </row>
    <row r="3" spans="1:38" ht="20.25" customHeight="1" x14ac:dyDescent="0.4">
      <c r="J3" s="45">
        <f>COUNTA(J7:J40)-3</f>
        <v>0</v>
      </c>
      <c r="K3" s="45">
        <f>COUNTA(K7:K40)-3</f>
        <v>0</v>
      </c>
      <c r="M3" s="45">
        <f>COUNTA(M7:M40)-3</f>
        <v>0</v>
      </c>
      <c r="N3" s="45">
        <f>COUNTA(N7:N40)-3</f>
        <v>0</v>
      </c>
      <c r="Q3" s="16" t="s">
        <v>660</v>
      </c>
      <c r="V3" s="59" t="str">
        <f>IF(V6='1추특입'!V6,"OK","@@")</f>
        <v>OK</v>
      </c>
      <c r="W3" s="60"/>
      <c r="X3" s="59" t="str">
        <f>IF(COUNTIF(X6:X40,"검토")&gt;0,"@@","OK")</f>
        <v>OK</v>
      </c>
      <c r="AA3" s="59" t="str">
        <f>IF(AA6='1추특입'!AA6,"OK","@@")</f>
        <v>OK</v>
      </c>
      <c r="AC3" s="59" t="str">
        <f>IF(COUNTIF(AC6:AC40,"검토")&gt;0,"@@","OK")</f>
        <v>OK</v>
      </c>
    </row>
    <row r="4" spans="1:38" s="14" customFormat="1" ht="30" customHeight="1" x14ac:dyDescent="0.4">
      <c r="A4" s="212" t="s">
        <v>645</v>
      </c>
      <c r="B4" s="214" t="s">
        <v>646</v>
      </c>
      <c r="C4" s="216" t="s">
        <v>647</v>
      </c>
      <c r="D4" s="215" t="s">
        <v>659</v>
      </c>
      <c r="E4" s="213" t="s">
        <v>648</v>
      </c>
      <c r="F4" s="214" t="s">
        <v>682</v>
      </c>
      <c r="G4" s="213" t="s">
        <v>656</v>
      </c>
      <c r="H4" s="215" t="s">
        <v>655</v>
      </c>
      <c r="I4" s="213" t="s">
        <v>654</v>
      </c>
      <c r="J4" s="217" t="s">
        <v>652</v>
      </c>
      <c r="K4" s="218"/>
      <c r="L4" s="219" t="s">
        <v>653</v>
      </c>
      <c r="M4" s="221" t="s">
        <v>662</v>
      </c>
      <c r="N4" s="222"/>
      <c r="O4" s="210" t="s">
        <v>661</v>
      </c>
      <c r="P4" s="215" t="s">
        <v>658</v>
      </c>
      <c r="Q4" s="224" t="s">
        <v>657</v>
      </c>
      <c r="S4" s="225" t="s">
        <v>663</v>
      </c>
      <c r="U4" s="226" t="s">
        <v>664</v>
      </c>
      <c r="V4" s="227" t="s">
        <v>665</v>
      </c>
      <c r="W4" s="227"/>
      <c r="X4" s="227"/>
      <c r="Z4" s="226" t="s">
        <v>664</v>
      </c>
      <c r="AA4" s="223" t="s">
        <v>669</v>
      </c>
      <c r="AB4" s="223"/>
      <c r="AC4" s="223"/>
      <c r="AE4" s="226" t="s">
        <v>670</v>
      </c>
      <c r="AG4" s="228" t="s">
        <v>694</v>
      </c>
      <c r="AH4" s="230" t="s">
        <v>695</v>
      </c>
      <c r="AJ4" s="225" t="s">
        <v>671</v>
      </c>
      <c r="AL4" s="225" t="s">
        <v>672</v>
      </c>
    </row>
    <row r="5" spans="1:38" s="14" customFormat="1" ht="18" customHeight="1" x14ac:dyDescent="0.4">
      <c r="A5" s="212"/>
      <c r="B5" s="214"/>
      <c r="C5" s="216"/>
      <c r="D5" s="214"/>
      <c r="E5" s="213"/>
      <c r="F5" s="214"/>
      <c r="G5" s="213"/>
      <c r="H5" s="214"/>
      <c r="I5" s="216"/>
      <c r="J5" s="17" t="s">
        <v>650</v>
      </c>
      <c r="K5" s="36" t="s">
        <v>651</v>
      </c>
      <c r="L5" s="220"/>
      <c r="M5" s="18" t="s">
        <v>650</v>
      </c>
      <c r="N5" s="35" t="s">
        <v>651</v>
      </c>
      <c r="O5" s="211"/>
      <c r="P5" s="215"/>
      <c r="Q5" s="224"/>
      <c r="S5" s="226"/>
      <c r="U5" s="226"/>
      <c r="V5" s="63" t="s">
        <v>666</v>
      </c>
      <c r="W5" s="63" t="s">
        <v>667</v>
      </c>
      <c r="X5" s="63" t="s">
        <v>668</v>
      </c>
      <c r="Z5" s="226"/>
      <c r="AA5" s="63" t="s">
        <v>666</v>
      </c>
      <c r="AB5" s="63" t="s">
        <v>667</v>
      </c>
      <c r="AC5" s="63" t="s">
        <v>668</v>
      </c>
      <c r="AE5" s="226"/>
      <c r="AG5" s="229"/>
      <c r="AH5" s="231"/>
      <c r="AJ5" s="226"/>
      <c r="AL5" s="226"/>
    </row>
    <row r="6" spans="1:38" ht="50.1" customHeight="1" x14ac:dyDescent="0.4">
      <c r="A6" s="44" t="s">
        <v>677</v>
      </c>
      <c r="B6" s="19"/>
      <c r="C6" s="19"/>
      <c r="D6" s="19"/>
      <c r="E6" s="19"/>
      <c r="F6" s="19"/>
      <c r="G6" s="37">
        <f t="shared" ref="G6:O6" si="0">SUBTOTAL(9,G7:G40)/2</f>
        <v>0</v>
      </c>
      <c r="H6" s="37">
        <f t="shared" si="0"/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>
        <f t="shared" si="0"/>
        <v>0</v>
      </c>
      <c r="P6" s="22"/>
      <c r="Q6" s="19"/>
      <c r="S6" s="22"/>
      <c r="U6" s="22"/>
      <c r="V6" s="37">
        <f>SUBTOTAL(9,V7:V40)/2</f>
        <v>0</v>
      </c>
      <c r="W6" s="37">
        <f>SUBTOTAL(9,W7:W40)/2</f>
        <v>0</v>
      </c>
      <c r="X6" s="23" t="str">
        <f t="shared" ref="X6" si="1">IF(SUM($J6:$K6)=SUM($V6:$W6),"OK","검토")</f>
        <v>OK</v>
      </c>
      <c r="Z6" s="22"/>
      <c r="AA6" s="37">
        <f>SUBTOTAL(9,AA7:AA40)/2</f>
        <v>0</v>
      </c>
      <c r="AB6" s="37">
        <f>SUBTOTAL(9,AB7:AB40)/2</f>
        <v>0</v>
      </c>
      <c r="AC6" s="23" t="str">
        <f t="shared" ref="AC6" si="2">IF(SUM($J6:$K6)=SUM($V6:$W6),"OK","검토")</f>
        <v>OK</v>
      </c>
      <c r="AE6" s="22"/>
      <c r="AG6" s="20"/>
      <c r="AH6" s="25"/>
      <c r="AJ6" s="22"/>
      <c r="AL6" s="22"/>
    </row>
    <row r="7" spans="1:38" ht="50.1" customHeight="1" x14ac:dyDescent="0.4">
      <c r="A7" s="53" t="s">
        <v>697</v>
      </c>
      <c r="B7" s="54"/>
      <c r="C7" s="55"/>
      <c r="D7" s="54"/>
      <c r="E7" s="55"/>
      <c r="F7" s="54"/>
      <c r="G7" s="56">
        <f>SUM(G8:G14)</f>
        <v>0</v>
      </c>
      <c r="H7" s="56">
        <f t="shared" ref="H7:O7" si="3">SUM(H8:H14)</f>
        <v>0</v>
      </c>
      <c r="I7" s="56">
        <f t="shared" si="3"/>
        <v>0</v>
      </c>
      <c r="J7" s="56">
        <f t="shared" si="3"/>
        <v>0</v>
      </c>
      <c r="K7" s="56">
        <f t="shared" si="3"/>
        <v>0</v>
      </c>
      <c r="L7" s="56">
        <f t="shared" si="3"/>
        <v>0</v>
      </c>
      <c r="M7" s="56">
        <f t="shared" si="3"/>
        <v>0</v>
      </c>
      <c r="N7" s="56">
        <f t="shared" si="3"/>
        <v>0</v>
      </c>
      <c r="O7" s="56">
        <f t="shared" si="3"/>
        <v>0</v>
      </c>
      <c r="P7" s="57"/>
      <c r="Q7" s="58"/>
      <c r="S7" s="23"/>
      <c r="U7" s="23"/>
      <c r="V7" s="38">
        <f>IF($U7&lt;&gt;"도비",IF($S7="국도비","직접입력",SUM($J7:$K7)),)</f>
        <v>0</v>
      </c>
      <c r="W7" s="38">
        <f>IF($U7="도비",SUM($J7:$K7),IF($S7="국도비","직접입력",SUM($J7:$K7)-$V7))</f>
        <v>0</v>
      </c>
      <c r="X7" s="23" t="str">
        <f>IF(SUM($J7:$K7)=SUM($V7:$W7),"OK","검토")</f>
        <v>OK</v>
      </c>
      <c r="Z7" s="23"/>
      <c r="AA7" s="38">
        <f>IF($U7&lt;&gt;"도비",IF($S7="국도비","직접입력",SUM($M7:$N7)),)</f>
        <v>0</v>
      </c>
      <c r="AB7" s="38">
        <f>IF($U7="도비",SUM(M7:N7),IF($S7="국도비","직접입력",SUM(M7:N7)-AA7))</f>
        <v>0</v>
      </c>
      <c r="AC7" s="23" t="str">
        <f>IF(SUM(M7:N7)=SUM(AA7:AB7),"OK","검토")</f>
        <v>OK</v>
      </c>
      <c r="AE7" s="23" t="str">
        <f>IF(U7="","",IF(U7="도비","세입없음","직접입력"))</f>
        <v/>
      </c>
      <c r="AG7" s="20" t="str">
        <f t="shared" ref="AG7:AG40" si="4">IF(AE7="","",COUNTIF($AE$7:$AE$40,AE7))</f>
        <v/>
      </c>
      <c r="AH7" s="61" t="str">
        <f>IF(U7="","",IF(AND(U7="도비",AE7="세입없음"),"OK",IF(AND(U7&lt;&gt;"도비",AE7&lt;&gt;""),"OK","@@")))</f>
        <v/>
      </c>
      <c r="AJ7" s="23" t="str">
        <f t="array" ref="AJ7">IF(C7="","",INDEX(구분표!$I$2:$I$300, MATCH(1,(구분표!$E$2:$E$300='1추특출'!B7)*(구분표!$F$2:$F$300='1추특출'!C7)*(구분표!$G$2:$G$300='1추특출'!A7),0)))</f>
        <v/>
      </c>
      <c r="AL7" s="23"/>
    </row>
    <row r="8" spans="1:38" ht="50.1" customHeight="1" x14ac:dyDescent="0.3">
      <c r="A8" s="29" t="str">
        <f>IFERROR(VLOOKUP($C8,구분표!$A$2:$C$300,2,FALSE),"")</f>
        <v/>
      </c>
      <c r="B8" s="20" t="str">
        <f>IFERROR(VLOOKUP($C8,구분표!$A$2:$C$300,3,FALSE),"")</f>
        <v/>
      </c>
      <c r="C8" s="27"/>
      <c r="D8" s="31"/>
      <c r="E8" s="32"/>
      <c r="F8" s="31"/>
      <c r="G8" s="40"/>
      <c r="H8" s="38"/>
      <c r="I8" s="50" t="str">
        <f t="shared" ref="I8:I14" si="5">IF(D8="","",G8-H8)</f>
        <v/>
      </c>
      <c r="J8" s="38"/>
      <c r="K8" s="41"/>
      <c r="L8" s="46">
        <f t="shared" ref="L8:L14" si="6">IF(G8=0,H8+J8+K8,G8+J8+K8)</f>
        <v>0</v>
      </c>
      <c r="M8" s="38"/>
      <c r="N8" s="41"/>
      <c r="O8" s="48">
        <f t="shared" ref="O8:O14" si="7">IF(G8=0,H8+M8+N8,G8+M8+N8)</f>
        <v>0</v>
      </c>
      <c r="P8" s="23" t="str">
        <f t="shared" ref="P8:P14" si="8">IF(AND((L8=0),(O8&gt;0)),"O",IF(AND((J8&lt;0),(L8-O8&lt;0)),"O","X"))</f>
        <v>X</v>
      </c>
      <c r="Q8" s="25"/>
      <c r="S8" s="23"/>
      <c r="U8" s="23"/>
      <c r="V8" s="38">
        <f t="shared" ref="V8:V15" si="9">IF($U8&lt;&gt;"도비",IF($S8="국도비","직접입력",SUM($J8:$K8)),)</f>
        <v>0</v>
      </c>
      <c r="W8" s="38">
        <f t="shared" ref="W8:W15" si="10">IF($U8="도비",SUM($J8:$K8),IF($S8="국도비","직접입력",SUM($J8:$K8)-$V8))</f>
        <v>0</v>
      </c>
      <c r="X8" s="23" t="str">
        <f t="shared" ref="X8:X15" si="11">IF(SUM($J8:$K8)=SUM($V8:$W8),"OK","검토")</f>
        <v>OK</v>
      </c>
      <c r="Z8" s="23"/>
      <c r="AA8" s="38">
        <f t="shared" ref="AA8:AA15" si="12">IF($U8&lt;&gt;"도비",IF($S8="국도비","직접입력",SUM($M8:$N8)),)</f>
        <v>0</v>
      </c>
      <c r="AB8" s="38">
        <f t="shared" ref="AB8:AB15" si="13">IF($U8="도비",SUM(M8:N8),IF($S8="국도비","직접입력",SUM(M8:N8)-AA8))</f>
        <v>0</v>
      </c>
      <c r="AC8" s="23" t="str">
        <f t="shared" ref="AC8:AC15" si="14">IF(SUM(M8:N8)=SUM(AA8:AB8),"OK","검토")</f>
        <v>OK</v>
      </c>
      <c r="AE8" s="23" t="str">
        <f t="shared" ref="AE8:AE15" si="15">IF(U8="","",IF(U8="도비","세입없음","직접입력"))</f>
        <v/>
      </c>
      <c r="AG8" s="20" t="str">
        <f t="shared" si="4"/>
        <v/>
      </c>
      <c r="AH8" s="61" t="str">
        <f t="shared" ref="AH8:AH15" si="16">IF(U8="","",IF(AND(U8="도비",AE8="세입없음"),"OK",IF(AND(U8&lt;&gt;"도비",AE8&lt;&gt;""),"OK","@@")))</f>
        <v/>
      </c>
      <c r="AJ8" s="23" t="str">
        <f t="array" ref="AJ8">IF(C8="","",INDEX(구분표!$I$2:$I$300, MATCH(1,(구분표!$E$2:$E$300='1추특출'!B8)*(구분표!$F$2:$F$300='1추특출'!C8)*(구분표!$G$2:$G$300='1추특출'!A8),0)))</f>
        <v/>
      </c>
      <c r="AL8" s="23"/>
    </row>
    <row r="9" spans="1:38" ht="50.1" customHeight="1" x14ac:dyDescent="0.3">
      <c r="A9" s="29" t="str">
        <f>IFERROR(VLOOKUP($C9,구분표!$A$2:$C$300,2,FALSE),"")</f>
        <v/>
      </c>
      <c r="B9" s="20" t="str">
        <f>IFERROR(VLOOKUP($C9,구분표!$A$2:$C$300,3,FALSE),"")</f>
        <v/>
      </c>
      <c r="C9" s="27"/>
      <c r="D9" s="31"/>
      <c r="E9" s="32"/>
      <c r="F9" s="31"/>
      <c r="G9" s="40"/>
      <c r="H9" s="38"/>
      <c r="I9" s="50" t="str">
        <f t="shared" si="5"/>
        <v/>
      </c>
      <c r="J9" s="38"/>
      <c r="K9" s="41"/>
      <c r="L9" s="46">
        <f t="shared" si="6"/>
        <v>0</v>
      </c>
      <c r="M9" s="38"/>
      <c r="N9" s="41"/>
      <c r="O9" s="48">
        <f t="shared" si="7"/>
        <v>0</v>
      </c>
      <c r="P9" s="23" t="str">
        <f t="shared" si="8"/>
        <v>X</v>
      </c>
      <c r="Q9" s="25"/>
      <c r="S9" s="23"/>
      <c r="U9" s="23"/>
      <c r="V9" s="38">
        <f t="shared" si="9"/>
        <v>0</v>
      </c>
      <c r="W9" s="38">
        <f t="shared" si="10"/>
        <v>0</v>
      </c>
      <c r="X9" s="23" t="str">
        <f t="shared" si="11"/>
        <v>OK</v>
      </c>
      <c r="Z9" s="23"/>
      <c r="AA9" s="38">
        <f t="shared" si="12"/>
        <v>0</v>
      </c>
      <c r="AB9" s="38">
        <f t="shared" si="13"/>
        <v>0</v>
      </c>
      <c r="AC9" s="23" t="str">
        <f t="shared" si="14"/>
        <v>OK</v>
      </c>
      <c r="AE9" s="23" t="str">
        <f t="shared" si="15"/>
        <v/>
      </c>
      <c r="AG9" s="20" t="str">
        <f t="shared" si="4"/>
        <v/>
      </c>
      <c r="AH9" s="61" t="str">
        <f t="shared" si="16"/>
        <v/>
      </c>
      <c r="AJ9" s="23" t="str">
        <f t="array" ref="AJ9">IF(C9="","",INDEX(구분표!$I$2:$I$300, MATCH(1,(구분표!$E$2:$E$300='1추특출'!B9)*(구분표!$F$2:$F$300='1추특출'!C9)*(구분표!$G$2:$G$300='1추특출'!A9),0)))</f>
        <v/>
      </c>
      <c r="AL9" s="23"/>
    </row>
    <row r="10" spans="1:38" ht="50.1" customHeight="1" x14ac:dyDescent="0.3">
      <c r="A10" s="29" t="str">
        <f>IFERROR(VLOOKUP($C10,구분표!$A$2:$C$300,2,FALSE),"")</f>
        <v/>
      </c>
      <c r="B10" s="20" t="str">
        <f>IFERROR(VLOOKUP($C10,구분표!$A$2:$C$300,3,FALSE),"")</f>
        <v/>
      </c>
      <c r="C10" s="27"/>
      <c r="D10" s="31"/>
      <c r="E10" s="32"/>
      <c r="F10" s="31"/>
      <c r="G10" s="40"/>
      <c r="H10" s="38"/>
      <c r="I10" s="50" t="str">
        <f t="shared" si="5"/>
        <v/>
      </c>
      <c r="J10" s="38"/>
      <c r="K10" s="41"/>
      <c r="L10" s="46">
        <f t="shared" si="6"/>
        <v>0</v>
      </c>
      <c r="M10" s="38"/>
      <c r="N10" s="41"/>
      <c r="O10" s="48">
        <f t="shared" si="7"/>
        <v>0</v>
      </c>
      <c r="P10" s="23" t="str">
        <f t="shared" si="8"/>
        <v>X</v>
      </c>
      <c r="Q10" s="25"/>
      <c r="S10" s="23"/>
      <c r="U10" s="23"/>
      <c r="V10" s="38">
        <f t="shared" si="9"/>
        <v>0</v>
      </c>
      <c r="W10" s="38">
        <f t="shared" si="10"/>
        <v>0</v>
      </c>
      <c r="X10" s="23" t="str">
        <f t="shared" si="11"/>
        <v>OK</v>
      </c>
      <c r="Z10" s="23"/>
      <c r="AA10" s="38">
        <f t="shared" si="12"/>
        <v>0</v>
      </c>
      <c r="AB10" s="38">
        <f t="shared" si="13"/>
        <v>0</v>
      </c>
      <c r="AC10" s="23" t="str">
        <f t="shared" si="14"/>
        <v>OK</v>
      </c>
      <c r="AE10" s="23" t="str">
        <f t="shared" si="15"/>
        <v/>
      </c>
      <c r="AG10" s="20" t="str">
        <f t="shared" si="4"/>
        <v/>
      </c>
      <c r="AH10" s="61" t="str">
        <f t="shared" si="16"/>
        <v/>
      </c>
      <c r="AJ10" s="23" t="str">
        <f t="array" ref="AJ10">IF(C10="","",INDEX(구분표!$I$2:$I$300, MATCH(1,(구분표!$E$2:$E$300='1추특출'!B10)*(구분표!$F$2:$F$300='1추특출'!C10)*(구분표!$G$2:$G$300='1추특출'!A10),0)))</f>
        <v/>
      </c>
      <c r="AL10" s="23"/>
    </row>
    <row r="11" spans="1:38" ht="50.1" customHeight="1" x14ac:dyDescent="0.3">
      <c r="A11" s="29" t="str">
        <f>IFERROR(VLOOKUP($C11,구분표!$A$2:$C$300,2,FALSE),"")</f>
        <v/>
      </c>
      <c r="B11" s="20" t="str">
        <f>IFERROR(VLOOKUP($C11,구분표!$A$2:$C$300,3,FALSE),"")</f>
        <v/>
      </c>
      <c r="C11" s="27"/>
      <c r="D11" s="31"/>
      <c r="E11" s="32"/>
      <c r="F11" s="31"/>
      <c r="G11" s="40"/>
      <c r="H11" s="38"/>
      <c r="I11" s="50" t="str">
        <f t="shared" si="5"/>
        <v/>
      </c>
      <c r="J11" s="38"/>
      <c r="K11" s="41"/>
      <c r="L11" s="46">
        <f t="shared" si="6"/>
        <v>0</v>
      </c>
      <c r="M11" s="38"/>
      <c r="N11" s="41"/>
      <c r="O11" s="48">
        <f t="shared" si="7"/>
        <v>0</v>
      </c>
      <c r="P11" s="23" t="str">
        <f t="shared" si="8"/>
        <v>X</v>
      </c>
      <c r="Q11" s="25"/>
      <c r="S11" s="23"/>
      <c r="U11" s="23"/>
      <c r="V11" s="38">
        <f t="shared" si="9"/>
        <v>0</v>
      </c>
      <c r="W11" s="38">
        <f t="shared" si="10"/>
        <v>0</v>
      </c>
      <c r="X11" s="23" t="str">
        <f t="shared" si="11"/>
        <v>OK</v>
      </c>
      <c r="Z11" s="23"/>
      <c r="AA11" s="38">
        <f t="shared" si="12"/>
        <v>0</v>
      </c>
      <c r="AB11" s="38">
        <f t="shared" si="13"/>
        <v>0</v>
      </c>
      <c r="AC11" s="23" t="str">
        <f t="shared" si="14"/>
        <v>OK</v>
      </c>
      <c r="AE11" s="23" t="str">
        <f t="shared" si="15"/>
        <v/>
      </c>
      <c r="AG11" s="20" t="str">
        <f t="shared" si="4"/>
        <v/>
      </c>
      <c r="AH11" s="61" t="str">
        <f t="shared" si="16"/>
        <v/>
      </c>
      <c r="AJ11" s="23" t="str">
        <f t="array" ref="AJ11">IF(C11="","",INDEX(구분표!$I$2:$I$300, MATCH(1,(구분표!$E$2:$E$300='1추특출'!B11)*(구분표!$F$2:$F$300='1추특출'!C11)*(구분표!$G$2:$G$300='1추특출'!A11),0)))</f>
        <v/>
      </c>
      <c r="AL11" s="23"/>
    </row>
    <row r="12" spans="1:38" ht="50.1" customHeight="1" x14ac:dyDescent="0.3">
      <c r="A12" s="29" t="str">
        <f>IFERROR(VLOOKUP($C12,구분표!$A$2:$C$300,2,FALSE),"")</f>
        <v/>
      </c>
      <c r="B12" s="20" t="str">
        <f>IFERROR(VLOOKUP($C12,구분표!$A$2:$C$300,3,FALSE),"")</f>
        <v/>
      </c>
      <c r="C12" s="27"/>
      <c r="D12" s="31"/>
      <c r="E12" s="32"/>
      <c r="F12" s="31"/>
      <c r="G12" s="40"/>
      <c r="H12" s="38"/>
      <c r="I12" s="50" t="str">
        <f t="shared" si="5"/>
        <v/>
      </c>
      <c r="J12" s="38"/>
      <c r="K12" s="41"/>
      <c r="L12" s="46">
        <f t="shared" si="6"/>
        <v>0</v>
      </c>
      <c r="M12" s="38"/>
      <c r="N12" s="41"/>
      <c r="O12" s="48">
        <f t="shared" si="7"/>
        <v>0</v>
      </c>
      <c r="P12" s="23" t="str">
        <f t="shared" si="8"/>
        <v>X</v>
      </c>
      <c r="Q12" s="25"/>
      <c r="S12" s="23"/>
      <c r="U12" s="23"/>
      <c r="V12" s="38">
        <f t="shared" si="9"/>
        <v>0</v>
      </c>
      <c r="W12" s="38">
        <f t="shared" si="10"/>
        <v>0</v>
      </c>
      <c r="X12" s="23" t="str">
        <f t="shared" si="11"/>
        <v>OK</v>
      </c>
      <c r="Z12" s="23"/>
      <c r="AA12" s="38">
        <f t="shared" si="12"/>
        <v>0</v>
      </c>
      <c r="AB12" s="38">
        <f t="shared" si="13"/>
        <v>0</v>
      </c>
      <c r="AC12" s="23" t="str">
        <f t="shared" si="14"/>
        <v>OK</v>
      </c>
      <c r="AE12" s="23" t="str">
        <f t="shared" si="15"/>
        <v/>
      </c>
      <c r="AG12" s="20" t="str">
        <f t="shared" si="4"/>
        <v/>
      </c>
      <c r="AH12" s="61" t="str">
        <f t="shared" si="16"/>
        <v/>
      </c>
      <c r="AJ12" s="23" t="str">
        <f t="array" ref="AJ12">IF(C12="","",INDEX(구분표!$I$2:$I$300, MATCH(1,(구분표!$E$2:$E$300='1추특출'!B12)*(구분표!$F$2:$F$300='1추특출'!C12)*(구분표!$G$2:$G$300='1추특출'!A12),0)))</f>
        <v/>
      </c>
      <c r="AL12" s="23"/>
    </row>
    <row r="13" spans="1:38" ht="50.1" customHeight="1" x14ac:dyDescent="0.3">
      <c r="A13" s="29" t="str">
        <f>IFERROR(VLOOKUP($C13,구분표!$A$2:$C$300,2,FALSE),"")</f>
        <v/>
      </c>
      <c r="B13" s="20" t="str">
        <f>IFERROR(VLOOKUP($C13,구분표!$A$2:$C$300,3,FALSE),"")</f>
        <v/>
      </c>
      <c r="C13" s="27"/>
      <c r="D13" s="31"/>
      <c r="E13" s="32"/>
      <c r="F13" s="31"/>
      <c r="G13" s="40"/>
      <c r="H13" s="38"/>
      <c r="I13" s="50" t="str">
        <f t="shared" si="5"/>
        <v/>
      </c>
      <c r="J13" s="38"/>
      <c r="K13" s="41"/>
      <c r="L13" s="46">
        <f t="shared" si="6"/>
        <v>0</v>
      </c>
      <c r="M13" s="38"/>
      <c r="N13" s="41"/>
      <c r="O13" s="48">
        <f t="shared" si="7"/>
        <v>0</v>
      </c>
      <c r="P13" s="23" t="str">
        <f t="shared" si="8"/>
        <v>X</v>
      </c>
      <c r="Q13" s="25"/>
      <c r="S13" s="23"/>
      <c r="U13" s="23"/>
      <c r="V13" s="38">
        <f t="shared" si="9"/>
        <v>0</v>
      </c>
      <c r="W13" s="38">
        <f t="shared" si="10"/>
        <v>0</v>
      </c>
      <c r="X13" s="23" t="str">
        <f t="shared" si="11"/>
        <v>OK</v>
      </c>
      <c r="Z13" s="23"/>
      <c r="AA13" s="38">
        <f t="shared" si="12"/>
        <v>0</v>
      </c>
      <c r="AB13" s="38">
        <f t="shared" si="13"/>
        <v>0</v>
      </c>
      <c r="AC13" s="23" t="str">
        <f t="shared" si="14"/>
        <v>OK</v>
      </c>
      <c r="AE13" s="23" t="str">
        <f t="shared" si="15"/>
        <v/>
      </c>
      <c r="AG13" s="20" t="str">
        <f t="shared" si="4"/>
        <v/>
      </c>
      <c r="AH13" s="61" t="str">
        <f t="shared" si="16"/>
        <v/>
      </c>
      <c r="AJ13" s="23" t="str">
        <f t="array" ref="AJ13">IF(C13="","",INDEX(구분표!$I$2:$I$300, MATCH(1,(구분표!$E$2:$E$300='1추특출'!B13)*(구분표!$F$2:$F$300='1추특출'!C13)*(구분표!$G$2:$G$300='1추특출'!A13),0)))</f>
        <v/>
      </c>
      <c r="AL13" s="23"/>
    </row>
    <row r="14" spans="1:38" ht="50.1" customHeight="1" x14ac:dyDescent="0.3">
      <c r="A14" s="29" t="str">
        <f>IFERROR(VLOOKUP($C14,구분표!$A$2:$C$300,2,FALSE),"")</f>
        <v/>
      </c>
      <c r="B14" s="20" t="str">
        <f>IFERROR(VLOOKUP($C14,구분표!$A$2:$C$300,3,FALSE),"")</f>
        <v/>
      </c>
      <c r="C14" s="27"/>
      <c r="D14" s="31"/>
      <c r="E14" s="32"/>
      <c r="F14" s="31"/>
      <c r="G14" s="40"/>
      <c r="H14" s="38"/>
      <c r="I14" s="50" t="str">
        <f t="shared" si="5"/>
        <v/>
      </c>
      <c r="J14" s="38"/>
      <c r="K14" s="41"/>
      <c r="L14" s="46">
        <f t="shared" si="6"/>
        <v>0</v>
      </c>
      <c r="M14" s="38"/>
      <c r="N14" s="41"/>
      <c r="O14" s="48">
        <f t="shared" si="7"/>
        <v>0</v>
      </c>
      <c r="P14" s="23" t="str">
        <f t="shared" si="8"/>
        <v>X</v>
      </c>
      <c r="Q14" s="25"/>
      <c r="S14" s="23"/>
      <c r="U14" s="23"/>
      <c r="V14" s="38">
        <f t="shared" si="9"/>
        <v>0</v>
      </c>
      <c r="W14" s="38">
        <f t="shared" si="10"/>
        <v>0</v>
      </c>
      <c r="X14" s="23" t="str">
        <f t="shared" si="11"/>
        <v>OK</v>
      </c>
      <c r="Z14" s="23"/>
      <c r="AA14" s="38">
        <f t="shared" si="12"/>
        <v>0</v>
      </c>
      <c r="AB14" s="38">
        <f t="shared" si="13"/>
        <v>0</v>
      </c>
      <c r="AC14" s="23" t="str">
        <f t="shared" si="14"/>
        <v>OK</v>
      </c>
      <c r="AE14" s="23" t="str">
        <f t="shared" si="15"/>
        <v/>
      </c>
      <c r="AG14" s="20" t="str">
        <f t="shared" si="4"/>
        <v/>
      </c>
      <c r="AH14" s="61" t="str">
        <f t="shared" si="16"/>
        <v/>
      </c>
      <c r="AJ14" s="23" t="str">
        <f t="array" ref="AJ14">IF(C14="","",INDEX(구분표!$I$2:$I$300, MATCH(1,(구분표!$E$2:$E$300='1추특출'!B14)*(구분표!$F$2:$F$300='1추특출'!C14)*(구분표!$G$2:$G$300='1추특출'!A14),0)))</f>
        <v/>
      </c>
      <c r="AL14" s="23"/>
    </row>
    <row r="15" spans="1:38" ht="50.1" customHeight="1" x14ac:dyDescent="0.4">
      <c r="A15" s="53" t="s">
        <v>697</v>
      </c>
      <c r="B15" s="54"/>
      <c r="C15" s="55"/>
      <c r="D15" s="54"/>
      <c r="E15" s="55"/>
      <c r="F15" s="54"/>
      <c r="G15" s="56">
        <f>SUM(G16:G22)</f>
        <v>0</v>
      </c>
      <c r="H15" s="56">
        <f t="shared" ref="H15:O15" si="17">SUM(H16:H22)</f>
        <v>0</v>
      </c>
      <c r="I15" s="56">
        <f t="shared" si="17"/>
        <v>0</v>
      </c>
      <c r="J15" s="56">
        <f t="shared" si="17"/>
        <v>0</v>
      </c>
      <c r="K15" s="56">
        <f t="shared" si="17"/>
        <v>0</v>
      </c>
      <c r="L15" s="56">
        <f t="shared" si="17"/>
        <v>0</v>
      </c>
      <c r="M15" s="56">
        <f t="shared" si="17"/>
        <v>0</v>
      </c>
      <c r="N15" s="56">
        <f t="shared" si="17"/>
        <v>0</v>
      </c>
      <c r="O15" s="56">
        <f t="shared" si="17"/>
        <v>0</v>
      </c>
      <c r="P15" s="57"/>
      <c r="Q15" s="58"/>
      <c r="S15" s="23"/>
      <c r="U15" s="23"/>
      <c r="V15" s="38">
        <f t="shared" si="9"/>
        <v>0</v>
      </c>
      <c r="W15" s="38">
        <f t="shared" si="10"/>
        <v>0</v>
      </c>
      <c r="X15" s="23" t="str">
        <f t="shared" si="11"/>
        <v>OK</v>
      </c>
      <c r="Z15" s="23"/>
      <c r="AA15" s="38">
        <f t="shared" si="12"/>
        <v>0</v>
      </c>
      <c r="AB15" s="38">
        <f t="shared" si="13"/>
        <v>0</v>
      </c>
      <c r="AC15" s="23" t="str">
        <f t="shared" si="14"/>
        <v>OK</v>
      </c>
      <c r="AE15" s="23" t="str">
        <f t="shared" si="15"/>
        <v/>
      </c>
      <c r="AG15" s="20" t="str">
        <f t="shared" si="4"/>
        <v/>
      </c>
      <c r="AH15" s="61" t="str">
        <f t="shared" si="16"/>
        <v/>
      </c>
      <c r="AJ15" s="23" t="str">
        <f t="array" ref="AJ15">IF(C15="","",INDEX(구분표!$I$2:$I$300, MATCH(1,(구분표!$E$2:$E$300='1추특출'!B15)*(구분표!$F$2:$F$300='1추특출'!C15)*(구분표!$G$2:$G$300='1추특출'!A15),0)))</f>
        <v/>
      </c>
      <c r="AL15" s="23"/>
    </row>
    <row r="16" spans="1:38" ht="50.1" customHeight="1" x14ac:dyDescent="0.3">
      <c r="A16" s="29" t="str">
        <f>IFERROR(VLOOKUP($C16,구분표!$A$2:$C$300,2,FALSE),"")</f>
        <v/>
      </c>
      <c r="B16" s="20" t="str">
        <f>IFERROR(VLOOKUP($C16,구분표!$A$2:$C$300,3,FALSE),"")</f>
        <v/>
      </c>
      <c r="C16" s="27"/>
      <c r="D16" s="31"/>
      <c r="E16" s="32"/>
      <c r="F16" s="31"/>
      <c r="G16" s="40"/>
      <c r="H16" s="38"/>
      <c r="I16" s="50" t="str">
        <f t="shared" ref="I16:I22" si="18">IF(D16="","",G16-H16)</f>
        <v/>
      </c>
      <c r="J16" s="38"/>
      <c r="K16" s="41"/>
      <c r="L16" s="46">
        <f t="shared" ref="L16:L22" si="19">IF(G16=0,H16+J16+K16,G16+J16+K16)</f>
        <v>0</v>
      </c>
      <c r="M16" s="38"/>
      <c r="N16" s="41"/>
      <c r="O16" s="48">
        <f t="shared" ref="O16:O22" si="20">IF(G16=0,H16+M16+N16,G16+M16+N16)</f>
        <v>0</v>
      </c>
      <c r="P16" s="23" t="str">
        <f t="shared" ref="P16:P22" si="21">IF(AND((L16=0),(O16&gt;0)),"O",IF(AND((J16&lt;0),(L16-O16&lt;0)),"O","X"))</f>
        <v>X</v>
      </c>
      <c r="Q16" s="25"/>
      <c r="S16" s="23"/>
      <c r="U16" s="23"/>
      <c r="V16" s="38">
        <f t="shared" ref="V16:V40" si="22">IF($U16&lt;&gt;"도비",IF($S16="국도비","직접입력",SUM($J16:$K16)),)</f>
        <v>0</v>
      </c>
      <c r="W16" s="38">
        <f t="shared" ref="W16:W40" si="23">IF($U16="도비",SUM($J16:$K16),IF($S16="국도비","직접입력",SUM($J16:$K16)-$V16))</f>
        <v>0</v>
      </c>
      <c r="X16" s="23" t="str">
        <f t="shared" ref="X16:X40" si="24">IF(SUM($J16:$K16)=SUM($V16:$W16),"OK","검토")</f>
        <v>OK</v>
      </c>
      <c r="Z16" s="23"/>
      <c r="AA16" s="38">
        <f t="shared" ref="AA16:AA40" si="25">IF($U16&lt;&gt;"도비",IF($S16="국도비","직접입력",SUM($M16:$N16)),)</f>
        <v>0</v>
      </c>
      <c r="AB16" s="38">
        <f t="shared" ref="AB16:AB40" si="26">IF($U16="도비",SUM(M16:N16),IF($S16="국도비","직접입력",SUM(M16:N16)-AA16))</f>
        <v>0</v>
      </c>
      <c r="AC16" s="23" t="str">
        <f t="shared" ref="AC16:AC40" si="27">IF(SUM(M16:N16)=SUM(AA16:AB16),"OK","검토")</f>
        <v>OK</v>
      </c>
      <c r="AE16" s="23" t="str">
        <f t="shared" ref="AE16:AE40" si="28">IF(U16="","",IF(U16="도비","세입없음","직접입력"))</f>
        <v/>
      </c>
      <c r="AG16" s="20" t="str">
        <f t="shared" si="4"/>
        <v/>
      </c>
      <c r="AH16" s="61" t="str">
        <f t="shared" ref="AH16:AH40" si="29">IF(U16="","",IF(AND(U16="도비",AE16="세입없음"),"OK",IF(AND(U16&lt;&gt;"도비",AE16&lt;&gt;""),"OK","@@")))</f>
        <v/>
      </c>
      <c r="AJ16" s="23" t="str">
        <f t="array" ref="AJ16">IF(C16="","",INDEX(구분표!$I$2:$I$300, MATCH(1,(구분표!$E$2:$E$300='1추특출'!B16)*(구분표!$F$2:$F$300='1추특출'!C16)*(구분표!$G$2:$G$300='1추특출'!A16),0)))</f>
        <v/>
      </c>
      <c r="AL16" s="23"/>
    </row>
    <row r="17" spans="1:38" ht="50.1" customHeight="1" x14ac:dyDescent="0.3">
      <c r="A17" s="29" t="str">
        <f>IFERROR(VLOOKUP($C17,구분표!$A$2:$C$300,2,FALSE),"")</f>
        <v/>
      </c>
      <c r="B17" s="20" t="str">
        <f>IFERROR(VLOOKUP($C17,구분표!$A$2:$C$300,3,FALSE),"")</f>
        <v/>
      </c>
      <c r="C17" s="27"/>
      <c r="D17" s="31"/>
      <c r="E17" s="32"/>
      <c r="F17" s="31"/>
      <c r="G17" s="40"/>
      <c r="H17" s="38"/>
      <c r="I17" s="50" t="str">
        <f t="shared" si="18"/>
        <v/>
      </c>
      <c r="J17" s="38"/>
      <c r="K17" s="41"/>
      <c r="L17" s="46">
        <f t="shared" si="19"/>
        <v>0</v>
      </c>
      <c r="M17" s="38"/>
      <c r="N17" s="41"/>
      <c r="O17" s="48">
        <f t="shared" si="20"/>
        <v>0</v>
      </c>
      <c r="P17" s="23" t="str">
        <f t="shared" si="21"/>
        <v>X</v>
      </c>
      <c r="Q17" s="25"/>
      <c r="S17" s="23"/>
      <c r="U17" s="23"/>
      <c r="V17" s="38">
        <f t="shared" si="22"/>
        <v>0</v>
      </c>
      <c r="W17" s="38">
        <f t="shared" si="23"/>
        <v>0</v>
      </c>
      <c r="X17" s="23" t="str">
        <f t="shared" si="24"/>
        <v>OK</v>
      </c>
      <c r="Z17" s="23"/>
      <c r="AA17" s="38">
        <f t="shared" si="25"/>
        <v>0</v>
      </c>
      <c r="AB17" s="38">
        <f t="shared" si="26"/>
        <v>0</v>
      </c>
      <c r="AC17" s="23" t="str">
        <f t="shared" si="27"/>
        <v>OK</v>
      </c>
      <c r="AE17" s="23" t="str">
        <f t="shared" si="28"/>
        <v/>
      </c>
      <c r="AG17" s="20" t="str">
        <f t="shared" si="4"/>
        <v/>
      </c>
      <c r="AH17" s="61" t="str">
        <f t="shared" si="29"/>
        <v/>
      </c>
      <c r="AJ17" s="23" t="str">
        <f t="array" ref="AJ17">IF(C17="","",INDEX(구분표!$I$2:$I$300, MATCH(1,(구분표!$E$2:$E$300='1추특출'!B17)*(구분표!$F$2:$F$300='1추특출'!C17)*(구분표!$G$2:$G$300='1추특출'!A17),0)))</f>
        <v/>
      </c>
      <c r="AL17" s="23"/>
    </row>
    <row r="18" spans="1:38" ht="50.1" customHeight="1" x14ac:dyDescent="0.3">
      <c r="A18" s="29" t="str">
        <f>IFERROR(VLOOKUP($C18,구분표!$A$2:$C$300,2,FALSE),"")</f>
        <v/>
      </c>
      <c r="B18" s="20" t="str">
        <f>IFERROR(VLOOKUP($C18,구분표!$A$2:$C$300,3,FALSE),"")</f>
        <v/>
      </c>
      <c r="C18" s="27"/>
      <c r="D18" s="31"/>
      <c r="E18" s="32"/>
      <c r="F18" s="31"/>
      <c r="G18" s="40"/>
      <c r="H18" s="38"/>
      <c r="I18" s="50" t="str">
        <f t="shared" si="18"/>
        <v/>
      </c>
      <c r="J18" s="38"/>
      <c r="K18" s="41"/>
      <c r="L18" s="46">
        <f t="shared" si="19"/>
        <v>0</v>
      </c>
      <c r="M18" s="38"/>
      <c r="N18" s="41"/>
      <c r="O18" s="48">
        <f t="shared" si="20"/>
        <v>0</v>
      </c>
      <c r="P18" s="23" t="str">
        <f t="shared" si="21"/>
        <v>X</v>
      </c>
      <c r="Q18" s="25"/>
      <c r="S18" s="23"/>
      <c r="U18" s="23"/>
      <c r="V18" s="38">
        <f t="shared" si="22"/>
        <v>0</v>
      </c>
      <c r="W18" s="38">
        <f t="shared" si="23"/>
        <v>0</v>
      </c>
      <c r="X18" s="23" t="str">
        <f t="shared" si="24"/>
        <v>OK</v>
      </c>
      <c r="Z18" s="23"/>
      <c r="AA18" s="38">
        <f t="shared" si="25"/>
        <v>0</v>
      </c>
      <c r="AB18" s="38">
        <f t="shared" si="26"/>
        <v>0</v>
      </c>
      <c r="AC18" s="23" t="str">
        <f t="shared" si="27"/>
        <v>OK</v>
      </c>
      <c r="AE18" s="23" t="str">
        <f t="shared" si="28"/>
        <v/>
      </c>
      <c r="AG18" s="20" t="str">
        <f t="shared" si="4"/>
        <v/>
      </c>
      <c r="AH18" s="61" t="str">
        <f t="shared" si="29"/>
        <v/>
      </c>
      <c r="AJ18" s="23" t="str">
        <f t="array" ref="AJ18">IF(C18="","",INDEX(구분표!$I$2:$I$300, MATCH(1,(구분표!$E$2:$E$300='1추특출'!B18)*(구분표!$F$2:$F$300='1추특출'!C18)*(구분표!$G$2:$G$300='1추특출'!A18),0)))</f>
        <v/>
      </c>
      <c r="AL18" s="23"/>
    </row>
    <row r="19" spans="1:38" ht="50.1" customHeight="1" x14ac:dyDescent="0.3">
      <c r="A19" s="29" t="str">
        <f>IFERROR(VLOOKUP($C19,구분표!$A$2:$C$300,2,FALSE),"")</f>
        <v/>
      </c>
      <c r="B19" s="20" t="str">
        <f>IFERROR(VLOOKUP($C19,구분표!$A$2:$C$300,3,FALSE),"")</f>
        <v/>
      </c>
      <c r="C19" s="27"/>
      <c r="D19" s="31"/>
      <c r="E19" s="32"/>
      <c r="F19" s="31"/>
      <c r="G19" s="40"/>
      <c r="H19" s="38"/>
      <c r="I19" s="50" t="str">
        <f t="shared" si="18"/>
        <v/>
      </c>
      <c r="J19" s="38"/>
      <c r="K19" s="41"/>
      <c r="L19" s="46">
        <f t="shared" si="19"/>
        <v>0</v>
      </c>
      <c r="M19" s="38"/>
      <c r="N19" s="41"/>
      <c r="O19" s="48">
        <f t="shared" si="20"/>
        <v>0</v>
      </c>
      <c r="P19" s="23" t="str">
        <f t="shared" si="21"/>
        <v>X</v>
      </c>
      <c r="Q19" s="25"/>
      <c r="S19" s="23"/>
      <c r="U19" s="23"/>
      <c r="V19" s="38">
        <f t="shared" si="22"/>
        <v>0</v>
      </c>
      <c r="W19" s="38">
        <f t="shared" si="23"/>
        <v>0</v>
      </c>
      <c r="X19" s="23" t="str">
        <f t="shared" si="24"/>
        <v>OK</v>
      </c>
      <c r="Z19" s="23"/>
      <c r="AA19" s="38">
        <f t="shared" si="25"/>
        <v>0</v>
      </c>
      <c r="AB19" s="38">
        <f t="shared" si="26"/>
        <v>0</v>
      </c>
      <c r="AC19" s="23" t="str">
        <f t="shared" si="27"/>
        <v>OK</v>
      </c>
      <c r="AE19" s="23" t="str">
        <f t="shared" si="28"/>
        <v/>
      </c>
      <c r="AG19" s="20" t="str">
        <f t="shared" si="4"/>
        <v/>
      </c>
      <c r="AH19" s="61" t="str">
        <f t="shared" si="29"/>
        <v/>
      </c>
      <c r="AJ19" s="23" t="str">
        <f t="array" ref="AJ19">IF(C19="","",INDEX(구분표!$I$2:$I$300, MATCH(1,(구분표!$E$2:$E$300='1추특출'!B19)*(구분표!$F$2:$F$300='1추특출'!C19)*(구분표!$G$2:$G$300='1추특출'!A19),0)))</f>
        <v/>
      </c>
      <c r="AL19" s="23"/>
    </row>
    <row r="20" spans="1:38" ht="50.1" customHeight="1" x14ac:dyDescent="0.3">
      <c r="A20" s="29" t="str">
        <f>IFERROR(VLOOKUP($C20,구분표!$A$2:$C$300,2,FALSE),"")</f>
        <v/>
      </c>
      <c r="B20" s="20" t="str">
        <f>IFERROR(VLOOKUP($C20,구분표!$A$2:$C$300,3,FALSE),"")</f>
        <v/>
      </c>
      <c r="C20" s="27"/>
      <c r="D20" s="31"/>
      <c r="E20" s="32"/>
      <c r="F20" s="31"/>
      <c r="G20" s="40"/>
      <c r="H20" s="38"/>
      <c r="I20" s="50" t="str">
        <f t="shared" si="18"/>
        <v/>
      </c>
      <c r="J20" s="38"/>
      <c r="K20" s="41"/>
      <c r="L20" s="46">
        <f t="shared" si="19"/>
        <v>0</v>
      </c>
      <c r="M20" s="38"/>
      <c r="N20" s="41"/>
      <c r="O20" s="48">
        <f t="shared" si="20"/>
        <v>0</v>
      </c>
      <c r="P20" s="23" t="str">
        <f t="shared" si="21"/>
        <v>X</v>
      </c>
      <c r="Q20" s="25"/>
      <c r="S20" s="23"/>
      <c r="U20" s="23"/>
      <c r="V20" s="38">
        <f t="shared" si="22"/>
        <v>0</v>
      </c>
      <c r="W20" s="38">
        <f t="shared" si="23"/>
        <v>0</v>
      </c>
      <c r="X20" s="23" t="str">
        <f t="shared" si="24"/>
        <v>OK</v>
      </c>
      <c r="Z20" s="23"/>
      <c r="AA20" s="38">
        <f t="shared" si="25"/>
        <v>0</v>
      </c>
      <c r="AB20" s="38">
        <f t="shared" si="26"/>
        <v>0</v>
      </c>
      <c r="AC20" s="23" t="str">
        <f t="shared" si="27"/>
        <v>OK</v>
      </c>
      <c r="AE20" s="23" t="str">
        <f t="shared" si="28"/>
        <v/>
      </c>
      <c r="AG20" s="20" t="str">
        <f t="shared" si="4"/>
        <v/>
      </c>
      <c r="AH20" s="61" t="str">
        <f t="shared" si="29"/>
        <v/>
      </c>
      <c r="AJ20" s="23" t="str">
        <f t="array" ref="AJ20">IF(C20="","",INDEX(구분표!$I$2:$I$300, MATCH(1,(구분표!$E$2:$E$300='1추특출'!B20)*(구분표!$F$2:$F$300='1추특출'!C20)*(구분표!$G$2:$G$300='1추특출'!A20),0)))</f>
        <v/>
      </c>
      <c r="AL20" s="23"/>
    </row>
    <row r="21" spans="1:38" ht="50.1" customHeight="1" x14ac:dyDescent="0.3">
      <c r="A21" s="29" t="str">
        <f>IFERROR(VLOOKUP($C21,구분표!$A$2:$C$300,2,FALSE),"")</f>
        <v/>
      </c>
      <c r="B21" s="20" t="str">
        <f>IFERROR(VLOOKUP($C21,구분표!$A$2:$C$300,3,FALSE),"")</f>
        <v/>
      </c>
      <c r="C21" s="27"/>
      <c r="D21" s="31"/>
      <c r="E21" s="32"/>
      <c r="F21" s="31"/>
      <c r="G21" s="40"/>
      <c r="H21" s="38"/>
      <c r="I21" s="50" t="str">
        <f t="shared" si="18"/>
        <v/>
      </c>
      <c r="J21" s="38"/>
      <c r="K21" s="41"/>
      <c r="L21" s="46">
        <f t="shared" si="19"/>
        <v>0</v>
      </c>
      <c r="M21" s="38"/>
      <c r="N21" s="41"/>
      <c r="O21" s="48">
        <f t="shared" si="20"/>
        <v>0</v>
      </c>
      <c r="P21" s="23" t="str">
        <f t="shared" si="21"/>
        <v>X</v>
      </c>
      <c r="Q21" s="25"/>
      <c r="S21" s="23"/>
      <c r="U21" s="23"/>
      <c r="V21" s="38">
        <f t="shared" si="22"/>
        <v>0</v>
      </c>
      <c r="W21" s="38">
        <f t="shared" si="23"/>
        <v>0</v>
      </c>
      <c r="X21" s="23" t="str">
        <f t="shared" si="24"/>
        <v>OK</v>
      </c>
      <c r="Z21" s="23"/>
      <c r="AA21" s="38">
        <f t="shared" si="25"/>
        <v>0</v>
      </c>
      <c r="AB21" s="38">
        <f t="shared" si="26"/>
        <v>0</v>
      </c>
      <c r="AC21" s="23" t="str">
        <f t="shared" si="27"/>
        <v>OK</v>
      </c>
      <c r="AE21" s="23" t="str">
        <f t="shared" si="28"/>
        <v/>
      </c>
      <c r="AG21" s="20" t="str">
        <f t="shared" si="4"/>
        <v/>
      </c>
      <c r="AH21" s="61" t="str">
        <f t="shared" si="29"/>
        <v/>
      </c>
      <c r="AJ21" s="23" t="str">
        <f t="array" ref="AJ21">IF(C21="","",INDEX(구분표!$I$2:$I$300, MATCH(1,(구분표!$E$2:$E$300='1추특출'!B21)*(구분표!$F$2:$F$300='1추특출'!C21)*(구분표!$G$2:$G$300='1추특출'!A21),0)))</f>
        <v/>
      </c>
      <c r="AL21" s="23"/>
    </row>
    <row r="22" spans="1:38" ht="50.1" customHeight="1" x14ac:dyDescent="0.3">
      <c r="A22" s="29" t="str">
        <f>IFERROR(VLOOKUP($C22,구분표!$A$2:$C$300,2,FALSE),"")</f>
        <v/>
      </c>
      <c r="B22" s="20" t="str">
        <f>IFERROR(VLOOKUP($C22,구분표!$A$2:$C$300,3,FALSE),"")</f>
        <v/>
      </c>
      <c r="C22" s="27"/>
      <c r="D22" s="31"/>
      <c r="E22" s="32"/>
      <c r="F22" s="31"/>
      <c r="G22" s="40"/>
      <c r="H22" s="38"/>
      <c r="I22" s="50" t="str">
        <f t="shared" si="18"/>
        <v/>
      </c>
      <c r="J22" s="38"/>
      <c r="K22" s="41"/>
      <c r="L22" s="46">
        <f t="shared" si="19"/>
        <v>0</v>
      </c>
      <c r="M22" s="38"/>
      <c r="N22" s="41"/>
      <c r="O22" s="48">
        <f t="shared" si="20"/>
        <v>0</v>
      </c>
      <c r="P22" s="23" t="str">
        <f t="shared" si="21"/>
        <v>X</v>
      </c>
      <c r="Q22" s="25"/>
      <c r="S22" s="23"/>
      <c r="U22" s="23"/>
      <c r="V22" s="38">
        <f t="shared" si="22"/>
        <v>0</v>
      </c>
      <c r="W22" s="38">
        <f t="shared" si="23"/>
        <v>0</v>
      </c>
      <c r="X22" s="23" t="str">
        <f t="shared" si="24"/>
        <v>OK</v>
      </c>
      <c r="Z22" s="23"/>
      <c r="AA22" s="38">
        <f t="shared" si="25"/>
        <v>0</v>
      </c>
      <c r="AB22" s="38">
        <f t="shared" si="26"/>
        <v>0</v>
      </c>
      <c r="AC22" s="23" t="str">
        <f t="shared" si="27"/>
        <v>OK</v>
      </c>
      <c r="AE22" s="23" t="str">
        <f t="shared" si="28"/>
        <v/>
      </c>
      <c r="AG22" s="20" t="str">
        <f t="shared" si="4"/>
        <v/>
      </c>
      <c r="AH22" s="61" t="str">
        <f t="shared" si="29"/>
        <v/>
      </c>
      <c r="AJ22" s="23" t="str">
        <f t="array" ref="AJ22">IF(C22="","",INDEX(구분표!$I$2:$I$300, MATCH(1,(구분표!$E$2:$E$300='1추특출'!B22)*(구분표!$F$2:$F$300='1추특출'!C22)*(구분표!$G$2:$G$300='1추특출'!A22),0)))</f>
        <v/>
      </c>
      <c r="AL22" s="23"/>
    </row>
    <row r="23" spans="1:38" ht="50.1" customHeight="1" x14ac:dyDescent="0.4">
      <c r="A23" s="53" t="s">
        <v>697</v>
      </c>
      <c r="B23" s="54"/>
      <c r="C23" s="55"/>
      <c r="D23" s="54"/>
      <c r="E23" s="55"/>
      <c r="F23" s="54"/>
      <c r="G23" s="56">
        <f t="shared" ref="G23:O23" si="30">SUM(G24:G40)</f>
        <v>0</v>
      </c>
      <c r="H23" s="56">
        <f t="shared" si="30"/>
        <v>0</v>
      </c>
      <c r="I23" s="56">
        <f t="shared" si="30"/>
        <v>0</v>
      </c>
      <c r="J23" s="56">
        <f t="shared" si="30"/>
        <v>0</v>
      </c>
      <c r="K23" s="56">
        <f t="shared" si="30"/>
        <v>0</v>
      </c>
      <c r="L23" s="56">
        <f t="shared" si="30"/>
        <v>0</v>
      </c>
      <c r="M23" s="56">
        <f t="shared" si="30"/>
        <v>0</v>
      </c>
      <c r="N23" s="56">
        <f t="shared" si="30"/>
        <v>0</v>
      </c>
      <c r="O23" s="56">
        <f t="shared" si="30"/>
        <v>0</v>
      </c>
      <c r="P23" s="57"/>
      <c r="Q23" s="58"/>
      <c r="S23" s="23"/>
      <c r="U23" s="23"/>
      <c r="V23" s="38">
        <f t="shared" si="22"/>
        <v>0</v>
      </c>
      <c r="W23" s="38">
        <f t="shared" si="23"/>
        <v>0</v>
      </c>
      <c r="X23" s="23" t="str">
        <f t="shared" si="24"/>
        <v>OK</v>
      </c>
      <c r="Z23" s="23"/>
      <c r="AA23" s="38">
        <f t="shared" si="25"/>
        <v>0</v>
      </c>
      <c r="AB23" s="38">
        <f t="shared" si="26"/>
        <v>0</v>
      </c>
      <c r="AC23" s="23" t="str">
        <f t="shared" si="27"/>
        <v>OK</v>
      </c>
      <c r="AE23" s="23" t="str">
        <f t="shared" si="28"/>
        <v/>
      </c>
      <c r="AG23" s="20" t="str">
        <f t="shared" si="4"/>
        <v/>
      </c>
      <c r="AH23" s="61" t="str">
        <f t="shared" si="29"/>
        <v/>
      </c>
      <c r="AJ23" s="23" t="str">
        <f t="array" ref="AJ23">IF(C23="","",INDEX(구분표!$I$2:$I$300, MATCH(1,(구분표!$E$2:$E$300='1추특출'!B23)*(구분표!$F$2:$F$300='1추특출'!C23)*(구분표!$G$2:$G$300='1추특출'!A23),0)))</f>
        <v/>
      </c>
      <c r="AL23" s="23"/>
    </row>
    <row r="24" spans="1:38" ht="50.1" customHeight="1" x14ac:dyDescent="0.3">
      <c r="A24" s="29" t="str">
        <f>IFERROR(VLOOKUP($C24,구분표!$A$2:$C$300,2,FALSE),"")</f>
        <v/>
      </c>
      <c r="B24" s="20" t="str">
        <f>IFERROR(VLOOKUP($C24,구분표!$A$2:$C$300,3,FALSE),"")</f>
        <v/>
      </c>
      <c r="C24" s="27"/>
      <c r="D24" s="31"/>
      <c r="E24" s="32"/>
      <c r="F24" s="31"/>
      <c r="G24" s="40"/>
      <c r="H24" s="38"/>
      <c r="I24" s="50" t="str">
        <f t="shared" ref="I24:I40" si="31">IF(D24="","",G24-H24)</f>
        <v/>
      </c>
      <c r="J24" s="38"/>
      <c r="K24" s="41"/>
      <c r="L24" s="46">
        <f t="shared" ref="L24:L40" si="32">IF(G24=0,H24+J24+K24,G24+J24+K24)</f>
        <v>0</v>
      </c>
      <c r="M24" s="38"/>
      <c r="N24" s="41"/>
      <c r="O24" s="48">
        <f t="shared" ref="O24:O40" si="33">IF(G24=0,H24+M24+N24,G24+M24+N24)</f>
        <v>0</v>
      </c>
      <c r="P24" s="23" t="str">
        <f t="shared" ref="P24:P40" si="34">IF(AND((L24=0),(O24&gt;0)),"O",IF(AND((J24&lt;0),(L24-O24&lt;0)),"O","X"))</f>
        <v>X</v>
      </c>
      <c r="Q24" s="25"/>
      <c r="S24" s="23"/>
      <c r="U24" s="23"/>
      <c r="V24" s="38">
        <f t="shared" si="22"/>
        <v>0</v>
      </c>
      <c r="W24" s="38">
        <f t="shared" si="23"/>
        <v>0</v>
      </c>
      <c r="X24" s="23" t="str">
        <f t="shared" si="24"/>
        <v>OK</v>
      </c>
      <c r="Z24" s="23"/>
      <c r="AA24" s="38">
        <f t="shared" si="25"/>
        <v>0</v>
      </c>
      <c r="AB24" s="38">
        <f t="shared" si="26"/>
        <v>0</v>
      </c>
      <c r="AC24" s="23" t="str">
        <f t="shared" si="27"/>
        <v>OK</v>
      </c>
      <c r="AE24" s="23" t="str">
        <f t="shared" si="28"/>
        <v/>
      </c>
      <c r="AG24" s="20" t="str">
        <f t="shared" si="4"/>
        <v/>
      </c>
      <c r="AH24" s="61" t="str">
        <f t="shared" si="29"/>
        <v/>
      </c>
      <c r="AJ24" s="23" t="str">
        <f t="array" ref="AJ24">IF(C24="","",INDEX(구분표!$I$2:$I$300, MATCH(1,(구분표!$E$2:$E$300='1추특출'!B24)*(구분표!$F$2:$F$300='1추특출'!C24)*(구분표!$G$2:$G$300='1추특출'!A24),0)))</f>
        <v/>
      </c>
      <c r="AL24" s="23"/>
    </row>
    <row r="25" spans="1:38" ht="50.1" customHeight="1" x14ac:dyDescent="0.3">
      <c r="A25" s="29" t="str">
        <f>IFERROR(VLOOKUP($C25,구분표!$A$2:$C$300,2,FALSE),"")</f>
        <v/>
      </c>
      <c r="B25" s="20" t="str">
        <f>IFERROR(VLOOKUP($C25,구분표!$A$2:$C$300,3,FALSE),"")</f>
        <v/>
      </c>
      <c r="C25" s="27"/>
      <c r="D25" s="31"/>
      <c r="E25" s="32"/>
      <c r="F25" s="31"/>
      <c r="G25" s="40"/>
      <c r="H25" s="38"/>
      <c r="I25" s="50" t="str">
        <f t="shared" si="31"/>
        <v/>
      </c>
      <c r="J25" s="38"/>
      <c r="K25" s="41"/>
      <c r="L25" s="46">
        <f t="shared" si="32"/>
        <v>0</v>
      </c>
      <c r="M25" s="38"/>
      <c r="N25" s="41"/>
      <c r="O25" s="48">
        <f t="shared" si="33"/>
        <v>0</v>
      </c>
      <c r="P25" s="23" t="str">
        <f t="shared" si="34"/>
        <v>X</v>
      </c>
      <c r="Q25" s="25"/>
      <c r="S25" s="23"/>
      <c r="U25" s="23"/>
      <c r="V25" s="38">
        <f t="shared" si="22"/>
        <v>0</v>
      </c>
      <c r="W25" s="38">
        <f t="shared" si="23"/>
        <v>0</v>
      </c>
      <c r="X25" s="23" t="str">
        <f t="shared" si="24"/>
        <v>OK</v>
      </c>
      <c r="Z25" s="23"/>
      <c r="AA25" s="38">
        <f t="shared" si="25"/>
        <v>0</v>
      </c>
      <c r="AB25" s="38">
        <f t="shared" si="26"/>
        <v>0</v>
      </c>
      <c r="AC25" s="23" t="str">
        <f t="shared" si="27"/>
        <v>OK</v>
      </c>
      <c r="AE25" s="23" t="str">
        <f t="shared" si="28"/>
        <v/>
      </c>
      <c r="AG25" s="20" t="str">
        <f t="shared" si="4"/>
        <v/>
      </c>
      <c r="AH25" s="61" t="str">
        <f t="shared" si="29"/>
        <v/>
      </c>
      <c r="AJ25" s="23" t="str">
        <f t="array" ref="AJ25">IF(C25="","",INDEX(구분표!$I$2:$I$300, MATCH(1,(구분표!$E$2:$E$300='1추특출'!B25)*(구분표!$F$2:$F$300='1추특출'!C25)*(구분표!$G$2:$G$300='1추특출'!A25),0)))</f>
        <v/>
      </c>
      <c r="AL25" s="23"/>
    </row>
    <row r="26" spans="1:38" ht="50.1" customHeight="1" x14ac:dyDescent="0.3">
      <c r="A26" s="29" t="str">
        <f>IFERROR(VLOOKUP($C26,구분표!$A$2:$C$300,2,FALSE),"")</f>
        <v/>
      </c>
      <c r="B26" s="20" t="str">
        <f>IFERROR(VLOOKUP($C26,구분표!$A$2:$C$300,3,FALSE),"")</f>
        <v/>
      </c>
      <c r="C26" s="27"/>
      <c r="D26" s="31"/>
      <c r="E26" s="32"/>
      <c r="F26" s="31"/>
      <c r="G26" s="40"/>
      <c r="H26" s="38"/>
      <c r="I26" s="50" t="str">
        <f t="shared" si="31"/>
        <v/>
      </c>
      <c r="J26" s="38"/>
      <c r="K26" s="41"/>
      <c r="L26" s="46">
        <f t="shared" si="32"/>
        <v>0</v>
      </c>
      <c r="M26" s="38"/>
      <c r="N26" s="41"/>
      <c r="O26" s="48">
        <f t="shared" si="33"/>
        <v>0</v>
      </c>
      <c r="P26" s="23" t="str">
        <f t="shared" si="34"/>
        <v>X</v>
      </c>
      <c r="Q26" s="25"/>
      <c r="S26" s="23"/>
      <c r="U26" s="23"/>
      <c r="V26" s="38">
        <f t="shared" si="22"/>
        <v>0</v>
      </c>
      <c r="W26" s="38">
        <f t="shared" si="23"/>
        <v>0</v>
      </c>
      <c r="X26" s="23" t="str">
        <f t="shared" si="24"/>
        <v>OK</v>
      </c>
      <c r="Z26" s="23"/>
      <c r="AA26" s="38">
        <f t="shared" si="25"/>
        <v>0</v>
      </c>
      <c r="AB26" s="38">
        <f t="shared" si="26"/>
        <v>0</v>
      </c>
      <c r="AC26" s="23" t="str">
        <f t="shared" si="27"/>
        <v>OK</v>
      </c>
      <c r="AE26" s="23" t="str">
        <f t="shared" si="28"/>
        <v/>
      </c>
      <c r="AG26" s="20" t="str">
        <f t="shared" si="4"/>
        <v/>
      </c>
      <c r="AH26" s="61" t="str">
        <f t="shared" si="29"/>
        <v/>
      </c>
      <c r="AJ26" s="23" t="str">
        <f t="array" ref="AJ26">IF(C26="","",INDEX(구분표!$I$2:$I$300, MATCH(1,(구분표!$E$2:$E$300='1추특출'!B26)*(구분표!$F$2:$F$300='1추특출'!C26)*(구분표!$G$2:$G$300='1추특출'!A26),0)))</f>
        <v/>
      </c>
      <c r="AL26" s="23"/>
    </row>
    <row r="27" spans="1:38" ht="50.1" customHeight="1" x14ac:dyDescent="0.3">
      <c r="A27" s="29" t="str">
        <f>IFERROR(VLOOKUP($C27,구분표!$A$2:$C$300,2,FALSE),"")</f>
        <v/>
      </c>
      <c r="B27" s="20" t="str">
        <f>IFERROR(VLOOKUP($C27,구분표!$A$2:$C$300,3,FALSE),"")</f>
        <v/>
      </c>
      <c r="C27" s="27"/>
      <c r="D27" s="31"/>
      <c r="E27" s="32"/>
      <c r="F27" s="31"/>
      <c r="G27" s="40"/>
      <c r="H27" s="38"/>
      <c r="I27" s="50" t="str">
        <f t="shared" si="31"/>
        <v/>
      </c>
      <c r="J27" s="38"/>
      <c r="K27" s="41"/>
      <c r="L27" s="46">
        <f t="shared" si="32"/>
        <v>0</v>
      </c>
      <c r="M27" s="38"/>
      <c r="N27" s="41"/>
      <c r="O27" s="48">
        <f t="shared" si="33"/>
        <v>0</v>
      </c>
      <c r="P27" s="23" t="str">
        <f t="shared" si="34"/>
        <v>X</v>
      </c>
      <c r="Q27" s="25"/>
      <c r="S27" s="23"/>
      <c r="U27" s="23"/>
      <c r="V27" s="38">
        <f t="shared" si="22"/>
        <v>0</v>
      </c>
      <c r="W27" s="38">
        <f t="shared" si="23"/>
        <v>0</v>
      </c>
      <c r="X27" s="23" t="str">
        <f t="shared" si="24"/>
        <v>OK</v>
      </c>
      <c r="Z27" s="23"/>
      <c r="AA27" s="38">
        <f t="shared" si="25"/>
        <v>0</v>
      </c>
      <c r="AB27" s="38">
        <f t="shared" si="26"/>
        <v>0</v>
      </c>
      <c r="AC27" s="23" t="str">
        <f t="shared" si="27"/>
        <v>OK</v>
      </c>
      <c r="AE27" s="23" t="str">
        <f t="shared" si="28"/>
        <v/>
      </c>
      <c r="AG27" s="20" t="str">
        <f t="shared" si="4"/>
        <v/>
      </c>
      <c r="AH27" s="61" t="str">
        <f t="shared" si="29"/>
        <v/>
      </c>
      <c r="AJ27" s="23" t="str">
        <f t="array" ref="AJ27">IF(C27="","",INDEX(구분표!$I$2:$I$300, MATCH(1,(구분표!$E$2:$E$300='1추특출'!B27)*(구분표!$F$2:$F$300='1추특출'!C27)*(구분표!$G$2:$G$300='1추특출'!A27),0)))</f>
        <v/>
      </c>
      <c r="AL27" s="23"/>
    </row>
    <row r="28" spans="1:38" ht="50.1" customHeight="1" x14ac:dyDescent="0.3">
      <c r="A28" s="29" t="str">
        <f>IFERROR(VLOOKUP($C28,구분표!$A$2:$C$300,2,FALSE),"")</f>
        <v/>
      </c>
      <c r="B28" s="20" t="str">
        <f>IFERROR(VLOOKUP($C28,구분표!$A$2:$C$300,3,FALSE),"")</f>
        <v/>
      </c>
      <c r="C28" s="27"/>
      <c r="D28" s="31"/>
      <c r="E28" s="32"/>
      <c r="F28" s="31"/>
      <c r="G28" s="40"/>
      <c r="H28" s="38"/>
      <c r="I28" s="50" t="str">
        <f t="shared" si="31"/>
        <v/>
      </c>
      <c r="J28" s="38"/>
      <c r="K28" s="41"/>
      <c r="L28" s="46">
        <f t="shared" si="32"/>
        <v>0</v>
      </c>
      <c r="M28" s="38"/>
      <c r="N28" s="41"/>
      <c r="O28" s="48">
        <f t="shared" si="33"/>
        <v>0</v>
      </c>
      <c r="P28" s="23" t="str">
        <f t="shared" si="34"/>
        <v>X</v>
      </c>
      <c r="Q28" s="25"/>
      <c r="S28" s="23"/>
      <c r="U28" s="23"/>
      <c r="V28" s="38">
        <f t="shared" si="22"/>
        <v>0</v>
      </c>
      <c r="W28" s="38">
        <f t="shared" si="23"/>
        <v>0</v>
      </c>
      <c r="X28" s="23" t="str">
        <f t="shared" si="24"/>
        <v>OK</v>
      </c>
      <c r="Z28" s="23"/>
      <c r="AA28" s="38">
        <f t="shared" si="25"/>
        <v>0</v>
      </c>
      <c r="AB28" s="38">
        <f t="shared" si="26"/>
        <v>0</v>
      </c>
      <c r="AC28" s="23" t="str">
        <f t="shared" si="27"/>
        <v>OK</v>
      </c>
      <c r="AE28" s="23" t="str">
        <f t="shared" si="28"/>
        <v/>
      </c>
      <c r="AG28" s="20" t="str">
        <f t="shared" si="4"/>
        <v/>
      </c>
      <c r="AH28" s="61" t="str">
        <f t="shared" si="29"/>
        <v/>
      </c>
      <c r="AJ28" s="23" t="str">
        <f t="array" ref="AJ28">IF(C28="","",INDEX(구분표!$I$2:$I$300, MATCH(1,(구분표!$E$2:$E$300='1추특출'!B28)*(구분표!$F$2:$F$300='1추특출'!C28)*(구분표!$G$2:$G$300='1추특출'!A28),0)))</f>
        <v/>
      </c>
      <c r="AL28" s="23"/>
    </row>
    <row r="29" spans="1:38" ht="50.1" customHeight="1" x14ac:dyDescent="0.3">
      <c r="A29" s="29" t="str">
        <f>IFERROR(VLOOKUP($C29,구분표!$A$2:$C$300,2,FALSE),"")</f>
        <v/>
      </c>
      <c r="B29" s="20" t="str">
        <f>IFERROR(VLOOKUP($C29,구분표!$A$2:$C$300,3,FALSE),"")</f>
        <v/>
      </c>
      <c r="C29" s="27"/>
      <c r="D29" s="31"/>
      <c r="E29" s="32"/>
      <c r="F29" s="31"/>
      <c r="G29" s="40"/>
      <c r="H29" s="38"/>
      <c r="I29" s="50" t="str">
        <f t="shared" si="31"/>
        <v/>
      </c>
      <c r="J29" s="38"/>
      <c r="K29" s="41"/>
      <c r="L29" s="46">
        <f t="shared" si="32"/>
        <v>0</v>
      </c>
      <c r="M29" s="38"/>
      <c r="N29" s="41"/>
      <c r="O29" s="48">
        <f t="shared" si="33"/>
        <v>0</v>
      </c>
      <c r="P29" s="23" t="str">
        <f t="shared" si="34"/>
        <v>X</v>
      </c>
      <c r="Q29" s="25"/>
      <c r="S29" s="23"/>
      <c r="U29" s="23"/>
      <c r="V29" s="38">
        <f t="shared" si="22"/>
        <v>0</v>
      </c>
      <c r="W29" s="38">
        <f t="shared" si="23"/>
        <v>0</v>
      </c>
      <c r="X29" s="23" t="str">
        <f t="shared" si="24"/>
        <v>OK</v>
      </c>
      <c r="Z29" s="23"/>
      <c r="AA29" s="38">
        <f t="shared" si="25"/>
        <v>0</v>
      </c>
      <c r="AB29" s="38">
        <f t="shared" si="26"/>
        <v>0</v>
      </c>
      <c r="AC29" s="23" t="str">
        <f t="shared" si="27"/>
        <v>OK</v>
      </c>
      <c r="AE29" s="23" t="str">
        <f t="shared" si="28"/>
        <v/>
      </c>
      <c r="AG29" s="20" t="str">
        <f t="shared" si="4"/>
        <v/>
      </c>
      <c r="AH29" s="61" t="str">
        <f t="shared" si="29"/>
        <v/>
      </c>
      <c r="AJ29" s="23" t="str">
        <f t="array" ref="AJ29">IF(C29="","",INDEX(구분표!$I$2:$I$300, MATCH(1,(구분표!$E$2:$E$300='1추특출'!B29)*(구분표!$F$2:$F$300='1추특출'!C29)*(구분표!$G$2:$G$300='1추특출'!A29),0)))</f>
        <v/>
      </c>
      <c r="AL29" s="23"/>
    </row>
    <row r="30" spans="1:38" ht="50.1" customHeight="1" x14ac:dyDescent="0.3">
      <c r="A30" s="29" t="str">
        <f>IFERROR(VLOOKUP($C30,구분표!$A$2:$C$300,2,FALSE),"")</f>
        <v/>
      </c>
      <c r="B30" s="20" t="str">
        <f>IFERROR(VLOOKUP($C30,구분표!$A$2:$C$300,3,FALSE),"")</f>
        <v/>
      </c>
      <c r="C30" s="27"/>
      <c r="D30" s="31"/>
      <c r="E30" s="32"/>
      <c r="F30" s="31"/>
      <c r="G30" s="40"/>
      <c r="H30" s="38"/>
      <c r="I30" s="50" t="str">
        <f t="shared" si="31"/>
        <v/>
      </c>
      <c r="J30" s="38"/>
      <c r="K30" s="41"/>
      <c r="L30" s="46">
        <f t="shared" si="32"/>
        <v>0</v>
      </c>
      <c r="M30" s="38"/>
      <c r="N30" s="41"/>
      <c r="O30" s="48">
        <f t="shared" si="33"/>
        <v>0</v>
      </c>
      <c r="P30" s="23" t="str">
        <f t="shared" si="34"/>
        <v>X</v>
      </c>
      <c r="Q30" s="25"/>
      <c r="S30" s="23"/>
      <c r="U30" s="23"/>
      <c r="V30" s="38">
        <f t="shared" si="22"/>
        <v>0</v>
      </c>
      <c r="W30" s="38">
        <f t="shared" si="23"/>
        <v>0</v>
      </c>
      <c r="X30" s="23" t="str">
        <f t="shared" si="24"/>
        <v>OK</v>
      </c>
      <c r="Z30" s="23"/>
      <c r="AA30" s="38">
        <f t="shared" si="25"/>
        <v>0</v>
      </c>
      <c r="AB30" s="38">
        <f t="shared" si="26"/>
        <v>0</v>
      </c>
      <c r="AC30" s="23" t="str">
        <f t="shared" si="27"/>
        <v>OK</v>
      </c>
      <c r="AE30" s="23" t="str">
        <f t="shared" si="28"/>
        <v/>
      </c>
      <c r="AG30" s="20" t="str">
        <f t="shared" si="4"/>
        <v/>
      </c>
      <c r="AH30" s="61" t="str">
        <f t="shared" si="29"/>
        <v/>
      </c>
      <c r="AJ30" s="23" t="str">
        <f t="array" ref="AJ30">IF(C30="","",INDEX(구분표!$I$2:$I$300, MATCH(1,(구분표!$E$2:$E$300='1추특출'!B30)*(구분표!$F$2:$F$300='1추특출'!C30)*(구분표!$G$2:$G$300='1추특출'!A30),0)))</f>
        <v/>
      </c>
      <c r="AL30" s="23"/>
    </row>
    <row r="31" spans="1:38" ht="50.1" customHeight="1" x14ac:dyDescent="0.3">
      <c r="A31" s="29" t="str">
        <f>IFERROR(VLOOKUP($C31,구분표!$A$2:$C$300,2,FALSE),"")</f>
        <v/>
      </c>
      <c r="B31" s="20" t="str">
        <f>IFERROR(VLOOKUP($C31,구분표!$A$2:$C$300,3,FALSE),"")</f>
        <v/>
      </c>
      <c r="C31" s="27"/>
      <c r="D31" s="31"/>
      <c r="E31" s="32"/>
      <c r="F31" s="31"/>
      <c r="G31" s="40"/>
      <c r="H31" s="38"/>
      <c r="I31" s="50" t="str">
        <f t="shared" si="31"/>
        <v/>
      </c>
      <c r="J31" s="38"/>
      <c r="K31" s="41"/>
      <c r="L31" s="46">
        <f t="shared" si="32"/>
        <v>0</v>
      </c>
      <c r="M31" s="38"/>
      <c r="N31" s="41"/>
      <c r="O31" s="48">
        <f t="shared" si="33"/>
        <v>0</v>
      </c>
      <c r="P31" s="23" t="str">
        <f t="shared" si="34"/>
        <v>X</v>
      </c>
      <c r="Q31" s="25"/>
      <c r="S31" s="23"/>
      <c r="U31" s="23"/>
      <c r="V31" s="38">
        <f t="shared" si="22"/>
        <v>0</v>
      </c>
      <c r="W31" s="38">
        <f t="shared" si="23"/>
        <v>0</v>
      </c>
      <c r="X31" s="23" t="str">
        <f t="shared" si="24"/>
        <v>OK</v>
      </c>
      <c r="Z31" s="23"/>
      <c r="AA31" s="38">
        <f t="shared" si="25"/>
        <v>0</v>
      </c>
      <c r="AB31" s="38">
        <f t="shared" si="26"/>
        <v>0</v>
      </c>
      <c r="AC31" s="23" t="str">
        <f t="shared" si="27"/>
        <v>OK</v>
      </c>
      <c r="AE31" s="23" t="str">
        <f t="shared" si="28"/>
        <v/>
      </c>
      <c r="AG31" s="20" t="str">
        <f t="shared" si="4"/>
        <v/>
      </c>
      <c r="AH31" s="61" t="str">
        <f t="shared" si="29"/>
        <v/>
      </c>
      <c r="AJ31" s="23" t="str">
        <f t="array" ref="AJ31">IF(C31="","",INDEX(구분표!$I$2:$I$300, MATCH(1,(구분표!$E$2:$E$300='1추특출'!B31)*(구분표!$F$2:$F$300='1추특출'!C31)*(구분표!$G$2:$G$300='1추특출'!A31),0)))</f>
        <v/>
      </c>
      <c r="AL31" s="23"/>
    </row>
    <row r="32" spans="1:38" ht="50.1" customHeight="1" x14ac:dyDescent="0.3">
      <c r="A32" s="29" t="str">
        <f>IFERROR(VLOOKUP($C32,구분표!$A$2:$C$300,2,FALSE),"")</f>
        <v/>
      </c>
      <c r="B32" s="20" t="str">
        <f>IFERROR(VLOOKUP($C32,구분표!$A$2:$C$300,3,FALSE),"")</f>
        <v/>
      </c>
      <c r="C32" s="27"/>
      <c r="D32" s="31"/>
      <c r="E32" s="32"/>
      <c r="F32" s="31"/>
      <c r="G32" s="40"/>
      <c r="H32" s="38"/>
      <c r="I32" s="50" t="str">
        <f t="shared" si="31"/>
        <v/>
      </c>
      <c r="J32" s="38"/>
      <c r="K32" s="41"/>
      <c r="L32" s="46">
        <f t="shared" si="32"/>
        <v>0</v>
      </c>
      <c r="M32" s="38"/>
      <c r="N32" s="41"/>
      <c r="O32" s="48">
        <f t="shared" si="33"/>
        <v>0</v>
      </c>
      <c r="P32" s="23" t="str">
        <f t="shared" si="34"/>
        <v>X</v>
      </c>
      <c r="Q32" s="25"/>
      <c r="S32" s="23"/>
      <c r="U32" s="23"/>
      <c r="V32" s="38">
        <f t="shared" si="22"/>
        <v>0</v>
      </c>
      <c r="W32" s="38">
        <f t="shared" si="23"/>
        <v>0</v>
      </c>
      <c r="X32" s="23" t="str">
        <f t="shared" si="24"/>
        <v>OK</v>
      </c>
      <c r="Z32" s="23"/>
      <c r="AA32" s="38">
        <f t="shared" si="25"/>
        <v>0</v>
      </c>
      <c r="AB32" s="38">
        <f t="shared" si="26"/>
        <v>0</v>
      </c>
      <c r="AC32" s="23" t="str">
        <f t="shared" si="27"/>
        <v>OK</v>
      </c>
      <c r="AE32" s="23" t="str">
        <f t="shared" si="28"/>
        <v/>
      </c>
      <c r="AG32" s="20" t="str">
        <f t="shared" si="4"/>
        <v/>
      </c>
      <c r="AH32" s="61" t="str">
        <f t="shared" si="29"/>
        <v/>
      </c>
      <c r="AJ32" s="23" t="str">
        <f t="array" ref="AJ32">IF(C32="","",INDEX(구분표!$I$2:$I$300, MATCH(1,(구분표!$E$2:$E$300='1추특출'!B32)*(구분표!$F$2:$F$300='1추특출'!C32)*(구분표!$G$2:$G$300='1추특출'!A32),0)))</f>
        <v/>
      </c>
      <c r="AL32" s="23"/>
    </row>
    <row r="33" spans="1:38" ht="50.1" customHeight="1" x14ac:dyDescent="0.3">
      <c r="A33" s="29" t="str">
        <f>IFERROR(VLOOKUP($C33,구분표!$A$2:$C$300,2,FALSE),"")</f>
        <v/>
      </c>
      <c r="B33" s="20" t="str">
        <f>IFERROR(VLOOKUP($C33,구분표!$A$2:$C$300,3,FALSE),"")</f>
        <v/>
      </c>
      <c r="C33" s="27"/>
      <c r="D33" s="31"/>
      <c r="E33" s="32"/>
      <c r="F33" s="31"/>
      <c r="G33" s="40"/>
      <c r="H33" s="38"/>
      <c r="I33" s="50" t="str">
        <f t="shared" si="31"/>
        <v/>
      </c>
      <c r="J33" s="38"/>
      <c r="K33" s="41"/>
      <c r="L33" s="46">
        <f t="shared" si="32"/>
        <v>0</v>
      </c>
      <c r="M33" s="38"/>
      <c r="N33" s="41"/>
      <c r="O33" s="48">
        <f t="shared" si="33"/>
        <v>0</v>
      </c>
      <c r="P33" s="23" t="str">
        <f t="shared" si="34"/>
        <v>X</v>
      </c>
      <c r="Q33" s="25"/>
      <c r="S33" s="23"/>
      <c r="U33" s="23"/>
      <c r="V33" s="38">
        <f t="shared" si="22"/>
        <v>0</v>
      </c>
      <c r="W33" s="38">
        <f t="shared" si="23"/>
        <v>0</v>
      </c>
      <c r="X33" s="23" t="str">
        <f t="shared" si="24"/>
        <v>OK</v>
      </c>
      <c r="Z33" s="23"/>
      <c r="AA33" s="38">
        <f t="shared" si="25"/>
        <v>0</v>
      </c>
      <c r="AB33" s="38">
        <f t="shared" si="26"/>
        <v>0</v>
      </c>
      <c r="AC33" s="23" t="str">
        <f t="shared" si="27"/>
        <v>OK</v>
      </c>
      <c r="AE33" s="23" t="str">
        <f t="shared" si="28"/>
        <v/>
      </c>
      <c r="AG33" s="20" t="str">
        <f t="shared" si="4"/>
        <v/>
      </c>
      <c r="AH33" s="61" t="str">
        <f t="shared" si="29"/>
        <v/>
      </c>
      <c r="AJ33" s="23" t="str">
        <f t="array" ref="AJ33">IF(C33="","",INDEX(구분표!$I$2:$I$300, MATCH(1,(구분표!$E$2:$E$300='1추특출'!B33)*(구분표!$F$2:$F$300='1추특출'!C33)*(구분표!$G$2:$G$300='1추특출'!A33),0)))</f>
        <v/>
      </c>
      <c r="AL33" s="23"/>
    </row>
    <row r="34" spans="1:38" ht="50.1" customHeight="1" x14ac:dyDescent="0.3">
      <c r="A34" s="29" t="str">
        <f>IFERROR(VLOOKUP($C34,구분표!$A$2:$C$300,2,FALSE),"")</f>
        <v/>
      </c>
      <c r="B34" s="20" t="str">
        <f>IFERROR(VLOOKUP($C34,구분표!$A$2:$C$300,3,FALSE),"")</f>
        <v/>
      </c>
      <c r="C34" s="27"/>
      <c r="D34" s="31"/>
      <c r="E34" s="32"/>
      <c r="F34" s="31"/>
      <c r="G34" s="40"/>
      <c r="H34" s="38"/>
      <c r="I34" s="50" t="str">
        <f t="shared" si="31"/>
        <v/>
      </c>
      <c r="J34" s="38"/>
      <c r="K34" s="41"/>
      <c r="L34" s="46">
        <f t="shared" si="32"/>
        <v>0</v>
      </c>
      <c r="M34" s="38"/>
      <c r="N34" s="41"/>
      <c r="O34" s="48">
        <f t="shared" si="33"/>
        <v>0</v>
      </c>
      <c r="P34" s="23" t="str">
        <f t="shared" si="34"/>
        <v>X</v>
      </c>
      <c r="Q34" s="25"/>
      <c r="S34" s="23"/>
      <c r="U34" s="23"/>
      <c r="V34" s="38">
        <f t="shared" si="22"/>
        <v>0</v>
      </c>
      <c r="W34" s="38">
        <f t="shared" si="23"/>
        <v>0</v>
      </c>
      <c r="X34" s="23" t="str">
        <f t="shared" si="24"/>
        <v>OK</v>
      </c>
      <c r="Z34" s="23"/>
      <c r="AA34" s="38">
        <f t="shared" si="25"/>
        <v>0</v>
      </c>
      <c r="AB34" s="38">
        <f t="shared" si="26"/>
        <v>0</v>
      </c>
      <c r="AC34" s="23" t="str">
        <f t="shared" si="27"/>
        <v>OK</v>
      </c>
      <c r="AE34" s="23" t="str">
        <f t="shared" si="28"/>
        <v/>
      </c>
      <c r="AG34" s="20" t="str">
        <f t="shared" si="4"/>
        <v/>
      </c>
      <c r="AH34" s="61" t="str">
        <f t="shared" si="29"/>
        <v/>
      </c>
      <c r="AJ34" s="23" t="str">
        <f t="array" ref="AJ34">IF(C34="","",INDEX(구분표!$I$2:$I$300, MATCH(1,(구분표!$E$2:$E$300='1추특출'!B34)*(구분표!$F$2:$F$300='1추특출'!C34)*(구분표!$G$2:$G$300='1추특출'!A34),0)))</f>
        <v/>
      </c>
      <c r="AL34" s="23"/>
    </row>
    <row r="35" spans="1:38" ht="50.1" customHeight="1" x14ac:dyDescent="0.3">
      <c r="A35" s="29" t="str">
        <f>IFERROR(VLOOKUP($C35,구분표!$A$2:$C$300,2,FALSE),"")</f>
        <v/>
      </c>
      <c r="B35" s="20" t="str">
        <f>IFERROR(VLOOKUP($C35,구분표!$A$2:$C$300,3,FALSE),"")</f>
        <v/>
      </c>
      <c r="C35" s="27"/>
      <c r="D35" s="31"/>
      <c r="E35" s="32"/>
      <c r="F35" s="31"/>
      <c r="G35" s="40"/>
      <c r="H35" s="38"/>
      <c r="I35" s="50" t="str">
        <f t="shared" si="31"/>
        <v/>
      </c>
      <c r="J35" s="38"/>
      <c r="K35" s="41"/>
      <c r="L35" s="46">
        <f t="shared" si="32"/>
        <v>0</v>
      </c>
      <c r="M35" s="38"/>
      <c r="N35" s="41"/>
      <c r="O35" s="48">
        <f t="shared" si="33"/>
        <v>0</v>
      </c>
      <c r="P35" s="23" t="str">
        <f t="shared" si="34"/>
        <v>X</v>
      </c>
      <c r="Q35" s="25"/>
      <c r="S35" s="23"/>
      <c r="U35" s="23"/>
      <c r="V35" s="38">
        <f t="shared" si="22"/>
        <v>0</v>
      </c>
      <c r="W35" s="38">
        <f t="shared" si="23"/>
        <v>0</v>
      </c>
      <c r="X35" s="23" t="str">
        <f t="shared" si="24"/>
        <v>OK</v>
      </c>
      <c r="Z35" s="23"/>
      <c r="AA35" s="38">
        <f t="shared" si="25"/>
        <v>0</v>
      </c>
      <c r="AB35" s="38">
        <f t="shared" si="26"/>
        <v>0</v>
      </c>
      <c r="AC35" s="23" t="str">
        <f t="shared" si="27"/>
        <v>OK</v>
      </c>
      <c r="AE35" s="23" t="str">
        <f t="shared" si="28"/>
        <v/>
      </c>
      <c r="AG35" s="20" t="str">
        <f t="shared" si="4"/>
        <v/>
      </c>
      <c r="AH35" s="61" t="str">
        <f t="shared" si="29"/>
        <v/>
      </c>
      <c r="AJ35" s="23" t="str">
        <f t="array" ref="AJ35">IF(C35="","",INDEX(구분표!$I$2:$I$300, MATCH(1,(구분표!$E$2:$E$300='1추특출'!B35)*(구분표!$F$2:$F$300='1추특출'!C35)*(구분표!$G$2:$G$300='1추특출'!A35),0)))</f>
        <v/>
      </c>
      <c r="AL35" s="23"/>
    </row>
    <row r="36" spans="1:38" ht="50.1" customHeight="1" x14ac:dyDescent="0.3">
      <c r="A36" s="29" t="str">
        <f>IFERROR(VLOOKUP($C36,구분표!$A$2:$C$300,2,FALSE),"")</f>
        <v/>
      </c>
      <c r="B36" s="20" t="str">
        <f>IFERROR(VLOOKUP($C36,구분표!$A$2:$C$300,3,FALSE),"")</f>
        <v/>
      </c>
      <c r="C36" s="27"/>
      <c r="D36" s="31"/>
      <c r="E36" s="32"/>
      <c r="F36" s="31"/>
      <c r="G36" s="40"/>
      <c r="H36" s="38"/>
      <c r="I36" s="50" t="str">
        <f t="shared" si="31"/>
        <v/>
      </c>
      <c r="J36" s="38"/>
      <c r="K36" s="41"/>
      <c r="L36" s="46">
        <f t="shared" si="32"/>
        <v>0</v>
      </c>
      <c r="M36" s="38"/>
      <c r="N36" s="41"/>
      <c r="O36" s="48">
        <f t="shared" si="33"/>
        <v>0</v>
      </c>
      <c r="P36" s="23" t="str">
        <f t="shared" si="34"/>
        <v>X</v>
      </c>
      <c r="Q36" s="25"/>
      <c r="S36" s="23"/>
      <c r="U36" s="23"/>
      <c r="V36" s="38">
        <f t="shared" si="22"/>
        <v>0</v>
      </c>
      <c r="W36" s="38">
        <f t="shared" si="23"/>
        <v>0</v>
      </c>
      <c r="X36" s="23" t="str">
        <f t="shared" si="24"/>
        <v>OK</v>
      </c>
      <c r="Z36" s="23"/>
      <c r="AA36" s="38">
        <f t="shared" si="25"/>
        <v>0</v>
      </c>
      <c r="AB36" s="38">
        <f t="shared" si="26"/>
        <v>0</v>
      </c>
      <c r="AC36" s="23" t="str">
        <f t="shared" si="27"/>
        <v>OK</v>
      </c>
      <c r="AE36" s="23" t="str">
        <f t="shared" si="28"/>
        <v/>
      </c>
      <c r="AG36" s="20" t="str">
        <f t="shared" si="4"/>
        <v/>
      </c>
      <c r="AH36" s="61" t="str">
        <f t="shared" si="29"/>
        <v/>
      </c>
      <c r="AJ36" s="23" t="str">
        <f t="array" ref="AJ36">IF(C36="","",INDEX(구분표!$I$2:$I$300, MATCH(1,(구분표!$E$2:$E$300='1추특출'!B36)*(구분표!$F$2:$F$300='1추특출'!C36)*(구분표!$G$2:$G$300='1추특출'!A36),0)))</f>
        <v/>
      </c>
      <c r="AL36" s="23"/>
    </row>
    <row r="37" spans="1:38" ht="50.1" customHeight="1" x14ac:dyDescent="0.3">
      <c r="A37" s="29" t="str">
        <f>IFERROR(VLOOKUP($C37,구분표!$A$2:$C$300,2,FALSE),"")</f>
        <v/>
      </c>
      <c r="B37" s="20" t="str">
        <f>IFERROR(VLOOKUP($C37,구분표!$A$2:$C$300,3,FALSE),"")</f>
        <v/>
      </c>
      <c r="C37" s="27"/>
      <c r="D37" s="31"/>
      <c r="E37" s="32"/>
      <c r="F37" s="31"/>
      <c r="G37" s="40"/>
      <c r="H37" s="38"/>
      <c r="I37" s="50" t="str">
        <f t="shared" si="31"/>
        <v/>
      </c>
      <c r="J37" s="38"/>
      <c r="K37" s="41"/>
      <c r="L37" s="46">
        <f t="shared" si="32"/>
        <v>0</v>
      </c>
      <c r="M37" s="38"/>
      <c r="N37" s="41"/>
      <c r="O37" s="48">
        <f t="shared" si="33"/>
        <v>0</v>
      </c>
      <c r="P37" s="23" t="str">
        <f t="shared" si="34"/>
        <v>X</v>
      </c>
      <c r="Q37" s="25"/>
      <c r="S37" s="23"/>
      <c r="U37" s="23"/>
      <c r="V37" s="38">
        <f t="shared" si="22"/>
        <v>0</v>
      </c>
      <c r="W37" s="38">
        <f t="shared" si="23"/>
        <v>0</v>
      </c>
      <c r="X37" s="23" t="str">
        <f t="shared" si="24"/>
        <v>OK</v>
      </c>
      <c r="Z37" s="23"/>
      <c r="AA37" s="38">
        <f t="shared" si="25"/>
        <v>0</v>
      </c>
      <c r="AB37" s="38">
        <f t="shared" si="26"/>
        <v>0</v>
      </c>
      <c r="AC37" s="23" t="str">
        <f t="shared" si="27"/>
        <v>OK</v>
      </c>
      <c r="AE37" s="23" t="str">
        <f t="shared" si="28"/>
        <v/>
      </c>
      <c r="AG37" s="20" t="str">
        <f t="shared" si="4"/>
        <v/>
      </c>
      <c r="AH37" s="61" t="str">
        <f t="shared" si="29"/>
        <v/>
      </c>
      <c r="AJ37" s="23" t="str">
        <f t="array" ref="AJ37">IF(C37="","",INDEX(구분표!$I$2:$I$300, MATCH(1,(구분표!$E$2:$E$300='1추특출'!B37)*(구분표!$F$2:$F$300='1추특출'!C37)*(구분표!$G$2:$G$300='1추특출'!A37),0)))</f>
        <v/>
      </c>
      <c r="AL37" s="23"/>
    </row>
    <row r="38" spans="1:38" ht="50.1" customHeight="1" x14ac:dyDescent="0.3">
      <c r="A38" s="29" t="str">
        <f>IFERROR(VLOOKUP($C38,구분표!$A$2:$C$300,2,FALSE),"")</f>
        <v/>
      </c>
      <c r="B38" s="20" t="str">
        <f>IFERROR(VLOOKUP($C38,구분표!$A$2:$C$300,3,FALSE),"")</f>
        <v/>
      </c>
      <c r="C38" s="27"/>
      <c r="D38" s="31"/>
      <c r="E38" s="32"/>
      <c r="F38" s="31"/>
      <c r="G38" s="40"/>
      <c r="H38" s="38"/>
      <c r="I38" s="50" t="str">
        <f t="shared" si="31"/>
        <v/>
      </c>
      <c r="J38" s="38"/>
      <c r="K38" s="41"/>
      <c r="L38" s="46">
        <f t="shared" si="32"/>
        <v>0</v>
      </c>
      <c r="M38" s="38"/>
      <c r="N38" s="41"/>
      <c r="O38" s="48">
        <f t="shared" si="33"/>
        <v>0</v>
      </c>
      <c r="P38" s="23" t="str">
        <f t="shared" si="34"/>
        <v>X</v>
      </c>
      <c r="Q38" s="25"/>
      <c r="S38" s="23"/>
      <c r="U38" s="23"/>
      <c r="V38" s="38">
        <f t="shared" si="22"/>
        <v>0</v>
      </c>
      <c r="W38" s="38">
        <f t="shared" si="23"/>
        <v>0</v>
      </c>
      <c r="X38" s="23" t="str">
        <f t="shared" si="24"/>
        <v>OK</v>
      </c>
      <c r="Z38" s="23"/>
      <c r="AA38" s="38">
        <f t="shared" si="25"/>
        <v>0</v>
      </c>
      <c r="AB38" s="38">
        <f t="shared" si="26"/>
        <v>0</v>
      </c>
      <c r="AC38" s="23" t="str">
        <f t="shared" si="27"/>
        <v>OK</v>
      </c>
      <c r="AE38" s="23" t="str">
        <f t="shared" si="28"/>
        <v/>
      </c>
      <c r="AG38" s="20" t="str">
        <f t="shared" si="4"/>
        <v/>
      </c>
      <c r="AH38" s="61" t="str">
        <f t="shared" si="29"/>
        <v/>
      </c>
      <c r="AJ38" s="23" t="str">
        <f t="array" ref="AJ38">IF(C38="","",INDEX(구분표!$I$2:$I$300, MATCH(1,(구분표!$E$2:$E$300='1추특출'!B38)*(구분표!$F$2:$F$300='1추특출'!C38)*(구분표!$G$2:$G$300='1추특출'!A38),0)))</f>
        <v/>
      </c>
      <c r="AL38" s="23"/>
    </row>
    <row r="39" spans="1:38" ht="50.1" customHeight="1" x14ac:dyDescent="0.3">
      <c r="A39" s="29" t="str">
        <f>IFERROR(VLOOKUP($C39,구분표!$A$2:$C$300,2,FALSE),"")</f>
        <v/>
      </c>
      <c r="B39" s="20" t="str">
        <f>IFERROR(VLOOKUP($C39,구분표!$A$2:$C$300,3,FALSE),"")</f>
        <v/>
      </c>
      <c r="C39" s="27"/>
      <c r="D39" s="31"/>
      <c r="E39" s="32"/>
      <c r="F39" s="31"/>
      <c r="G39" s="40"/>
      <c r="H39" s="38"/>
      <c r="I39" s="50" t="str">
        <f t="shared" si="31"/>
        <v/>
      </c>
      <c r="J39" s="38"/>
      <c r="K39" s="41"/>
      <c r="L39" s="46">
        <f t="shared" si="32"/>
        <v>0</v>
      </c>
      <c r="M39" s="38"/>
      <c r="N39" s="41"/>
      <c r="O39" s="48">
        <f t="shared" si="33"/>
        <v>0</v>
      </c>
      <c r="P39" s="23" t="str">
        <f t="shared" si="34"/>
        <v>X</v>
      </c>
      <c r="Q39" s="25"/>
      <c r="S39" s="23"/>
      <c r="U39" s="23"/>
      <c r="V39" s="38">
        <f t="shared" si="22"/>
        <v>0</v>
      </c>
      <c r="W39" s="38">
        <f t="shared" si="23"/>
        <v>0</v>
      </c>
      <c r="X39" s="23" t="str">
        <f t="shared" si="24"/>
        <v>OK</v>
      </c>
      <c r="Z39" s="23"/>
      <c r="AA39" s="38">
        <f t="shared" si="25"/>
        <v>0</v>
      </c>
      <c r="AB39" s="38">
        <f t="shared" si="26"/>
        <v>0</v>
      </c>
      <c r="AC39" s="23" t="str">
        <f t="shared" si="27"/>
        <v>OK</v>
      </c>
      <c r="AE39" s="23" t="str">
        <f t="shared" si="28"/>
        <v/>
      </c>
      <c r="AG39" s="20" t="str">
        <f t="shared" si="4"/>
        <v/>
      </c>
      <c r="AH39" s="61" t="str">
        <f t="shared" si="29"/>
        <v/>
      </c>
      <c r="AJ39" s="23" t="str">
        <f t="array" ref="AJ39">IF(C39="","",INDEX(구분표!$I$2:$I$300, MATCH(1,(구분표!$E$2:$E$300='1추특출'!B39)*(구분표!$F$2:$F$300='1추특출'!C39)*(구분표!$G$2:$G$300='1추특출'!A39),0)))</f>
        <v/>
      </c>
      <c r="AL39" s="23"/>
    </row>
    <row r="40" spans="1:38" ht="50.1" customHeight="1" x14ac:dyDescent="0.3">
      <c r="A40" s="30" t="str">
        <f>IFERROR(VLOOKUP($C40,구분표!$A$2:$C$300,2,FALSE),"")</f>
        <v/>
      </c>
      <c r="B40" s="21" t="str">
        <f>IFERROR(VLOOKUP($C40,구분표!$A$2:$C$300,3,FALSE),"")</f>
        <v/>
      </c>
      <c r="C40" s="28"/>
      <c r="D40" s="33"/>
      <c r="E40" s="34"/>
      <c r="F40" s="33"/>
      <c r="G40" s="42"/>
      <c r="H40" s="39"/>
      <c r="I40" s="51" t="str">
        <f t="shared" si="31"/>
        <v/>
      </c>
      <c r="J40" s="39"/>
      <c r="K40" s="43"/>
      <c r="L40" s="47">
        <f t="shared" si="32"/>
        <v>0</v>
      </c>
      <c r="M40" s="39"/>
      <c r="N40" s="43"/>
      <c r="O40" s="49">
        <f t="shared" si="33"/>
        <v>0</v>
      </c>
      <c r="P40" s="24" t="str">
        <f t="shared" si="34"/>
        <v>X</v>
      </c>
      <c r="Q40" s="26"/>
      <c r="S40" s="24"/>
      <c r="U40" s="24"/>
      <c r="V40" s="39">
        <f t="shared" si="22"/>
        <v>0</v>
      </c>
      <c r="W40" s="39">
        <f t="shared" si="23"/>
        <v>0</v>
      </c>
      <c r="X40" s="24" t="str">
        <f t="shared" si="24"/>
        <v>OK</v>
      </c>
      <c r="Z40" s="24"/>
      <c r="AA40" s="39">
        <f t="shared" si="25"/>
        <v>0</v>
      </c>
      <c r="AB40" s="39">
        <f t="shared" si="26"/>
        <v>0</v>
      </c>
      <c r="AC40" s="24" t="str">
        <f t="shared" si="27"/>
        <v>OK</v>
      </c>
      <c r="AE40" s="24" t="str">
        <f t="shared" si="28"/>
        <v/>
      </c>
      <c r="AG40" s="21" t="str">
        <f t="shared" si="4"/>
        <v/>
      </c>
      <c r="AH40" s="62" t="str">
        <f t="shared" si="29"/>
        <v/>
      </c>
      <c r="AJ40" s="24" t="str">
        <f t="array" ref="AJ40">IF(C40="","",INDEX(구분표!$I$2:$I$300, MATCH(1,(구분표!$E$2:$E$300='1추특출'!B40)*(구분표!$F$2:$F$300='1추특출'!C40)*(구분표!$G$2:$G$300='1추특출'!A40),0)))</f>
        <v/>
      </c>
      <c r="AL40" s="24"/>
    </row>
  </sheetData>
  <autoFilter ref="A6:AL6"/>
  <mergeCells count="25">
    <mergeCell ref="AL4:AL5"/>
    <mergeCell ref="Z4:Z5"/>
    <mergeCell ref="AA4:AC4"/>
    <mergeCell ref="AE4:AE5"/>
    <mergeCell ref="AG4:AG5"/>
    <mergeCell ref="AH4:AH5"/>
    <mergeCell ref="AJ4:AJ5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D7:D40">
      <formula1>"본예산,1회추경,신규"</formula1>
    </dataValidation>
    <dataValidation type="list" allowBlank="1" showInputMessage="1" showErrorMessage="1" sqref="S7:S40">
      <formula1>"도비,국도비"</formula1>
    </dataValidation>
    <dataValidation type="list" allowBlank="1" showInputMessage="1" showErrorMessage="1" sqref="Z7:Z40 U7:U4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5</vt:i4>
      </vt:variant>
    </vt:vector>
  </HeadingPairs>
  <TitlesOfParts>
    <vt:vector size="15" baseType="lpstr">
      <vt:lpstr>구분표</vt:lpstr>
      <vt:lpstr>예결표지(세로)</vt:lpstr>
      <vt:lpstr>예결표지(가로)</vt:lpstr>
      <vt:lpstr>1추검증</vt:lpstr>
      <vt:lpstr>1추총괄표(실국)</vt:lpstr>
      <vt:lpstr>1추총괄표(위원회)</vt:lpstr>
      <vt:lpstr>1추일입</vt:lpstr>
      <vt:lpstr>1추일출</vt:lpstr>
      <vt:lpstr>1추특입</vt:lpstr>
      <vt:lpstr>1추특출</vt:lpstr>
      <vt:lpstr>'1추일입'!Print_Area</vt:lpstr>
      <vt:lpstr>'1추일출'!Print_Area</vt:lpstr>
      <vt:lpstr>'1추특입'!Print_Area</vt:lpstr>
      <vt:lpstr>'1추특출'!Print_Area</vt:lpstr>
      <vt:lpstr>'1추일출'!Print_Titles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Administrator</cp:lastModifiedBy>
  <cp:lastPrinted>2015-07-21T07:16:45Z</cp:lastPrinted>
  <dcterms:created xsi:type="dcterms:W3CDTF">2015-06-26T00:14:49Z</dcterms:created>
  <dcterms:modified xsi:type="dcterms:W3CDTF">2015-07-22T00:30:45Z</dcterms:modified>
</cp:coreProperties>
</file>