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920" windowWidth="18900" windowHeight="6105" tabRatio="751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추경표지" sheetId="2" r:id="rId4"/>
    <sheet name="1추검증" sheetId="3" state="hidden" r:id="rId5"/>
    <sheet name="1추총괄표" sheetId="4" r:id="rId6"/>
    <sheet name="1추총괄표(실국)" sheetId="5" state="hidden" r:id="rId7"/>
    <sheet name="1추총괄표(위원회)" sheetId="6" state="hidden" r:id="rId8"/>
    <sheet name="1추일입" sheetId="13" r:id="rId9"/>
    <sheet name="1추일출" sheetId="15" r:id="rId10"/>
    <sheet name="1추특입" sheetId="14" state="hidden" r:id="rId11"/>
    <sheet name="1추특출" sheetId="16" state="hidden" r:id="rId12"/>
  </sheets>
  <definedNames>
    <definedName name="_xlnm._FilterDatabase" localSheetId="8" hidden="1">'1추일입'!$A$6:$AQ$6</definedName>
    <definedName name="_xlnm._FilterDatabase" localSheetId="9" hidden="1">'1추일출'!$A$6:$AM$63</definedName>
    <definedName name="_xlnm._FilterDatabase" localSheetId="10" hidden="1">'1추특입'!$A$6:$AQ$6</definedName>
    <definedName name="_xlnm._FilterDatabase" localSheetId="11" hidden="1">'1추특출'!$A$6:$AL$6</definedName>
    <definedName name="_xlnm.Print_Area" localSheetId="8">'1추일입'!$A$1:$Q$12</definedName>
    <definedName name="_xlnm.Print_Area" localSheetId="9">'1추일출'!$A$1:$R$63</definedName>
    <definedName name="_xlnm.Print_Area" localSheetId="5">'1추총괄표'!$A$1:$G$25</definedName>
    <definedName name="_xlnm.Print_Area" localSheetId="10">'1추특입'!$A$1:$Q$50</definedName>
    <definedName name="_xlnm.Print_Area" localSheetId="11">'1추특출'!$A:$Q</definedName>
    <definedName name="_xlnm.Print_Titles" localSheetId="9">'1추일출'!$4:$5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4" i="15" l="1"/>
  <c r="AF42" i="15" l="1"/>
  <c r="AB42" i="15"/>
  <c r="X42" i="15"/>
  <c r="W42" i="15"/>
  <c r="O42" i="15"/>
  <c r="L42" i="15"/>
  <c r="I42" i="15"/>
  <c r="B42" i="15"/>
  <c r="A42" i="15"/>
  <c r="AF34" i="15"/>
  <c r="AI34" i="15" s="1"/>
  <c r="AC34" i="15"/>
  <c r="AB34" i="15"/>
  <c r="X34" i="15"/>
  <c r="W34" i="15"/>
  <c r="O34" i="15"/>
  <c r="L34" i="15"/>
  <c r="I34" i="15"/>
  <c r="B34" i="15"/>
  <c r="AK34" i="15" s="1" a="1"/>
  <c r="AK34" i="15" s="1"/>
  <c r="A34" i="15"/>
  <c r="AF25" i="15"/>
  <c r="AI25" i="15" s="1"/>
  <c r="AC25" i="15"/>
  <c r="AB25" i="15"/>
  <c r="X25" i="15"/>
  <c r="W25" i="15"/>
  <c r="O25" i="15"/>
  <c r="L25" i="15"/>
  <c r="I25" i="15"/>
  <c r="B25" i="15"/>
  <c r="A25" i="15"/>
  <c r="AF24" i="15"/>
  <c r="AI24" i="15" s="1"/>
  <c r="AC24" i="15"/>
  <c r="AB24" i="15"/>
  <c r="X24" i="15"/>
  <c r="W24" i="15"/>
  <c r="O24" i="15"/>
  <c r="L24" i="15"/>
  <c r="I24" i="15"/>
  <c r="B24" i="15"/>
  <c r="A24" i="15"/>
  <c r="AF27" i="15"/>
  <c r="AI27" i="15" s="1"/>
  <c r="AC27" i="15"/>
  <c r="AB27" i="15"/>
  <c r="X27" i="15"/>
  <c r="W27" i="15"/>
  <c r="O27" i="15"/>
  <c r="L27" i="15"/>
  <c r="I27" i="15"/>
  <c r="B27" i="15"/>
  <c r="A27" i="15"/>
  <c r="AF23" i="15"/>
  <c r="AI23" i="15" s="1"/>
  <c r="AC23" i="15"/>
  <c r="AB23" i="15"/>
  <c r="X23" i="15"/>
  <c r="W23" i="15"/>
  <c r="O23" i="15"/>
  <c r="L23" i="15"/>
  <c r="I23" i="15"/>
  <c r="B23" i="15"/>
  <c r="A23" i="15"/>
  <c r="AF14" i="15"/>
  <c r="AI14" i="15" s="1"/>
  <c r="AB14" i="15"/>
  <c r="W14" i="15"/>
  <c r="X14" i="15" s="1"/>
  <c r="O14" i="15"/>
  <c r="L14" i="15"/>
  <c r="I14" i="15"/>
  <c r="B14" i="15"/>
  <c r="AK14" i="15" s="1" a="1"/>
  <c r="AK14" i="15" s="1"/>
  <c r="A14" i="15"/>
  <c r="AD34" i="15" l="1"/>
  <c r="AD25" i="15"/>
  <c r="AI42" i="15"/>
  <c r="AK42" i="15" a="1"/>
  <c r="AK42" i="15" s="1"/>
  <c r="P42" i="15"/>
  <c r="Y34" i="15"/>
  <c r="AC42" i="15"/>
  <c r="AD42" i="15" s="1"/>
  <c r="Y42" i="15"/>
  <c r="P34" i="15"/>
  <c r="P27" i="15"/>
  <c r="Y24" i="15"/>
  <c r="Y27" i="15"/>
  <c r="AD27" i="15"/>
  <c r="P24" i="15"/>
  <c r="AD24" i="15"/>
  <c r="Y25" i="15"/>
  <c r="P25" i="15"/>
  <c r="AD23" i="15"/>
  <c r="Y23" i="15"/>
  <c r="P23" i="15"/>
  <c r="P14" i="15"/>
  <c r="AC14" i="15"/>
  <c r="AD14" i="15" s="1"/>
  <c r="Y14" i="15"/>
  <c r="I45" i="15" l="1"/>
  <c r="I44" i="15"/>
  <c r="AF52" i="15" l="1"/>
  <c r="AB52" i="15"/>
  <c r="AC52" i="15" s="1"/>
  <c r="W52" i="15"/>
  <c r="O52" i="15"/>
  <c r="L52" i="15"/>
  <c r="I52" i="15"/>
  <c r="B52" i="15"/>
  <c r="A52" i="15"/>
  <c r="AI52" i="15" l="1"/>
  <c r="AD52" i="15"/>
  <c r="X52" i="15"/>
  <c r="Y52" i="15" s="1"/>
  <c r="P52" i="15"/>
  <c r="AK48" i="15" l="1" a="1"/>
  <c r="AK48" i="15" s="1"/>
  <c r="AI48" i="15"/>
  <c r="AF48" i="15"/>
  <c r="AH48" i="15" s="1"/>
  <c r="AB48" i="15"/>
  <c r="AC48" i="15" s="1"/>
  <c r="AD48" i="15" s="1"/>
  <c r="W48" i="15"/>
  <c r="X48" i="15" s="1"/>
  <c r="Y48" i="15" s="1"/>
  <c r="O48" i="15"/>
  <c r="L48" i="15"/>
  <c r="I48" i="15"/>
  <c r="B48" i="15"/>
  <c r="A48" i="15"/>
  <c r="X45" i="15"/>
  <c r="X53" i="15"/>
  <c r="X51" i="15"/>
  <c r="AC13" i="15"/>
  <c r="AC12" i="15"/>
  <c r="AC17" i="15"/>
  <c r="AC26" i="15"/>
  <c r="AC29" i="15"/>
  <c r="AC28" i="15"/>
  <c r="AC22" i="15"/>
  <c r="AC53" i="15"/>
  <c r="AC51" i="15"/>
  <c r="AC41" i="15"/>
  <c r="AC43" i="15"/>
  <c r="X38" i="15"/>
  <c r="X26" i="15"/>
  <c r="X29" i="15"/>
  <c r="X28" i="15"/>
  <c r="X22" i="15"/>
  <c r="X17" i="15"/>
  <c r="X13" i="15"/>
  <c r="X12" i="15"/>
  <c r="X39" i="15"/>
  <c r="AF46" i="15"/>
  <c r="AB46" i="15"/>
  <c r="AC46" i="15" s="1"/>
  <c r="AD46" i="15" s="1"/>
  <c r="W46" i="15"/>
  <c r="X46" i="15" s="1"/>
  <c r="Y46" i="15" s="1"/>
  <c r="O46" i="15"/>
  <c r="L46" i="15"/>
  <c r="I46" i="15"/>
  <c r="B46" i="15"/>
  <c r="A46" i="15"/>
  <c r="AF45" i="15"/>
  <c r="AB45" i="15"/>
  <c r="AC45" i="15" s="1"/>
  <c r="W45" i="15"/>
  <c r="O45" i="15"/>
  <c r="L45" i="15"/>
  <c r="B45" i="15"/>
  <c r="A45" i="15"/>
  <c r="AF44" i="15"/>
  <c r="AI44" i="15" s="1"/>
  <c r="AB44" i="15"/>
  <c r="AC44" i="15" s="1"/>
  <c r="W44" i="15"/>
  <c r="X44" i="15" s="1"/>
  <c r="O44" i="15"/>
  <c r="L44" i="15"/>
  <c r="B44" i="15"/>
  <c r="A44" i="15"/>
  <c r="AK52" i="15" l="1" a="1"/>
  <c r="AK52" i="15" s="1"/>
  <c r="P48" i="15"/>
  <c r="AK44" i="15" a="1"/>
  <c r="AK44" i="15" s="1"/>
  <c r="AI46" i="15"/>
  <c r="P46" i="15"/>
  <c r="P44" i="15"/>
  <c r="AI45" i="15"/>
  <c r="Y45" i="15"/>
  <c r="P45" i="15"/>
  <c r="AD45" i="15"/>
  <c r="AD44" i="15"/>
  <c r="Y44" i="15"/>
  <c r="G57" i="15" l="1"/>
  <c r="G50" i="15" s="1"/>
  <c r="G37" i="15" s="1"/>
  <c r="G33" i="15" s="1"/>
  <c r="H57" i="15"/>
  <c r="H50" i="15" s="1"/>
  <c r="H37" i="15" s="1"/>
  <c r="H33" i="15" s="1"/>
  <c r="G61" i="15"/>
  <c r="H61" i="15"/>
  <c r="I12" i="15" l="1"/>
  <c r="I13" i="15"/>
  <c r="B50" i="5" l="1"/>
  <c r="O7" i="13" l="1"/>
  <c r="L7" i="13"/>
  <c r="B39" i="4" l="1"/>
  <c r="C39" i="4"/>
  <c r="B16" i="4" s="1"/>
  <c r="B43" i="5"/>
  <c r="C43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B25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I6" i="5"/>
  <c r="B6" i="5" l="1"/>
  <c r="U6" i="5"/>
  <c r="K8" i="3" l="1"/>
  <c r="D11" i="3"/>
  <c r="D12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I8" i="3"/>
  <c r="I7" i="3"/>
  <c r="B7" i="3"/>
  <c r="F12" i="3" l="1"/>
  <c r="M11" i="3"/>
  <c r="K6" i="3"/>
  <c r="F11" i="3"/>
  <c r="F13" i="3"/>
  <c r="M12" i="3"/>
  <c r="K9" i="3"/>
  <c r="M13" i="3"/>
  <c r="I9" i="3"/>
  <c r="M10" i="3"/>
  <c r="I6" i="3"/>
  <c r="M9" i="3" l="1"/>
  <c r="K5" i="3"/>
  <c r="I5" i="3"/>
  <c r="B31" i="4" l="1"/>
  <c r="C32" i="4"/>
  <c r="B9" i="4" s="1"/>
  <c r="C33" i="4"/>
  <c r="B10" i="4" s="1"/>
  <c r="C34" i="4"/>
  <c r="B11" i="4" s="1"/>
  <c r="C35" i="4"/>
  <c r="B12" i="4" s="1"/>
  <c r="C36" i="4"/>
  <c r="B13" i="4" s="1"/>
  <c r="C37" i="4"/>
  <c r="B14" i="4" s="1"/>
  <c r="C38" i="4"/>
  <c r="B15" i="4" s="1"/>
  <c r="C40" i="4"/>
  <c r="C31" i="4"/>
  <c r="B8" i="4" s="1"/>
  <c r="B32" i="4"/>
  <c r="B33" i="4"/>
  <c r="B34" i="4"/>
  <c r="B35" i="4"/>
  <c r="B36" i="4"/>
  <c r="B37" i="4"/>
  <c r="B38" i="4"/>
  <c r="B40" i="4"/>
  <c r="D30" i="4"/>
  <c r="B24" i="4" s="1"/>
  <c r="E30" i="4"/>
  <c r="B25" i="4" s="1"/>
  <c r="F30" i="4"/>
  <c r="B23" i="4" l="1"/>
  <c r="G47" i="5"/>
  <c r="C30" i="4"/>
  <c r="B17" i="4"/>
  <c r="B7" i="4" s="1"/>
  <c r="B30" i="4"/>
  <c r="F25" i="4"/>
  <c r="E25" i="4"/>
  <c r="D25" i="4"/>
  <c r="C25" i="4"/>
  <c r="I25" i="4" l="1"/>
  <c r="J9" i="4"/>
  <c r="K9" i="4"/>
  <c r="G25" i="4"/>
  <c r="AK8" i="14"/>
  <c r="AM8" i="14" s="1"/>
  <c r="AL8" i="14"/>
  <c r="AO8" i="14"/>
  <c r="AQ8" i="14" s="1"/>
  <c r="AP8" i="14"/>
  <c r="AK9" i="14"/>
  <c r="AL9" i="14"/>
  <c r="AL6" i="14" s="1"/>
  <c r="AM9" i="14"/>
  <c r="AO9" i="14"/>
  <c r="AP9" i="14"/>
  <c r="AQ9" i="14"/>
  <c r="AK10" i="14"/>
  <c r="AM10" i="14" s="1"/>
  <c r="AL10" i="14"/>
  <c r="AO10" i="14"/>
  <c r="AQ10" i="14" s="1"/>
  <c r="AP10" i="14"/>
  <c r="AK11" i="14"/>
  <c r="AL11" i="14"/>
  <c r="AM11" i="14"/>
  <c r="AO11" i="14"/>
  <c r="AP11" i="14"/>
  <c r="AQ11" i="14"/>
  <c r="AK12" i="14"/>
  <c r="AM12" i="14" s="1"/>
  <c r="AL12" i="14"/>
  <c r="AO12" i="14"/>
  <c r="AQ12" i="14" s="1"/>
  <c r="AP12" i="14"/>
  <c r="AK13" i="14"/>
  <c r="AL13" i="14"/>
  <c r="AM13" i="14"/>
  <c r="AO13" i="14"/>
  <c r="AP13" i="14"/>
  <c r="AQ13" i="14"/>
  <c r="AK14" i="14"/>
  <c r="AM14" i="14" s="1"/>
  <c r="AL14" i="14"/>
  <c r="AO14" i="14"/>
  <c r="AQ14" i="14" s="1"/>
  <c r="AP14" i="14"/>
  <c r="AK15" i="14"/>
  <c r="AL15" i="14"/>
  <c r="AM15" i="14"/>
  <c r="AO15" i="14"/>
  <c r="AP15" i="14"/>
  <c r="AQ15" i="14"/>
  <c r="AK16" i="14"/>
  <c r="AM16" i="14" s="1"/>
  <c r="AL16" i="14"/>
  <c r="AO16" i="14"/>
  <c r="AQ16" i="14" s="1"/>
  <c r="AP16" i="14"/>
  <c r="AK17" i="14"/>
  <c r="AL17" i="14"/>
  <c r="AM17" i="14"/>
  <c r="AO17" i="14"/>
  <c r="AP17" i="14"/>
  <c r="AQ17" i="14"/>
  <c r="AK18" i="14"/>
  <c r="AM18" i="14" s="1"/>
  <c r="AL18" i="14"/>
  <c r="AO18" i="14"/>
  <c r="AQ18" i="14" s="1"/>
  <c r="AP18" i="14"/>
  <c r="AK19" i="14"/>
  <c r="AL19" i="14"/>
  <c r="AM19" i="14"/>
  <c r="AO19" i="14"/>
  <c r="AP19" i="14"/>
  <c r="AQ19" i="14"/>
  <c r="AK20" i="14"/>
  <c r="AM20" i="14" s="1"/>
  <c r="AL20" i="14"/>
  <c r="AO20" i="14"/>
  <c r="AQ20" i="14" s="1"/>
  <c r="AP20" i="14"/>
  <c r="AK21" i="14"/>
  <c r="AL21" i="14"/>
  <c r="AM21" i="14"/>
  <c r="AO21" i="14"/>
  <c r="AP21" i="14"/>
  <c r="AQ21" i="14"/>
  <c r="AK22" i="14"/>
  <c r="AM22" i="14" s="1"/>
  <c r="AL22" i="14"/>
  <c r="AO22" i="14"/>
  <c r="AQ22" i="14" s="1"/>
  <c r="AP22" i="14"/>
  <c r="AK23" i="14"/>
  <c r="AL23" i="14"/>
  <c r="AM23" i="14"/>
  <c r="AO23" i="14"/>
  <c r="AP23" i="14"/>
  <c r="AQ23" i="14"/>
  <c r="AK24" i="14"/>
  <c r="AM24" i="14" s="1"/>
  <c r="AL24" i="14"/>
  <c r="AO24" i="14"/>
  <c r="AQ24" i="14" s="1"/>
  <c r="AP24" i="14"/>
  <c r="AK25" i="14"/>
  <c r="AL25" i="14"/>
  <c r="AM25" i="14"/>
  <c r="AO25" i="14"/>
  <c r="AP25" i="14"/>
  <c r="AQ25" i="14"/>
  <c r="AK26" i="14"/>
  <c r="AM26" i="14" s="1"/>
  <c r="AL26" i="14"/>
  <c r="AO26" i="14"/>
  <c r="AQ26" i="14" s="1"/>
  <c r="AP26" i="14"/>
  <c r="AK27" i="14"/>
  <c r="AL27" i="14"/>
  <c r="AM27" i="14"/>
  <c r="AO27" i="14"/>
  <c r="AP27" i="14"/>
  <c r="AQ27" i="14"/>
  <c r="AK28" i="14"/>
  <c r="AM28" i="14" s="1"/>
  <c r="AL28" i="14"/>
  <c r="AO28" i="14"/>
  <c r="AQ28" i="14" s="1"/>
  <c r="AP28" i="14"/>
  <c r="AK29" i="14"/>
  <c r="AL29" i="14"/>
  <c r="AM29" i="14"/>
  <c r="AO29" i="14"/>
  <c r="AP29" i="14"/>
  <c r="AQ29" i="14"/>
  <c r="AK30" i="14"/>
  <c r="AM30" i="14" s="1"/>
  <c r="AL30" i="14"/>
  <c r="AO30" i="14"/>
  <c r="AQ30" i="14" s="1"/>
  <c r="AP30" i="14"/>
  <c r="AK31" i="14"/>
  <c r="AL31" i="14"/>
  <c r="AM31" i="14"/>
  <c r="AO31" i="14"/>
  <c r="AP31" i="14"/>
  <c r="AQ31" i="14"/>
  <c r="AK32" i="14"/>
  <c r="AM32" i="14" s="1"/>
  <c r="AL32" i="14"/>
  <c r="AO32" i="14"/>
  <c r="AQ32" i="14" s="1"/>
  <c r="AP32" i="14"/>
  <c r="AK33" i="14"/>
  <c r="AL33" i="14"/>
  <c r="AM33" i="14"/>
  <c r="AO33" i="14"/>
  <c r="AP33" i="14"/>
  <c r="AQ33" i="14"/>
  <c r="AK34" i="14"/>
  <c r="AM34" i="14" s="1"/>
  <c r="AL34" i="14"/>
  <c r="AO34" i="14"/>
  <c r="AQ34" i="14" s="1"/>
  <c r="AP34" i="14"/>
  <c r="AK35" i="14"/>
  <c r="AL35" i="14"/>
  <c r="AM35" i="14"/>
  <c r="AO35" i="14"/>
  <c r="AP35" i="14"/>
  <c r="AQ35" i="14"/>
  <c r="AK36" i="14"/>
  <c r="AM36" i="14" s="1"/>
  <c r="AL36" i="14"/>
  <c r="AO36" i="14"/>
  <c r="AQ36" i="14" s="1"/>
  <c r="AP36" i="14"/>
  <c r="AK37" i="14"/>
  <c r="AL37" i="14"/>
  <c r="AM37" i="14"/>
  <c r="AO37" i="14"/>
  <c r="AP37" i="14"/>
  <c r="AQ37" i="14"/>
  <c r="AK38" i="14"/>
  <c r="AM38" i="14" s="1"/>
  <c r="AL38" i="14"/>
  <c r="AO38" i="14"/>
  <c r="AQ38" i="14" s="1"/>
  <c r="AP38" i="14"/>
  <c r="AK39" i="14"/>
  <c r="AL39" i="14"/>
  <c r="AM39" i="14"/>
  <c r="AO39" i="14"/>
  <c r="AP39" i="14"/>
  <c r="AQ39" i="14"/>
  <c r="AK40" i="14"/>
  <c r="AM40" i="14" s="1"/>
  <c r="AL40" i="14"/>
  <c r="AO40" i="14"/>
  <c r="AQ40" i="14" s="1"/>
  <c r="AP40" i="14"/>
  <c r="AK41" i="14"/>
  <c r="AL41" i="14"/>
  <c r="AM41" i="14"/>
  <c r="AO41" i="14"/>
  <c r="AP41" i="14"/>
  <c r="AQ41" i="14"/>
  <c r="AK42" i="14"/>
  <c r="AM42" i="14" s="1"/>
  <c r="AL42" i="14"/>
  <c r="AO42" i="14"/>
  <c r="AQ42" i="14" s="1"/>
  <c r="AP42" i="14"/>
  <c r="AK43" i="14"/>
  <c r="AL43" i="14"/>
  <c r="AM43" i="14"/>
  <c r="AO43" i="14"/>
  <c r="AP43" i="14"/>
  <c r="AQ43" i="14"/>
  <c r="AK44" i="14"/>
  <c r="AM44" i="14" s="1"/>
  <c r="AL44" i="14"/>
  <c r="AO44" i="14"/>
  <c r="AQ44" i="14" s="1"/>
  <c r="AP44" i="14"/>
  <c r="AK45" i="14"/>
  <c r="AL45" i="14"/>
  <c r="AM45" i="14"/>
  <c r="AO45" i="14"/>
  <c r="AP45" i="14"/>
  <c r="AQ45" i="14"/>
  <c r="AK46" i="14"/>
  <c r="AM46" i="14" s="1"/>
  <c r="AL46" i="14"/>
  <c r="AO46" i="14"/>
  <c r="AQ46" i="14" s="1"/>
  <c r="AP46" i="14"/>
  <c r="AK47" i="14"/>
  <c r="AL47" i="14"/>
  <c r="AM47" i="14"/>
  <c r="AO47" i="14"/>
  <c r="AP47" i="14"/>
  <c r="AQ47" i="14"/>
  <c r="AK48" i="14"/>
  <c r="AM48" i="14" s="1"/>
  <c r="AL48" i="14"/>
  <c r="AO48" i="14"/>
  <c r="AQ48" i="14" s="1"/>
  <c r="AP48" i="14"/>
  <c r="AK49" i="14"/>
  <c r="AL49" i="14"/>
  <c r="AM49" i="14"/>
  <c r="AO49" i="14"/>
  <c r="AP49" i="14"/>
  <c r="AQ49" i="14"/>
  <c r="AK50" i="14"/>
  <c r="AM50" i="14" s="1"/>
  <c r="AL50" i="14"/>
  <c r="AO50" i="14"/>
  <c r="AQ50" i="14" s="1"/>
  <c r="AP50" i="14"/>
  <c r="AQ7" i="14"/>
  <c r="AP7" i="14"/>
  <c r="AO7" i="14"/>
  <c r="AM7" i="14"/>
  <c r="AK7" i="14"/>
  <c r="AL7" i="14"/>
  <c r="AP6" i="14"/>
  <c r="AK6" i="14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F8" i="15"/>
  <c r="AI8" i="15" s="1"/>
  <c r="AF9" i="15"/>
  <c r="AF10" i="15"/>
  <c r="AH10" i="15" s="1"/>
  <c r="AI10" i="15"/>
  <c r="AF12" i="15"/>
  <c r="AI12" i="15" s="1"/>
  <c r="AF13" i="15"/>
  <c r="AF15" i="15"/>
  <c r="AF17" i="15"/>
  <c r="AF18" i="15"/>
  <c r="AI18" i="15" s="1"/>
  <c r="AF19" i="15"/>
  <c r="AH19" i="15" s="1"/>
  <c r="AI19" i="15"/>
  <c r="AF20" i="15"/>
  <c r="AH20" i="15" s="1"/>
  <c r="AI20" i="15"/>
  <c r="AF22" i="15"/>
  <c r="AF28" i="15"/>
  <c r="AI28" i="15" s="1"/>
  <c r="AF29" i="15"/>
  <c r="AI29" i="15" s="1"/>
  <c r="AF26" i="15"/>
  <c r="AI26" i="15" s="1"/>
  <c r="AF30" i="15"/>
  <c r="AH30" i="15" s="1"/>
  <c r="AI30" i="15"/>
  <c r="AF31" i="15"/>
  <c r="AH31" i="15" s="1"/>
  <c r="AI31" i="15"/>
  <c r="AF32" i="15"/>
  <c r="AH32" i="15" s="1"/>
  <c r="AI32" i="15"/>
  <c r="AF35" i="15"/>
  <c r="AI35" i="15" s="1"/>
  <c r="AF36" i="15"/>
  <c r="AH36" i="15" s="1"/>
  <c r="AI36" i="15"/>
  <c r="AH37" i="15"/>
  <c r="AI37" i="15"/>
  <c r="AI38" i="15"/>
  <c r="AI39" i="15"/>
  <c r="AF40" i="15"/>
  <c r="AF41" i="15"/>
  <c r="AF43" i="15"/>
  <c r="AF47" i="15"/>
  <c r="AI47" i="15" s="1"/>
  <c r="AF49" i="15"/>
  <c r="AH49" i="15" s="1"/>
  <c r="AI49" i="15"/>
  <c r="AF51" i="15"/>
  <c r="AF53" i="15"/>
  <c r="AF54" i="15"/>
  <c r="AF55" i="15"/>
  <c r="AF56" i="15"/>
  <c r="AH56" i="15" s="1"/>
  <c r="AI56" i="15"/>
  <c r="AF58" i="15"/>
  <c r="AH58" i="15" s="1"/>
  <c r="AI58" i="15"/>
  <c r="AF59" i="15"/>
  <c r="AH59" i="15" s="1"/>
  <c r="AI59" i="15"/>
  <c r="AF60" i="15"/>
  <c r="AH60" i="15" s="1"/>
  <c r="AI60" i="15"/>
  <c r="AF62" i="15"/>
  <c r="AF63" i="15"/>
  <c r="J61" i="15"/>
  <c r="K61" i="15"/>
  <c r="M61" i="15"/>
  <c r="N61" i="15"/>
  <c r="N57" i="15"/>
  <c r="M57" i="15"/>
  <c r="K57" i="15"/>
  <c r="J57" i="15"/>
  <c r="N50" i="15"/>
  <c r="M50" i="15"/>
  <c r="K50" i="15"/>
  <c r="K37" i="15" s="1"/>
  <c r="K33" i="15" s="1"/>
  <c r="K21" i="15" s="1"/>
  <c r="K16" i="15" s="1"/>
  <c r="K11" i="15" s="1"/>
  <c r="J50" i="15"/>
  <c r="J37" i="15" s="1"/>
  <c r="J33" i="15" s="1"/>
  <c r="J21" i="15" s="1"/>
  <c r="J16" i="15" s="1"/>
  <c r="J11" i="15" s="1"/>
  <c r="G21" i="15"/>
  <c r="G16" i="15" s="1"/>
  <c r="G11" i="15" s="1"/>
  <c r="G7" i="15"/>
  <c r="N37" i="15"/>
  <c r="M37" i="15"/>
  <c r="N33" i="15"/>
  <c r="M33" i="15"/>
  <c r="N21" i="15"/>
  <c r="N16" i="15" s="1"/>
  <c r="N11" i="15" s="1"/>
  <c r="M21" i="15"/>
  <c r="H21" i="15"/>
  <c r="H16" i="15" s="1"/>
  <c r="H11" i="15" s="1"/>
  <c r="M16" i="15"/>
  <c r="M11" i="15" s="1"/>
  <c r="N7" i="15"/>
  <c r="M7" i="15"/>
  <c r="K7" i="15"/>
  <c r="J7" i="15"/>
  <c r="H7" i="15"/>
  <c r="AB63" i="15"/>
  <c r="AC63" i="15" s="1"/>
  <c r="W63" i="15"/>
  <c r="X63" i="15" s="1"/>
  <c r="O63" i="15"/>
  <c r="L63" i="15"/>
  <c r="I63" i="15"/>
  <c r="B63" i="15"/>
  <c r="A63" i="15"/>
  <c r="AB62" i="15"/>
  <c r="AC62" i="15" s="1"/>
  <c r="W62" i="15"/>
  <c r="X62" i="15" s="1"/>
  <c r="O62" i="15"/>
  <c r="L62" i="15"/>
  <c r="I62" i="15"/>
  <c r="B62" i="15"/>
  <c r="A62" i="15"/>
  <c r="AK60" i="15" a="1"/>
  <c r="AK60" i="15" s="1"/>
  <c r="AB60" i="15"/>
  <c r="W60" i="15"/>
  <c r="X60" i="15" s="1"/>
  <c r="O60" i="15"/>
  <c r="L60" i="15"/>
  <c r="I60" i="15"/>
  <c r="B60" i="15"/>
  <c r="A60" i="15"/>
  <c r="AK59" i="15" a="1"/>
  <c r="AK59" i="15" s="1"/>
  <c r="AB59" i="15"/>
  <c r="AC59" i="15" s="1"/>
  <c r="W59" i="15"/>
  <c r="X59" i="15" s="1"/>
  <c r="O59" i="15"/>
  <c r="L59" i="15"/>
  <c r="I59" i="15"/>
  <c r="B59" i="15"/>
  <c r="A59" i="15"/>
  <c r="AK58" i="15" a="1"/>
  <c r="AK58" i="15" s="1"/>
  <c r="AB58" i="15"/>
  <c r="AC58" i="15" s="1"/>
  <c r="W58" i="15"/>
  <c r="O58" i="15"/>
  <c r="O57" i="15" s="1"/>
  <c r="L58" i="15"/>
  <c r="I58" i="15"/>
  <c r="B58" i="15"/>
  <c r="A58" i="15"/>
  <c r="AK56" i="15" a="1"/>
  <c r="AK56" i="15" s="1"/>
  <c r="AB56" i="15"/>
  <c r="W56" i="15"/>
  <c r="X56" i="15" s="1"/>
  <c r="O56" i="15"/>
  <c r="L56" i="15"/>
  <c r="I56" i="15"/>
  <c r="B56" i="15"/>
  <c r="A56" i="15"/>
  <c r="AB55" i="15"/>
  <c r="W55" i="15"/>
  <c r="O55" i="15"/>
  <c r="L55" i="15"/>
  <c r="I55" i="15"/>
  <c r="B55" i="15"/>
  <c r="AK55" i="15" s="1" a="1"/>
  <c r="AK55" i="15" s="1"/>
  <c r="A55" i="15"/>
  <c r="AB54" i="15"/>
  <c r="W54" i="15"/>
  <c r="X54" i="15" s="1"/>
  <c r="O54" i="15"/>
  <c r="L54" i="15"/>
  <c r="I54" i="15"/>
  <c r="B54" i="15"/>
  <c r="A54" i="15"/>
  <c r="AB53" i="15"/>
  <c r="W53" i="15"/>
  <c r="O53" i="15"/>
  <c r="L53" i="15"/>
  <c r="I53" i="15"/>
  <c r="B53" i="15"/>
  <c r="A53" i="15"/>
  <c r="AB51" i="15"/>
  <c r="W51" i="15"/>
  <c r="O51" i="15"/>
  <c r="L51" i="15"/>
  <c r="I51" i="15"/>
  <c r="B51" i="15"/>
  <c r="A51" i="15"/>
  <c r="AK49" i="15" a="1"/>
  <c r="AK49" i="15" s="1"/>
  <c r="AB49" i="15"/>
  <c r="W49" i="15"/>
  <c r="X49" i="15" s="1"/>
  <c r="O49" i="15"/>
  <c r="L49" i="15"/>
  <c r="I49" i="15"/>
  <c r="B49" i="15"/>
  <c r="A49" i="15"/>
  <c r="AB47" i="15"/>
  <c r="AC47" i="15" s="1"/>
  <c r="W47" i="15"/>
  <c r="X47" i="15" s="1"/>
  <c r="O47" i="15"/>
  <c r="L47" i="15"/>
  <c r="I47" i="15"/>
  <c r="B47" i="15"/>
  <c r="A47" i="15"/>
  <c r="AB43" i="15"/>
  <c r="W43" i="15"/>
  <c r="X43" i="15" s="1"/>
  <c r="O43" i="15"/>
  <c r="L43" i="15"/>
  <c r="I43" i="15"/>
  <c r="B43" i="15"/>
  <c r="A43" i="15"/>
  <c r="AB41" i="15"/>
  <c r="W41" i="15"/>
  <c r="O41" i="15"/>
  <c r="L41" i="15"/>
  <c r="I41" i="15"/>
  <c r="B41" i="15"/>
  <c r="A41" i="15"/>
  <c r="AB40" i="15"/>
  <c r="W40" i="15"/>
  <c r="X40" i="15" s="1"/>
  <c r="O40" i="15"/>
  <c r="L40" i="15"/>
  <c r="I40" i="15"/>
  <c r="B40" i="15"/>
  <c r="A40" i="15"/>
  <c r="AC39" i="15"/>
  <c r="O39" i="15"/>
  <c r="L39" i="15"/>
  <c r="I39" i="15"/>
  <c r="B39" i="15"/>
  <c r="AK46" i="15" s="1" a="1"/>
  <c r="AK46" i="15" s="1"/>
  <c r="A39" i="15"/>
  <c r="AC38" i="15"/>
  <c r="O38" i="15"/>
  <c r="L38" i="15"/>
  <c r="I38" i="15"/>
  <c r="B38" i="15"/>
  <c r="A38" i="15"/>
  <c r="AK37" i="15" a="1"/>
  <c r="AK37" i="15" s="1"/>
  <c r="AK36" i="15" a="1"/>
  <c r="AK36" i="15" s="1"/>
  <c r="AB36" i="15"/>
  <c r="W36" i="15"/>
  <c r="X36" i="15" s="1"/>
  <c r="O36" i="15"/>
  <c r="L36" i="15"/>
  <c r="I36" i="15"/>
  <c r="B36" i="15"/>
  <c r="A36" i="15"/>
  <c r="AB35" i="15"/>
  <c r="W35" i="15"/>
  <c r="O35" i="15"/>
  <c r="L35" i="15"/>
  <c r="I35" i="15"/>
  <c r="B35" i="15"/>
  <c r="A35" i="15"/>
  <c r="AK32" i="15" a="1"/>
  <c r="AK32" i="15" s="1"/>
  <c r="AB32" i="15"/>
  <c r="W32" i="15"/>
  <c r="O32" i="15"/>
  <c r="L32" i="15"/>
  <c r="I32" i="15"/>
  <c r="B32" i="15"/>
  <c r="A32" i="15"/>
  <c r="AK31" i="15" a="1"/>
  <c r="AK31" i="15" s="1"/>
  <c r="AB31" i="15"/>
  <c r="W31" i="15"/>
  <c r="X31" i="15" s="1"/>
  <c r="O31" i="15"/>
  <c r="L31" i="15"/>
  <c r="I31" i="15"/>
  <c r="B31" i="15"/>
  <c r="A31" i="15"/>
  <c r="AK30" i="15" a="1"/>
  <c r="AK30" i="15" s="1"/>
  <c r="AB30" i="15"/>
  <c r="AC30" i="15" s="1"/>
  <c r="W30" i="15"/>
  <c r="X30" i="15" s="1"/>
  <c r="O30" i="15"/>
  <c r="L30" i="15"/>
  <c r="I30" i="15"/>
  <c r="B30" i="15"/>
  <c r="A30" i="15"/>
  <c r="AB26" i="15"/>
  <c r="W26" i="15"/>
  <c r="Y26" i="15" s="1"/>
  <c r="O26" i="15"/>
  <c r="L26" i="15"/>
  <c r="I26" i="15"/>
  <c r="B26" i="15"/>
  <c r="A26" i="15"/>
  <c r="AB29" i="15"/>
  <c r="W29" i="15"/>
  <c r="Y29" i="15" s="1"/>
  <c r="O29" i="15"/>
  <c r="L29" i="15"/>
  <c r="I29" i="15"/>
  <c r="B29" i="15"/>
  <c r="A29" i="15"/>
  <c r="AB28" i="15"/>
  <c r="AD28" i="15" s="1"/>
  <c r="W28" i="15"/>
  <c r="O28" i="15"/>
  <c r="L28" i="15"/>
  <c r="I28" i="15"/>
  <c r="B28" i="15"/>
  <c r="A28" i="15"/>
  <c r="AB22" i="15"/>
  <c r="W22" i="15"/>
  <c r="O22" i="15"/>
  <c r="L22" i="15"/>
  <c r="I22" i="15"/>
  <c r="B22" i="15"/>
  <c r="A22" i="15"/>
  <c r="AK20" i="15" a="1"/>
  <c r="AK20" i="15" s="1"/>
  <c r="AB20" i="15"/>
  <c r="AC20" i="15" s="1"/>
  <c r="W20" i="15"/>
  <c r="O20" i="15"/>
  <c r="L20" i="15"/>
  <c r="I20" i="15"/>
  <c r="B20" i="15"/>
  <c r="A20" i="15"/>
  <c r="AK19" i="15" a="1"/>
  <c r="AK19" i="15" s="1"/>
  <c r="AB19" i="15"/>
  <c r="W19" i="15"/>
  <c r="O19" i="15"/>
  <c r="L19" i="15"/>
  <c r="I19" i="15"/>
  <c r="B19" i="15"/>
  <c r="A19" i="15"/>
  <c r="AB18" i="15"/>
  <c r="W18" i="15"/>
  <c r="X18" i="15" s="1"/>
  <c r="O18" i="15"/>
  <c r="L18" i="15"/>
  <c r="I18" i="15"/>
  <c r="B18" i="15"/>
  <c r="AK18" i="15" s="1" a="1"/>
  <c r="AK18" i="15" s="1"/>
  <c r="A18" i="15"/>
  <c r="AB17" i="15"/>
  <c r="W17" i="15"/>
  <c r="O17" i="15"/>
  <c r="L17" i="15"/>
  <c r="I17" i="15"/>
  <c r="B17" i="15"/>
  <c r="A17" i="15"/>
  <c r="AB15" i="15"/>
  <c r="W15" i="15"/>
  <c r="O15" i="15"/>
  <c r="L15" i="15"/>
  <c r="I15" i="15"/>
  <c r="B15" i="15"/>
  <c r="A15" i="15"/>
  <c r="AB13" i="15"/>
  <c r="AD13" i="15" s="1"/>
  <c r="W13" i="15"/>
  <c r="O13" i="15"/>
  <c r="L13" i="15"/>
  <c r="B13" i="15"/>
  <c r="A13" i="15"/>
  <c r="AB12" i="15"/>
  <c r="W12" i="15"/>
  <c r="O12" i="15"/>
  <c r="L12" i="15"/>
  <c r="B12" i="15"/>
  <c r="AK27" i="15" s="1" a="1"/>
  <c r="AK27" i="15" s="1"/>
  <c r="A12" i="15"/>
  <c r="AK10" i="15" a="1"/>
  <c r="AK10" i="15" s="1"/>
  <c r="AB10" i="15"/>
  <c r="AC10" i="15" s="1"/>
  <c r="W10" i="15"/>
  <c r="O10" i="15"/>
  <c r="L10" i="15"/>
  <c r="I10" i="15"/>
  <c r="B10" i="15"/>
  <c r="AK25" i="15" s="1" a="1"/>
  <c r="AK25" i="15" s="1"/>
  <c r="A10" i="15"/>
  <c r="AB9" i="15"/>
  <c r="W9" i="15"/>
  <c r="X9" i="15" s="1"/>
  <c r="O9" i="15"/>
  <c r="L9" i="15"/>
  <c r="I9" i="15"/>
  <c r="B9" i="15"/>
  <c r="AK24" i="15" s="1" a="1"/>
  <c r="AK24" i="15" s="1"/>
  <c r="A9" i="15"/>
  <c r="AB8" i="15"/>
  <c r="AC8" i="15" s="1"/>
  <c r="W8" i="15"/>
  <c r="X8" i="15" s="1"/>
  <c r="O8" i="15"/>
  <c r="L8" i="15"/>
  <c r="I8" i="15"/>
  <c r="B8" i="15"/>
  <c r="A8" i="15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G50" i="14" a="1"/>
  <c r="AG50" i="14" s="1"/>
  <c r="AE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A44" i="14"/>
  <c r="V44" i="14"/>
  <c r="O44" i="14"/>
  <c r="L44" i="14"/>
  <c r="I44" i="14"/>
  <c r="B44" i="14"/>
  <c r="A44" i="14"/>
  <c r="AG43" i="14" a="1"/>
  <c r="AG43" i="14" s="1"/>
  <c r="AE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G9" i="13" a="1"/>
  <c r="AG9" i="13" s="1"/>
  <c r="AE9" i="13" s="1"/>
  <c r="AG10" i="13" a="1"/>
  <c r="AG10" i="13" s="1"/>
  <c r="AE10" i="13" s="1"/>
  <c r="AG11" i="13" a="1"/>
  <c r="AG11" i="13" s="1"/>
  <c r="AE11" i="13" s="1"/>
  <c r="AG12" i="13" a="1"/>
  <c r="AG12" i="13" s="1"/>
  <c r="AE12" i="13" s="1"/>
  <c r="AG13" i="13" a="1"/>
  <c r="AG13" i="13" s="1"/>
  <c r="AG14" i="13" a="1"/>
  <c r="AG14" i="13" s="1"/>
  <c r="AE14" i="13" s="1"/>
  <c r="AK14" i="13" s="1"/>
  <c r="AG15" i="13" a="1"/>
  <c r="AG15" i="13" s="1"/>
  <c r="AA8" i="13"/>
  <c r="AB8" i="13" s="1"/>
  <c r="AA9" i="13"/>
  <c r="AA10" i="13"/>
  <c r="AA11" i="13"/>
  <c r="AB11" i="13"/>
  <c r="AA12" i="13"/>
  <c r="AB12" i="13" s="1"/>
  <c r="AC12" i="13" s="1"/>
  <c r="AA13" i="13"/>
  <c r="AA14" i="13"/>
  <c r="AB14" i="13" s="1"/>
  <c r="AA15" i="13"/>
  <c r="AB15" i="13" s="1"/>
  <c r="AC15" i="13" s="1"/>
  <c r="AA7" i="13"/>
  <c r="V8" i="13"/>
  <c r="W8" i="13" s="1"/>
  <c r="X8" i="13" s="1"/>
  <c r="V9" i="13"/>
  <c r="W9" i="13" s="1"/>
  <c r="V10" i="13"/>
  <c r="V11" i="13"/>
  <c r="V12" i="13"/>
  <c r="X12" i="13" s="1"/>
  <c r="W12" i="13"/>
  <c r="V13" i="13"/>
  <c r="V14" i="13"/>
  <c r="W14" i="13"/>
  <c r="V15" i="13"/>
  <c r="W15" i="13" s="1"/>
  <c r="V7" i="13"/>
  <c r="W7" i="13" s="1"/>
  <c r="P7" i="13"/>
  <c r="N3" i="13"/>
  <c r="M3" i="13"/>
  <c r="K3" i="13"/>
  <c r="J3" i="13"/>
  <c r="H6" i="13"/>
  <c r="J6" i="13"/>
  <c r="K6" i="13"/>
  <c r="M6" i="13"/>
  <c r="N6" i="13"/>
  <c r="D24" i="4" s="1"/>
  <c r="D23" i="4" s="1"/>
  <c r="G6" i="13"/>
  <c r="I8" i="13"/>
  <c r="L8" i="13"/>
  <c r="O8" i="13"/>
  <c r="I9" i="13"/>
  <c r="L9" i="13"/>
  <c r="P9" i="13" s="1"/>
  <c r="O9" i="13"/>
  <c r="I10" i="13"/>
  <c r="L10" i="13"/>
  <c r="O10" i="13"/>
  <c r="I11" i="13"/>
  <c r="L11" i="13"/>
  <c r="P11" i="13" s="1"/>
  <c r="O11" i="13"/>
  <c r="I12" i="13"/>
  <c r="L12" i="13"/>
  <c r="O12" i="13"/>
  <c r="I13" i="13"/>
  <c r="L13" i="13"/>
  <c r="P13" i="13" s="1"/>
  <c r="O13" i="13"/>
  <c r="I14" i="13"/>
  <c r="L14" i="13"/>
  <c r="O14" i="13"/>
  <c r="I15" i="13"/>
  <c r="L15" i="13"/>
  <c r="P15" i="13" s="1"/>
  <c r="O15" i="13"/>
  <c r="I7" i="13"/>
  <c r="A8" i="13"/>
  <c r="B8" i="13"/>
  <c r="AG8" i="13" s="1" a="1"/>
  <c r="AG8" i="13" s="1"/>
  <c r="AE8" i="13" s="1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B7" i="13"/>
  <c r="AG7" i="13" s="1" a="1"/>
  <c r="AG7" i="13" s="1"/>
  <c r="AE7" i="13" s="1"/>
  <c r="A7" i="13"/>
  <c r="AK15" i="15" l="1" a="1"/>
  <c r="AK15" i="15" s="1"/>
  <c r="AH15" i="15"/>
  <c r="AH9" i="15"/>
  <c r="AI15" i="15"/>
  <c r="AI9" i="15"/>
  <c r="AK9" i="15" a="1"/>
  <c r="AK9" i="15" s="1"/>
  <c r="AH62" i="15"/>
  <c r="AH63" i="15"/>
  <c r="AI62" i="15"/>
  <c r="AI63" i="15"/>
  <c r="AH55" i="15"/>
  <c r="AH54" i="15"/>
  <c r="AI55" i="15"/>
  <c r="AI54" i="15"/>
  <c r="AH47" i="15"/>
  <c r="AH42" i="15"/>
  <c r="AH35" i="15"/>
  <c r="AH18" i="15"/>
  <c r="AH14" i="15"/>
  <c r="AK54" i="15" a="1"/>
  <c r="AK54" i="15" s="1"/>
  <c r="AK63" i="15" a="1"/>
  <c r="AK63" i="15" s="1"/>
  <c r="AK8" i="15" a="1"/>
  <c r="AK8" i="15" s="1"/>
  <c r="AK23" i="15" a="1"/>
  <c r="AK23" i="15" s="1"/>
  <c r="AK47" i="15" a="1"/>
  <c r="AK47" i="15" s="1"/>
  <c r="AK35" i="15" a="1"/>
  <c r="AK35" i="15" s="1"/>
  <c r="AK45" i="15" a="1"/>
  <c r="AK45" i="15" s="1"/>
  <c r="AK62" i="15" a="1"/>
  <c r="AK62" i="15" s="1"/>
  <c r="AH34" i="15"/>
  <c r="AH24" i="15"/>
  <c r="AH25" i="15"/>
  <c r="AH27" i="15"/>
  <c r="AH23" i="15"/>
  <c r="AH52" i="15"/>
  <c r="AK41" i="15" a="1"/>
  <c r="AK41" i="15" s="1"/>
  <c r="AH46" i="15"/>
  <c r="I6" i="13"/>
  <c r="AE15" i="13"/>
  <c r="AO15" i="13" s="1"/>
  <c r="AQ15" i="13" s="1"/>
  <c r="P14" i="13"/>
  <c r="P10" i="13"/>
  <c r="O6" i="13"/>
  <c r="P12" i="13"/>
  <c r="AC11" i="13"/>
  <c r="AO13" i="13"/>
  <c r="AQ13" i="13" s="1"/>
  <c r="AE13" i="13"/>
  <c r="X35" i="15"/>
  <c r="Y35" i="15" s="1"/>
  <c r="X20" i="15"/>
  <c r="Y20" i="15" s="1"/>
  <c r="AC35" i="15"/>
  <c r="AD35" i="15" s="1"/>
  <c r="AC36" i="15"/>
  <c r="AD36" i="15" s="1"/>
  <c r="X15" i="15"/>
  <c r="Y15" i="15" s="1"/>
  <c r="AC18" i="15"/>
  <c r="AD18" i="15" s="1"/>
  <c r="AC19" i="15"/>
  <c r="AD19" i="15" s="1"/>
  <c r="AC31" i="15"/>
  <c r="AD31" i="15" s="1"/>
  <c r="AC32" i="15"/>
  <c r="AD32" i="15" s="1"/>
  <c r="AC49" i="15"/>
  <c r="AD49" i="15" s="1"/>
  <c r="X55" i="15"/>
  <c r="Y55" i="15" s="1"/>
  <c r="AC56" i="15"/>
  <c r="AD56" i="15" s="1"/>
  <c r="AC60" i="15"/>
  <c r="AD60" i="15" s="1"/>
  <c r="AC9" i="15"/>
  <c r="AC54" i="15"/>
  <c r="AD54" i="15" s="1"/>
  <c r="X10" i="15"/>
  <c r="Y10" i="15" s="1"/>
  <c r="AC15" i="15"/>
  <c r="AD15" i="15" s="1"/>
  <c r="AC55" i="15"/>
  <c r="AD55" i="15" s="1"/>
  <c r="X19" i="15"/>
  <c r="Y19" i="15" s="1"/>
  <c r="X32" i="15"/>
  <c r="Y32" i="15" s="1"/>
  <c r="AK38" i="15" a="1"/>
  <c r="AK38" i="15" s="1"/>
  <c r="X58" i="15"/>
  <c r="Y58" i="15" s="1"/>
  <c r="AK39" i="15" a="1"/>
  <c r="AK39" i="15" s="1"/>
  <c r="AK43" i="15" a="1"/>
  <c r="AK43" i="15" s="1"/>
  <c r="AH43" i="15"/>
  <c r="AH8" i="15"/>
  <c r="AH45" i="15"/>
  <c r="AH44" i="15"/>
  <c r="AK40" i="15" a="1"/>
  <c r="AK40" i="15" s="1"/>
  <c r="AH41" i="15"/>
  <c r="AI43" i="15"/>
  <c r="AI41" i="15"/>
  <c r="AH39" i="15"/>
  <c r="AH40" i="15"/>
  <c r="AI40" i="15"/>
  <c r="AH38" i="15"/>
  <c r="AC40" i="15"/>
  <c r="AD40" i="15" s="1"/>
  <c r="X41" i="15"/>
  <c r="Y41" i="15" s="1"/>
  <c r="D8" i="3"/>
  <c r="D10" i="3"/>
  <c r="D9" i="3" s="1"/>
  <c r="AA6" i="13"/>
  <c r="X7" i="13"/>
  <c r="B8" i="3"/>
  <c r="B6" i="3" s="1"/>
  <c r="B10" i="3"/>
  <c r="AK15" i="13"/>
  <c r="AM15" i="13" s="1"/>
  <c r="P8" i="13"/>
  <c r="AL13" i="13"/>
  <c r="AK29" i="15" a="1"/>
  <c r="AK29" i="15" s="1"/>
  <c r="AK17" i="15" a="1"/>
  <c r="AK17" i="15" s="1"/>
  <c r="AK22" i="15" a="1"/>
  <c r="AK22" i="15" s="1"/>
  <c r="AH22" i="15"/>
  <c r="AH17" i="15"/>
  <c r="AI17" i="15"/>
  <c r="AK51" i="15" a="1"/>
  <c r="AK51" i="15" s="1"/>
  <c r="AH29" i="15"/>
  <c r="AK26" i="15" a="1"/>
  <c r="AK26" i="15" s="1"/>
  <c r="AK28" i="15" a="1"/>
  <c r="AK28" i="15" s="1"/>
  <c r="AH26" i="15"/>
  <c r="AH28" i="15"/>
  <c r="AI22" i="15"/>
  <c r="AK12" i="15" a="1"/>
  <c r="AK12" i="15" s="1"/>
  <c r="AK53" i="15" a="1"/>
  <c r="AK53" i="15" s="1"/>
  <c r="AK13" i="15" a="1"/>
  <c r="AK13" i="15" s="1"/>
  <c r="AH53" i="15"/>
  <c r="AH12" i="15"/>
  <c r="AH13" i="15"/>
  <c r="AI13" i="15"/>
  <c r="W6" i="15"/>
  <c r="AH51" i="15"/>
  <c r="AI53" i="15"/>
  <c r="P53" i="15"/>
  <c r="AI51" i="15"/>
  <c r="AM14" i="13"/>
  <c r="P39" i="15"/>
  <c r="K6" i="15"/>
  <c r="L8" i="5"/>
  <c r="L10" i="5"/>
  <c r="L12" i="5"/>
  <c r="L14" i="5"/>
  <c r="L16" i="5"/>
  <c r="L18" i="5"/>
  <c r="L20" i="5"/>
  <c r="L22" i="5"/>
  <c r="L24" i="5"/>
  <c r="L26" i="5"/>
  <c r="L28" i="5"/>
  <c r="L30" i="5"/>
  <c r="L32" i="5"/>
  <c r="L34" i="5"/>
  <c r="L36" i="5"/>
  <c r="M11" i="5"/>
  <c r="F11" i="5" s="1"/>
  <c r="M17" i="5"/>
  <c r="F17" i="5" s="1"/>
  <c r="M21" i="5"/>
  <c r="F21" i="5" s="1"/>
  <c r="M25" i="5"/>
  <c r="F25" i="5" s="1"/>
  <c r="M31" i="5"/>
  <c r="F31" i="5" s="1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M36" i="5"/>
  <c r="F36" i="5" s="1"/>
  <c r="M9" i="5"/>
  <c r="F9" i="5" s="1"/>
  <c r="M15" i="5"/>
  <c r="F15" i="5" s="1"/>
  <c r="M19" i="5"/>
  <c r="F19" i="5" s="1"/>
  <c r="M27" i="5"/>
  <c r="F27" i="5" s="1"/>
  <c r="M33" i="5"/>
  <c r="F33" i="5" s="1"/>
  <c r="L7" i="5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M7" i="5"/>
  <c r="M13" i="5"/>
  <c r="F13" i="5" s="1"/>
  <c r="M23" i="5"/>
  <c r="F23" i="5" s="1"/>
  <c r="M29" i="5"/>
  <c r="F29" i="5" s="1"/>
  <c r="M35" i="5"/>
  <c r="F35" i="5" s="1"/>
  <c r="R10" i="6"/>
  <c r="W10" i="6"/>
  <c r="AA10" i="6"/>
  <c r="S11" i="6"/>
  <c r="X11" i="6"/>
  <c r="AB11" i="6"/>
  <c r="X12" i="6"/>
  <c r="AB12" i="6"/>
  <c r="U13" i="6"/>
  <c r="Y13" i="6"/>
  <c r="AC13" i="6"/>
  <c r="V15" i="6"/>
  <c r="Z15" i="6"/>
  <c r="R16" i="6"/>
  <c r="V16" i="6"/>
  <c r="Z16" i="6"/>
  <c r="R17" i="6"/>
  <c r="W17" i="6"/>
  <c r="AA17" i="6"/>
  <c r="S18" i="6"/>
  <c r="X18" i="6"/>
  <c r="AB18" i="6"/>
  <c r="X20" i="6"/>
  <c r="AB20" i="6"/>
  <c r="U21" i="6"/>
  <c r="Y21" i="6"/>
  <c r="AC21" i="6"/>
  <c r="V22" i="6"/>
  <c r="Z22" i="6"/>
  <c r="R24" i="6"/>
  <c r="V24" i="6"/>
  <c r="Z24" i="6"/>
  <c r="R25" i="6"/>
  <c r="W25" i="6"/>
  <c r="AA25" i="6"/>
  <c r="S26" i="6"/>
  <c r="X26" i="6"/>
  <c r="AB26" i="6"/>
  <c r="U27" i="6"/>
  <c r="Y27" i="6"/>
  <c r="AC27" i="6"/>
  <c r="V29" i="6"/>
  <c r="V28" i="6" s="1"/>
  <c r="Z29" i="6"/>
  <c r="Z28" i="6" s="1"/>
  <c r="R31" i="6"/>
  <c r="W31" i="6"/>
  <c r="S10" i="6"/>
  <c r="X10" i="6"/>
  <c r="AB10" i="6"/>
  <c r="U11" i="6"/>
  <c r="Y11" i="6"/>
  <c r="AC11" i="6"/>
  <c r="U12" i="6"/>
  <c r="Y12" i="6"/>
  <c r="AC12" i="6"/>
  <c r="V13" i="6"/>
  <c r="Z13" i="6"/>
  <c r="R15" i="6"/>
  <c r="W15" i="6"/>
  <c r="AA15" i="6"/>
  <c r="S16" i="6"/>
  <c r="W16" i="6"/>
  <c r="AA16" i="6"/>
  <c r="S17" i="6"/>
  <c r="X17" i="6"/>
  <c r="AB17" i="6"/>
  <c r="U18" i="6"/>
  <c r="Y18" i="6"/>
  <c r="AC18" i="6"/>
  <c r="U20" i="6"/>
  <c r="AC20" i="6"/>
  <c r="V21" i="6"/>
  <c r="Z21" i="6"/>
  <c r="R22" i="6"/>
  <c r="W22" i="6"/>
  <c r="AA22" i="6"/>
  <c r="S24" i="6"/>
  <c r="W24" i="6"/>
  <c r="AA24" i="6"/>
  <c r="S25" i="6"/>
  <c r="X25" i="6"/>
  <c r="AB25" i="6"/>
  <c r="U26" i="6"/>
  <c r="Y26" i="6"/>
  <c r="AC26" i="6"/>
  <c r="V27" i="6"/>
  <c r="Z27" i="6"/>
  <c r="R29" i="6"/>
  <c r="R28" i="6" s="1"/>
  <c r="W29" i="6"/>
  <c r="W28" i="6" s="1"/>
  <c r="AA29" i="6"/>
  <c r="AA28" i="6" s="1"/>
  <c r="S31" i="6"/>
  <c r="X31" i="6"/>
  <c r="AB31" i="6"/>
  <c r="X32" i="6"/>
  <c r="AB32" i="6"/>
  <c r="U33" i="6"/>
  <c r="Y33" i="6"/>
  <c r="AC33" i="6"/>
  <c r="V35" i="6"/>
  <c r="Z35" i="6"/>
  <c r="R36" i="6"/>
  <c r="V36" i="6"/>
  <c r="V10" i="6"/>
  <c r="Z10" i="6"/>
  <c r="R11" i="6"/>
  <c r="W11" i="6"/>
  <c r="AA11" i="6"/>
  <c r="S12" i="6"/>
  <c r="W12" i="6"/>
  <c r="AA12" i="6"/>
  <c r="S13" i="6"/>
  <c r="X13" i="6"/>
  <c r="AB13" i="6"/>
  <c r="U15" i="6"/>
  <c r="Y15" i="6"/>
  <c r="AC15" i="6"/>
  <c r="U16" i="6"/>
  <c r="Y16" i="6"/>
  <c r="AC16" i="6"/>
  <c r="V17" i="6"/>
  <c r="Z17" i="6"/>
  <c r="R18" i="6"/>
  <c r="W18" i="6"/>
  <c r="AA18" i="6"/>
  <c r="S20" i="6"/>
  <c r="W20" i="6"/>
  <c r="AA20" i="6"/>
  <c r="S21" i="6"/>
  <c r="X21" i="6"/>
  <c r="AB21" i="6"/>
  <c r="U22" i="6"/>
  <c r="Y22" i="6"/>
  <c r="AC22" i="6"/>
  <c r="U24" i="6"/>
  <c r="Y24" i="6"/>
  <c r="AC24" i="6"/>
  <c r="V25" i="6"/>
  <c r="Z25" i="6"/>
  <c r="R26" i="6"/>
  <c r="W26" i="6"/>
  <c r="AA26" i="6"/>
  <c r="S27" i="6"/>
  <c r="X27" i="6"/>
  <c r="AB27" i="6"/>
  <c r="U29" i="6"/>
  <c r="U28" i="6" s="1"/>
  <c r="AC29" i="6"/>
  <c r="AC28" i="6" s="1"/>
  <c r="V31" i="6"/>
  <c r="Z31" i="6"/>
  <c r="R32" i="6"/>
  <c r="V32" i="6"/>
  <c r="Z32" i="6"/>
  <c r="R33" i="6"/>
  <c r="W33" i="6"/>
  <c r="AA33" i="6"/>
  <c r="S35" i="6"/>
  <c r="Y10" i="6"/>
  <c r="R12" i="6"/>
  <c r="W13" i="6"/>
  <c r="AB15" i="6"/>
  <c r="U17" i="6"/>
  <c r="Z18" i="6"/>
  <c r="R21" i="6"/>
  <c r="X22" i="6"/>
  <c r="AB24" i="6"/>
  <c r="V26" i="6"/>
  <c r="AA27" i="6"/>
  <c r="U31" i="6"/>
  <c r="S32" i="6"/>
  <c r="AA32" i="6"/>
  <c r="X33" i="6"/>
  <c r="U35" i="6"/>
  <c r="AA35" i="6"/>
  <c r="Y36" i="6"/>
  <c r="AC36" i="6"/>
  <c r="V37" i="6"/>
  <c r="Z37" i="6"/>
  <c r="R39" i="6"/>
  <c r="W39" i="6"/>
  <c r="AA39" i="6"/>
  <c r="S40" i="6"/>
  <c r="W40" i="6"/>
  <c r="AA40" i="6"/>
  <c r="S41" i="6"/>
  <c r="X41" i="6"/>
  <c r="AB41" i="6"/>
  <c r="U42" i="6"/>
  <c r="Y42" i="6"/>
  <c r="AC42" i="6"/>
  <c r="U44" i="6"/>
  <c r="Y44" i="6"/>
  <c r="AC44" i="6"/>
  <c r="V45" i="6"/>
  <c r="Z45" i="6"/>
  <c r="R46" i="6"/>
  <c r="W46" i="6"/>
  <c r="AA46" i="6"/>
  <c r="S47" i="6"/>
  <c r="X47" i="6"/>
  <c r="AB47" i="6"/>
  <c r="X48" i="6"/>
  <c r="U50" i="6"/>
  <c r="V51" i="6"/>
  <c r="W52" i="6"/>
  <c r="S9" i="6"/>
  <c r="AA13" i="6"/>
  <c r="W21" i="6"/>
  <c r="Z26" i="6"/>
  <c r="R37" i="6"/>
  <c r="S39" i="6"/>
  <c r="X40" i="6"/>
  <c r="Y41" i="6"/>
  <c r="V11" i="6"/>
  <c r="Z12" i="6"/>
  <c r="S15" i="6"/>
  <c r="X16" i="6"/>
  <c r="AC17" i="6"/>
  <c r="V20" i="6"/>
  <c r="AA21" i="6"/>
  <c r="Y25" i="6"/>
  <c r="R27" i="6"/>
  <c r="X29" i="6"/>
  <c r="X28" i="6" s="1"/>
  <c r="AA31" i="6"/>
  <c r="W32" i="6"/>
  <c r="S33" i="6"/>
  <c r="T33" i="6" s="1"/>
  <c r="AB33" i="6"/>
  <c r="X35" i="6"/>
  <c r="AC35" i="6"/>
  <c r="W36" i="6"/>
  <c r="AA36" i="6"/>
  <c r="S37" i="6"/>
  <c r="X37" i="6"/>
  <c r="AB37" i="6"/>
  <c r="U39" i="6"/>
  <c r="Y39" i="6"/>
  <c r="AC39" i="6"/>
  <c r="U40" i="6"/>
  <c r="Y40" i="6"/>
  <c r="AC40" i="6"/>
  <c r="V41" i="6"/>
  <c r="Z41" i="6"/>
  <c r="R42" i="6"/>
  <c r="W42" i="6"/>
  <c r="AA42" i="6"/>
  <c r="S44" i="6"/>
  <c r="W44" i="6"/>
  <c r="AA44" i="6"/>
  <c r="S45" i="6"/>
  <c r="X45" i="6"/>
  <c r="AB45" i="6"/>
  <c r="U46" i="6"/>
  <c r="Y46" i="6"/>
  <c r="AC46" i="6"/>
  <c r="V47" i="6"/>
  <c r="Z47" i="6"/>
  <c r="R48" i="6"/>
  <c r="V48" i="6"/>
  <c r="Z48" i="6"/>
  <c r="R50" i="6"/>
  <c r="W50" i="6"/>
  <c r="AA50" i="6"/>
  <c r="S51" i="6"/>
  <c r="X51" i="6"/>
  <c r="AB51" i="6"/>
  <c r="U52" i="6"/>
  <c r="Y52" i="6"/>
  <c r="AC52" i="6"/>
  <c r="Z9" i="6"/>
  <c r="W9" i="6"/>
  <c r="AC9" i="6"/>
  <c r="U9" i="6"/>
  <c r="Y50" i="6"/>
  <c r="Z51" i="6"/>
  <c r="AA52" i="6"/>
  <c r="X9" i="6"/>
  <c r="V12" i="6"/>
  <c r="R20" i="6"/>
  <c r="U25" i="6"/>
  <c r="Y31" i="6"/>
  <c r="AC32" i="6"/>
  <c r="W35" i="6"/>
  <c r="U36" i="6"/>
  <c r="Z36" i="6"/>
  <c r="W37" i="6"/>
  <c r="X39" i="6"/>
  <c r="AB40" i="6"/>
  <c r="AC41" i="6"/>
  <c r="U10" i="6"/>
  <c r="Z11" i="6"/>
  <c r="R13" i="6"/>
  <c r="X15" i="6"/>
  <c r="AB16" i="6"/>
  <c r="V18" i="6"/>
  <c r="Z20" i="6"/>
  <c r="S22" i="6"/>
  <c r="X24" i="6"/>
  <c r="AC25" i="6"/>
  <c r="W27" i="6"/>
  <c r="AB29" i="6"/>
  <c r="AB28" i="6" s="1"/>
  <c r="AC31" i="6"/>
  <c r="Y32" i="6"/>
  <c r="V33" i="6"/>
  <c r="R35" i="6"/>
  <c r="Y35" i="6"/>
  <c r="S36" i="6"/>
  <c r="X36" i="6"/>
  <c r="AB36" i="6"/>
  <c r="U37" i="6"/>
  <c r="Y37" i="6"/>
  <c r="AC37" i="6"/>
  <c r="V39" i="6"/>
  <c r="Z39" i="6"/>
  <c r="R40" i="6"/>
  <c r="T40" i="6" s="1"/>
  <c r="V40" i="6"/>
  <c r="Z40" i="6"/>
  <c r="R41" i="6"/>
  <c r="W41" i="6"/>
  <c r="AA41" i="6"/>
  <c r="S42" i="6"/>
  <c r="X42" i="6"/>
  <c r="AB42" i="6"/>
  <c r="X44" i="6"/>
  <c r="AB44" i="6"/>
  <c r="U45" i="6"/>
  <c r="Y45" i="6"/>
  <c r="AC45" i="6"/>
  <c r="V46" i="6"/>
  <c r="Z46" i="6"/>
  <c r="R47" i="6"/>
  <c r="W47" i="6"/>
  <c r="AA47" i="6"/>
  <c r="S48" i="6"/>
  <c r="W48" i="6"/>
  <c r="AA48" i="6"/>
  <c r="S50" i="6"/>
  <c r="X50" i="6"/>
  <c r="AB50" i="6"/>
  <c r="U51" i="6"/>
  <c r="Y51" i="6"/>
  <c r="AC51" i="6"/>
  <c r="V52" i="6"/>
  <c r="Z52" i="6"/>
  <c r="Y9" i="6"/>
  <c r="AB48" i="6"/>
  <c r="AC50" i="6"/>
  <c r="R52" i="6"/>
  <c r="AA9" i="6"/>
  <c r="AC10" i="6"/>
  <c r="Y17" i="6"/>
  <c r="AB22" i="6"/>
  <c r="S29" i="6"/>
  <c r="U32" i="6"/>
  <c r="Z33" i="6"/>
  <c r="AB35" i="6"/>
  <c r="AA37" i="6"/>
  <c r="AB39" i="6"/>
  <c r="U41" i="6"/>
  <c r="V42" i="6"/>
  <c r="Z44" i="6"/>
  <c r="S46" i="6"/>
  <c r="Y47" i="6"/>
  <c r="AC48" i="6"/>
  <c r="W51" i="6"/>
  <c r="AB52" i="6"/>
  <c r="AA51" i="6"/>
  <c r="AA45" i="6"/>
  <c r="R51" i="6"/>
  <c r="R9" i="6"/>
  <c r="Z42" i="6"/>
  <c r="R45" i="6"/>
  <c r="X46" i="6"/>
  <c r="AC47" i="6"/>
  <c r="V50" i="6"/>
  <c r="AB9" i="6"/>
  <c r="U47" i="6"/>
  <c r="X52" i="6"/>
  <c r="R44" i="6"/>
  <c r="W45" i="6"/>
  <c r="AB46" i="6"/>
  <c r="U48" i="6"/>
  <c r="Z50" i="6"/>
  <c r="S52" i="6"/>
  <c r="V9" i="6"/>
  <c r="V44" i="6"/>
  <c r="Y48" i="6"/>
  <c r="E16" i="4"/>
  <c r="F16" i="4"/>
  <c r="F9" i="4"/>
  <c r="F11" i="4"/>
  <c r="F13" i="4"/>
  <c r="E10" i="4"/>
  <c r="E12" i="4"/>
  <c r="E14" i="4"/>
  <c r="E17" i="4"/>
  <c r="E11" i="4"/>
  <c r="E15" i="4"/>
  <c r="F15" i="4"/>
  <c r="F10" i="4"/>
  <c r="F12" i="4"/>
  <c r="F14" i="4"/>
  <c r="F17" i="4"/>
  <c r="E9" i="4"/>
  <c r="E13" i="4"/>
  <c r="F8" i="4"/>
  <c r="E8" i="4"/>
  <c r="AP10" i="13"/>
  <c r="AL10" i="13"/>
  <c r="AO10" i="13"/>
  <c r="AQ10" i="13" s="1"/>
  <c r="AK10" i="13"/>
  <c r="AM10" i="13" s="1"/>
  <c r="AP7" i="13"/>
  <c r="AL7" i="13"/>
  <c r="AO7" i="13"/>
  <c r="AQ7" i="13" s="1"/>
  <c r="AK7" i="13"/>
  <c r="AM7" i="13" s="1"/>
  <c r="AO9" i="13"/>
  <c r="AQ9" i="13" s="1"/>
  <c r="AK9" i="13"/>
  <c r="AM9" i="13" s="1"/>
  <c r="AP9" i="13"/>
  <c r="AL9" i="13"/>
  <c r="AL12" i="13"/>
  <c r="AP12" i="13"/>
  <c r="AO12" i="13"/>
  <c r="AQ12" i="13" s="1"/>
  <c r="AK12" i="13"/>
  <c r="AM12" i="13" s="1"/>
  <c r="AP8" i="13"/>
  <c r="AK8" i="13"/>
  <c r="AM8" i="13" s="1"/>
  <c r="AO8" i="13"/>
  <c r="AQ8" i="13" s="1"/>
  <c r="AL8" i="13"/>
  <c r="AO11" i="13"/>
  <c r="AQ11" i="13" s="1"/>
  <c r="AK11" i="13"/>
  <c r="AM11" i="13" s="1"/>
  <c r="AP11" i="13"/>
  <c r="AL11" i="13"/>
  <c r="L6" i="13"/>
  <c r="AP14" i="13"/>
  <c r="H10" i="6"/>
  <c r="L10" i="6"/>
  <c r="P10" i="6"/>
  <c r="H11" i="6"/>
  <c r="L11" i="6"/>
  <c r="P11" i="6"/>
  <c r="G12" i="6"/>
  <c r="K12" i="6"/>
  <c r="O12" i="6"/>
  <c r="J13" i="6"/>
  <c r="N13" i="6"/>
  <c r="E15" i="6"/>
  <c r="J15" i="6"/>
  <c r="N15" i="6"/>
  <c r="E16" i="6"/>
  <c r="J16" i="6"/>
  <c r="N16" i="6"/>
  <c r="E17" i="6"/>
  <c r="I17" i="6"/>
  <c r="M17" i="6"/>
  <c r="D18" i="6"/>
  <c r="I18" i="6"/>
  <c r="M18" i="6"/>
  <c r="D20" i="6"/>
  <c r="I20" i="6"/>
  <c r="M20" i="6"/>
  <c r="D21" i="6"/>
  <c r="I21" i="6"/>
  <c r="M21" i="6"/>
  <c r="D22" i="6"/>
  <c r="H22" i="6"/>
  <c r="L22" i="6"/>
  <c r="P22" i="6"/>
  <c r="H24" i="6"/>
  <c r="L24" i="6"/>
  <c r="P24" i="6"/>
  <c r="D10" i="6"/>
  <c r="I10" i="6"/>
  <c r="M10" i="6"/>
  <c r="D11" i="6"/>
  <c r="I11" i="6"/>
  <c r="M11" i="6"/>
  <c r="D12" i="6"/>
  <c r="H12" i="6"/>
  <c r="L12" i="6"/>
  <c r="P12" i="6"/>
  <c r="G13" i="6"/>
  <c r="K13" i="6"/>
  <c r="O13" i="6"/>
  <c r="G15" i="6"/>
  <c r="K15" i="6"/>
  <c r="O15" i="6"/>
  <c r="G16" i="6"/>
  <c r="K16" i="6"/>
  <c r="O16" i="6"/>
  <c r="J17" i="6"/>
  <c r="N17" i="6"/>
  <c r="E18" i="6"/>
  <c r="J18" i="6"/>
  <c r="N18" i="6"/>
  <c r="E20" i="6"/>
  <c r="J20" i="6"/>
  <c r="N20" i="6"/>
  <c r="E21" i="6"/>
  <c r="J21" i="6"/>
  <c r="N21" i="6"/>
  <c r="E22" i="6"/>
  <c r="I22" i="6"/>
  <c r="M22" i="6"/>
  <c r="D24" i="6"/>
  <c r="I24" i="6"/>
  <c r="M24" i="6"/>
  <c r="E10" i="6"/>
  <c r="J10" i="6"/>
  <c r="N10" i="6"/>
  <c r="E11" i="6"/>
  <c r="J11" i="6"/>
  <c r="N11" i="6"/>
  <c r="E12" i="6"/>
  <c r="I12" i="6"/>
  <c r="M12" i="6"/>
  <c r="D13" i="6"/>
  <c r="H13" i="6"/>
  <c r="L13" i="6"/>
  <c r="P13" i="6"/>
  <c r="H15" i="6"/>
  <c r="L15" i="6"/>
  <c r="P15" i="6"/>
  <c r="H16" i="6"/>
  <c r="L16" i="6"/>
  <c r="P16" i="6"/>
  <c r="G17" i="6"/>
  <c r="K17" i="6"/>
  <c r="O17" i="6"/>
  <c r="G18" i="6"/>
  <c r="K18" i="6"/>
  <c r="O18" i="6"/>
  <c r="G20" i="6"/>
  <c r="K20" i="6"/>
  <c r="O20" i="6"/>
  <c r="G21" i="6"/>
  <c r="K21" i="6"/>
  <c r="O21" i="6"/>
  <c r="J22" i="6"/>
  <c r="N22" i="6"/>
  <c r="E24" i="6"/>
  <c r="J24" i="6"/>
  <c r="N24" i="6"/>
  <c r="K10" i="6"/>
  <c r="O11" i="6"/>
  <c r="E13" i="6"/>
  <c r="I15" i="6"/>
  <c r="M16" i="6"/>
  <c r="P17" i="6"/>
  <c r="H20" i="6"/>
  <c r="L21" i="6"/>
  <c r="O22" i="6"/>
  <c r="D25" i="6"/>
  <c r="I25" i="6"/>
  <c r="M25" i="6"/>
  <c r="D26" i="6"/>
  <c r="H26" i="6"/>
  <c r="L26" i="6"/>
  <c r="P26" i="6"/>
  <c r="G27" i="6"/>
  <c r="K27" i="6"/>
  <c r="O27" i="6"/>
  <c r="G29" i="6"/>
  <c r="G28" i="6" s="1"/>
  <c r="K29" i="6"/>
  <c r="K28" i="6" s="1"/>
  <c r="O29" i="6"/>
  <c r="J31" i="6"/>
  <c r="N31" i="6"/>
  <c r="E32" i="6"/>
  <c r="J32" i="6"/>
  <c r="N32" i="6"/>
  <c r="E33" i="6"/>
  <c r="J33" i="6"/>
  <c r="N33" i="6"/>
  <c r="E35" i="6"/>
  <c r="I35" i="6"/>
  <c r="M35" i="6"/>
  <c r="D36" i="6"/>
  <c r="I36" i="6"/>
  <c r="M36" i="6"/>
  <c r="D37" i="6"/>
  <c r="I37" i="6"/>
  <c r="M37" i="6"/>
  <c r="D39" i="6"/>
  <c r="I39" i="6"/>
  <c r="M39" i="6"/>
  <c r="D40" i="6"/>
  <c r="I40" i="6"/>
  <c r="M40" i="6"/>
  <c r="D41" i="6"/>
  <c r="I41" i="6"/>
  <c r="M41" i="6"/>
  <c r="D42" i="6"/>
  <c r="H42" i="6"/>
  <c r="L42" i="6"/>
  <c r="P42" i="6"/>
  <c r="H44" i="6"/>
  <c r="L44" i="6"/>
  <c r="P44" i="6"/>
  <c r="H45" i="6"/>
  <c r="L45" i="6"/>
  <c r="P45" i="6"/>
  <c r="G46" i="6"/>
  <c r="K46" i="6"/>
  <c r="O46" i="6"/>
  <c r="J47" i="6"/>
  <c r="N47" i="6"/>
  <c r="E48" i="6"/>
  <c r="J48" i="6"/>
  <c r="N48" i="6"/>
  <c r="E50" i="6"/>
  <c r="I50" i="6"/>
  <c r="M50" i="6"/>
  <c r="G11" i="6"/>
  <c r="J12" i="6"/>
  <c r="M13" i="6"/>
  <c r="D16" i="6"/>
  <c r="H17" i="6"/>
  <c r="L18" i="6"/>
  <c r="P20" i="6"/>
  <c r="G22" i="6"/>
  <c r="K24" i="6"/>
  <c r="G25" i="6"/>
  <c r="K25" i="6"/>
  <c r="O25" i="6"/>
  <c r="J26" i="6"/>
  <c r="N26" i="6"/>
  <c r="E27" i="6"/>
  <c r="I27" i="6"/>
  <c r="M27" i="6"/>
  <c r="D29" i="6"/>
  <c r="I29" i="6"/>
  <c r="I28" i="6" s="1"/>
  <c r="M29" i="6"/>
  <c r="M28" i="6" s="1"/>
  <c r="D31" i="6"/>
  <c r="H31" i="6"/>
  <c r="L31" i="6"/>
  <c r="P31" i="6"/>
  <c r="H32" i="6"/>
  <c r="L32" i="6"/>
  <c r="P32" i="6"/>
  <c r="H33" i="6"/>
  <c r="L33" i="6"/>
  <c r="P33" i="6"/>
  <c r="G35" i="6"/>
  <c r="K35" i="6"/>
  <c r="O35" i="6"/>
  <c r="G36" i="6"/>
  <c r="K36" i="6"/>
  <c r="O36" i="6"/>
  <c r="G37" i="6"/>
  <c r="K37" i="6"/>
  <c r="O37" i="6"/>
  <c r="G39" i="6"/>
  <c r="K39" i="6"/>
  <c r="O39" i="6"/>
  <c r="G40" i="6"/>
  <c r="K40" i="6"/>
  <c r="O40" i="6"/>
  <c r="G41" i="6"/>
  <c r="K41" i="6"/>
  <c r="O41" i="6"/>
  <c r="J42" i="6"/>
  <c r="N42" i="6"/>
  <c r="E44" i="6"/>
  <c r="J44" i="6"/>
  <c r="N44" i="6"/>
  <c r="E45" i="6"/>
  <c r="J45" i="6"/>
  <c r="N45" i="6"/>
  <c r="E46" i="6"/>
  <c r="I46" i="6"/>
  <c r="M46" i="6"/>
  <c r="D47" i="6"/>
  <c r="H47" i="6"/>
  <c r="L47" i="6"/>
  <c r="P47" i="6"/>
  <c r="H48" i="6"/>
  <c r="L48" i="6"/>
  <c r="P48" i="6"/>
  <c r="G10" i="6"/>
  <c r="K11" i="6"/>
  <c r="N12" i="6"/>
  <c r="D15" i="6"/>
  <c r="I16" i="6"/>
  <c r="L17" i="6"/>
  <c r="P18" i="6"/>
  <c r="H21" i="6"/>
  <c r="K22" i="6"/>
  <c r="O24" i="6"/>
  <c r="H25" i="6"/>
  <c r="L25" i="6"/>
  <c r="P25" i="6"/>
  <c r="G26" i="6"/>
  <c r="K26" i="6"/>
  <c r="O26" i="6"/>
  <c r="J27" i="6"/>
  <c r="N27" i="6"/>
  <c r="E29" i="6"/>
  <c r="E28" i="6" s="1"/>
  <c r="J29" i="6"/>
  <c r="N29" i="6"/>
  <c r="N28" i="6" s="1"/>
  <c r="E31" i="6"/>
  <c r="I31" i="6"/>
  <c r="M31" i="6"/>
  <c r="D32" i="6"/>
  <c r="I32" i="6"/>
  <c r="M32" i="6"/>
  <c r="D33" i="6"/>
  <c r="I33" i="6"/>
  <c r="M33" i="6"/>
  <c r="D35" i="6"/>
  <c r="H35" i="6"/>
  <c r="L35" i="6"/>
  <c r="H36" i="6"/>
  <c r="L36" i="6"/>
  <c r="P36" i="6"/>
  <c r="H37" i="6"/>
  <c r="L37" i="6"/>
  <c r="P37" i="6"/>
  <c r="H39" i="6"/>
  <c r="L39" i="6"/>
  <c r="P39" i="6"/>
  <c r="H40" i="6"/>
  <c r="L40" i="6"/>
  <c r="P40" i="6"/>
  <c r="H41" i="6"/>
  <c r="L41" i="6"/>
  <c r="P41" i="6"/>
  <c r="G42" i="6"/>
  <c r="K42" i="6"/>
  <c r="O42" i="6"/>
  <c r="G44" i="6"/>
  <c r="K44" i="6"/>
  <c r="O44" i="6"/>
  <c r="G45" i="6"/>
  <c r="K45" i="6"/>
  <c r="O45" i="6"/>
  <c r="J46" i="6"/>
  <c r="N46" i="6"/>
  <c r="E47" i="6"/>
  <c r="I47" i="6"/>
  <c r="M47" i="6"/>
  <c r="D48" i="6"/>
  <c r="I48" i="6"/>
  <c r="M48" i="6"/>
  <c r="D50" i="6"/>
  <c r="H50" i="6"/>
  <c r="L50" i="6"/>
  <c r="P50" i="6"/>
  <c r="H51" i="6"/>
  <c r="M15" i="6"/>
  <c r="P21" i="6"/>
  <c r="N25" i="6"/>
  <c r="D27" i="6"/>
  <c r="H29" i="6"/>
  <c r="H28" i="6" s="1"/>
  <c r="K31" i="6"/>
  <c r="O32" i="6"/>
  <c r="J36" i="6"/>
  <c r="N37" i="6"/>
  <c r="E40" i="6"/>
  <c r="J41" i="6"/>
  <c r="M42" i="6"/>
  <c r="D45" i="6"/>
  <c r="H46" i="6"/>
  <c r="K47" i="6"/>
  <c r="O48" i="6"/>
  <c r="K50" i="6"/>
  <c r="E51" i="6"/>
  <c r="K51" i="6"/>
  <c r="O51" i="6"/>
  <c r="G52" i="6"/>
  <c r="K52" i="6"/>
  <c r="O52" i="6"/>
  <c r="K9" i="6"/>
  <c r="L9" i="6"/>
  <c r="E9" i="6"/>
  <c r="H9" i="6"/>
  <c r="E25" i="6"/>
  <c r="L27" i="6"/>
  <c r="K33" i="6"/>
  <c r="J39" i="6"/>
  <c r="I44" i="6"/>
  <c r="G50" i="6"/>
  <c r="M51" i="6"/>
  <c r="M52" i="6"/>
  <c r="I9" i="6"/>
  <c r="O10" i="6"/>
  <c r="D17" i="6"/>
  <c r="F17" i="6" s="1"/>
  <c r="G24" i="6"/>
  <c r="E26" i="6"/>
  <c r="H27" i="6"/>
  <c r="L29" i="6"/>
  <c r="L28" i="6" s="1"/>
  <c r="O31" i="6"/>
  <c r="G33" i="6"/>
  <c r="J35" i="6"/>
  <c r="N36" i="6"/>
  <c r="E39" i="6"/>
  <c r="J40" i="6"/>
  <c r="N41" i="6"/>
  <c r="D44" i="6"/>
  <c r="I45" i="6"/>
  <c r="L46" i="6"/>
  <c r="O47" i="6"/>
  <c r="N50" i="6"/>
  <c r="G51" i="6"/>
  <c r="L51" i="6"/>
  <c r="P51" i="6"/>
  <c r="H52" i="6"/>
  <c r="L52" i="6"/>
  <c r="P52" i="6"/>
  <c r="J9" i="6"/>
  <c r="D9" i="6"/>
  <c r="H18" i="6"/>
  <c r="P29" i="6"/>
  <c r="P28" i="6" s="1"/>
  <c r="E37" i="6"/>
  <c r="E42" i="6"/>
  <c r="P46" i="6"/>
  <c r="O50" i="6"/>
  <c r="D52" i="6"/>
  <c r="P9" i="6"/>
  <c r="I13" i="6"/>
  <c r="L20" i="6"/>
  <c r="J25" i="6"/>
  <c r="M26" i="6"/>
  <c r="P27" i="6"/>
  <c r="G31" i="6"/>
  <c r="K32" i="6"/>
  <c r="O33" i="6"/>
  <c r="E36" i="6"/>
  <c r="J37" i="6"/>
  <c r="N39" i="6"/>
  <c r="E41" i="6"/>
  <c r="I42" i="6"/>
  <c r="M44" i="6"/>
  <c r="D46" i="6"/>
  <c r="F46" i="6" s="1"/>
  <c r="G47" i="6"/>
  <c r="K48" i="6"/>
  <c r="J50" i="6"/>
  <c r="D51" i="6"/>
  <c r="J51" i="6"/>
  <c r="N51" i="6"/>
  <c r="E52" i="6"/>
  <c r="J52" i="6"/>
  <c r="N52" i="6"/>
  <c r="O9" i="6"/>
  <c r="N9" i="6"/>
  <c r="G9" i="6"/>
  <c r="I26" i="6"/>
  <c r="G32" i="6"/>
  <c r="N35" i="6"/>
  <c r="N40" i="6"/>
  <c r="M45" i="6"/>
  <c r="G48" i="6"/>
  <c r="I51" i="6"/>
  <c r="I52" i="6"/>
  <c r="M9" i="6"/>
  <c r="D16" i="4"/>
  <c r="C16" i="4"/>
  <c r="C9" i="4"/>
  <c r="C11" i="4"/>
  <c r="C13" i="4"/>
  <c r="C15" i="4"/>
  <c r="D8" i="4"/>
  <c r="D9" i="4"/>
  <c r="D11" i="4"/>
  <c r="D13" i="4"/>
  <c r="D15" i="4"/>
  <c r="C8" i="4"/>
  <c r="D12" i="4"/>
  <c r="D17" i="4"/>
  <c r="C10" i="4"/>
  <c r="C12" i="4"/>
  <c r="C14" i="4"/>
  <c r="C17" i="4"/>
  <c r="D10" i="4"/>
  <c r="D14" i="4"/>
  <c r="AB7" i="13"/>
  <c r="AC7" i="13" s="1"/>
  <c r="AB9" i="13"/>
  <c r="AC9" i="13" s="1"/>
  <c r="AK13" i="13"/>
  <c r="AM13" i="13" s="1"/>
  <c r="AO14" i="13"/>
  <c r="AQ14" i="13" s="1"/>
  <c r="J8" i="5"/>
  <c r="C8" i="5" s="1"/>
  <c r="J10" i="5"/>
  <c r="C10" i="5" s="1"/>
  <c r="J12" i="5"/>
  <c r="C12" i="5" s="1"/>
  <c r="J14" i="5"/>
  <c r="C14" i="5" s="1"/>
  <c r="J16" i="5"/>
  <c r="C16" i="5" s="1"/>
  <c r="J18" i="5"/>
  <c r="C18" i="5" s="1"/>
  <c r="J20" i="5"/>
  <c r="C20" i="5" s="1"/>
  <c r="J22" i="5"/>
  <c r="C22" i="5" s="1"/>
  <c r="J24" i="5"/>
  <c r="C24" i="5" s="1"/>
  <c r="J26" i="5"/>
  <c r="C26" i="5" s="1"/>
  <c r="J28" i="5"/>
  <c r="C28" i="5" s="1"/>
  <c r="J30" i="5"/>
  <c r="C30" i="5" s="1"/>
  <c r="J32" i="5"/>
  <c r="C32" i="5" s="1"/>
  <c r="J34" i="5"/>
  <c r="C34" i="5" s="1"/>
  <c r="J36" i="5"/>
  <c r="C36" i="5" s="1"/>
  <c r="K11" i="5"/>
  <c r="D11" i="5" s="1"/>
  <c r="K17" i="5"/>
  <c r="D17" i="5" s="1"/>
  <c r="K21" i="5"/>
  <c r="D21" i="5" s="1"/>
  <c r="K27" i="5"/>
  <c r="D27" i="5" s="1"/>
  <c r="K33" i="5"/>
  <c r="D33" i="5" s="1"/>
  <c r="K8" i="5"/>
  <c r="D8" i="5" s="1"/>
  <c r="K10" i="5"/>
  <c r="D10" i="5" s="1"/>
  <c r="K12" i="5"/>
  <c r="D12" i="5" s="1"/>
  <c r="K14" i="5"/>
  <c r="D14" i="5" s="1"/>
  <c r="K16" i="5"/>
  <c r="D16" i="5" s="1"/>
  <c r="K18" i="5"/>
  <c r="D18" i="5" s="1"/>
  <c r="K20" i="5"/>
  <c r="D20" i="5" s="1"/>
  <c r="K22" i="5"/>
  <c r="D22" i="5" s="1"/>
  <c r="K24" i="5"/>
  <c r="D24" i="5" s="1"/>
  <c r="K26" i="5"/>
  <c r="D26" i="5" s="1"/>
  <c r="K28" i="5"/>
  <c r="D28" i="5" s="1"/>
  <c r="K30" i="5"/>
  <c r="D30" i="5" s="1"/>
  <c r="K32" i="5"/>
  <c r="D32" i="5" s="1"/>
  <c r="K34" i="5"/>
  <c r="D34" i="5" s="1"/>
  <c r="K36" i="5"/>
  <c r="D36" i="5" s="1"/>
  <c r="K9" i="5"/>
  <c r="D9" i="5" s="1"/>
  <c r="K13" i="5"/>
  <c r="D13" i="5" s="1"/>
  <c r="K19" i="5"/>
  <c r="D19" i="5" s="1"/>
  <c r="K25" i="5"/>
  <c r="D25" i="5" s="1"/>
  <c r="K31" i="5"/>
  <c r="D31" i="5" s="1"/>
  <c r="J7" i="5"/>
  <c r="J9" i="5"/>
  <c r="C9" i="5" s="1"/>
  <c r="J11" i="5"/>
  <c r="C11" i="5" s="1"/>
  <c r="J13" i="5"/>
  <c r="C13" i="5" s="1"/>
  <c r="J15" i="5"/>
  <c r="C15" i="5" s="1"/>
  <c r="J17" i="5"/>
  <c r="C17" i="5" s="1"/>
  <c r="J19" i="5"/>
  <c r="C19" i="5" s="1"/>
  <c r="J21" i="5"/>
  <c r="C21" i="5" s="1"/>
  <c r="J23" i="5"/>
  <c r="C23" i="5" s="1"/>
  <c r="J25" i="5"/>
  <c r="C25" i="5" s="1"/>
  <c r="J27" i="5"/>
  <c r="C27" i="5" s="1"/>
  <c r="J29" i="5"/>
  <c r="C29" i="5" s="1"/>
  <c r="J31" i="5"/>
  <c r="C31" i="5" s="1"/>
  <c r="J33" i="5"/>
  <c r="C33" i="5" s="1"/>
  <c r="J35" i="5"/>
  <c r="C35" i="5" s="1"/>
  <c r="K7" i="5"/>
  <c r="K15" i="5"/>
  <c r="D15" i="5" s="1"/>
  <c r="K23" i="5"/>
  <c r="D23" i="5" s="1"/>
  <c r="K29" i="5"/>
  <c r="D29" i="5" s="1"/>
  <c r="K35" i="5"/>
  <c r="D35" i="5" s="1"/>
  <c r="X15" i="13"/>
  <c r="X14" i="13"/>
  <c r="X9" i="13"/>
  <c r="AL14" i="13"/>
  <c r="AP15" i="13"/>
  <c r="AP13" i="13"/>
  <c r="J5" i="3"/>
  <c r="C24" i="4"/>
  <c r="W11" i="13"/>
  <c r="X11" i="13" s="1"/>
  <c r="AC14" i="13"/>
  <c r="AL15" i="13"/>
  <c r="L9" i="4"/>
  <c r="J25" i="4"/>
  <c r="AQ6" i="14"/>
  <c r="AM6" i="14"/>
  <c r="AO6" i="14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I61" i="15"/>
  <c r="Y62" i="15"/>
  <c r="P26" i="15"/>
  <c r="O50" i="15"/>
  <c r="P55" i="15"/>
  <c r="O61" i="15"/>
  <c r="N3" i="15"/>
  <c r="P36" i="15"/>
  <c r="L61" i="15"/>
  <c r="K3" i="15"/>
  <c r="P12" i="15"/>
  <c r="P13" i="15"/>
  <c r="P19" i="15"/>
  <c r="J3" i="15"/>
  <c r="G6" i="15"/>
  <c r="L7" i="15"/>
  <c r="P15" i="15"/>
  <c r="P22" i="15"/>
  <c r="P28" i="15"/>
  <c r="AD41" i="15"/>
  <c r="Y43" i="15"/>
  <c r="M3" i="15"/>
  <c r="O7" i="15"/>
  <c r="P31" i="15"/>
  <c r="P59" i="15"/>
  <c r="P9" i="15"/>
  <c r="AD10" i="15"/>
  <c r="P18" i="15"/>
  <c r="AD20" i="15"/>
  <c r="P29" i="15"/>
  <c r="P49" i="15"/>
  <c r="P54" i="15"/>
  <c r="L57" i="15"/>
  <c r="L50" i="15" s="1"/>
  <c r="L37" i="15" s="1"/>
  <c r="L33" i="15" s="1"/>
  <c r="L21" i="15" s="1"/>
  <c r="L16" i="15" s="1"/>
  <c r="L11" i="15" s="1"/>
  <c r="I57" i="15"/>
  <c r="I50" i="15" s="1"/>
  <c r="I37" i="15" s="1"/>
  <c r="I33" i="15" s="1"/>
  <c r="I21" i="15" s="1"/>
  <c r="I16" i="15" s="1"/>
  <c r="I11" i="15" s="1"/>
  <c r="P63" i="15"/>
  <c r="P30" i="15"/>
  <c r="I7" i="15"/>
  <c r="P32" i="15"/>
  <c r="P35" i="15"/>
  <c r="P43" i="15"/>
  <c r="P47" i="15"/>
  <c r="P62" i="15"/>
  <c r="P8" i="15"/>
  <c r="P10" i="15"/>
  <c r="P17" i="15"/>
  <c r="P20" i="15"/>
  <c r="AD29" i="15"/>
  <c r="P38" i="15"/>
  <c r="P41" i="15"/>
  <c r="Y51" i="15"/>
  <c r="Y53" i="15"/>
  <c r="P56" i="15"/>
  <c r="P60" i="15"/>
  <c r="O37" i="15"/>
  <c r="O33" i="15" s="1"/>
  <c r="O21" i="15" s="1"/>
  <c r="O16" i="15" s="1"/>
  <c r="O11" i="15" s="1"/>
  <c r="Y39" i="15"/>
  <c r="Y38" i="15"/>
  <c r="P40" i="15"/>
  <c r="Y47" i="15"/>
  <c r="P51" i="15"/>
  <c r="AD51" i="15"/>
  <c r="P58" i="15"/>
  <c r="H6" i="15"/>
  <c r="M6" i="15"/>
  <c r="J6" i="15"/>
  <c r="N6" i="15"/>
  <c r="F24" i="4" s="1"/>
  <c r="F23" i="4" s="1"/>
  <c r="Y13" i="15"/>
  <c r="AD30" i="15"/>
  <c r="AD47" i="15"/>
  <c r="AD8" i="15"/>
  <c r="AD17" i="15"/>
  <c r="Y31" i="15"/>
  <c r="Y56" i="15"/>
  <c r="Y28" i="15"/>
  <c r="AD59" i="15"/>
  <c r="AD22" i="15"/>
  <c r="Y9" i="15"/>
  <c r="Y18" i="15"/>
  <c r="AD39" i="15"/>
  <c r="Y8" i="15"/>
  <c r="Y12" i="15"/>
  <c r="Y17" i="15"/>
  <c r="Y22" i="15"/>
  <c r="AD26" i="15"/>
  <c r="Y30" i="15"/>
  <c r="Y36" i="15"/>
  <c r="Y40" i="15"/>
  <c r="Y49" i="15"/>
  <c r="Y54" i="15"/>
  <c r="AD53" i="15"/>
  <c r="Y60" i="15"/>
  <c r="AD63" i="15"/>
  <c r="AD38" i="15"/>
  <c r="AD43" i="15"/>
  <c r="AD58" i="15"/>
  <c r="Y59" i="15"/>
  <c r="AD62" i="15"/>
  <c r="Y63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AC8" i="13"/>
  <c r="AB13" i="13"/>
  <c r="AC13" i="13" s="1"/>
  <c r="AB10" i="13"/>
  <c r="V6" i="13"/>
  <c r="W13" i="13"/>
  <c r="X13" i="13" s="1"/>
  <c r="W10" i="13"/>
  <c r="AD9" i="15" l="1"/>
  <c r="K1" i="3"/>
  <c r="M1" i="3" s="1"/>
  <c r="G23" i="6"/>
  <c r="W6" i="13"/>
  <c r="C6" i="3" s="1"/>
  <c r="F45" i="6"/>
  <c r="N8" i="6"/>
  <c r="F16" i="6"/>
  <c r="P49" i="6"/>
  <c r="P35" i="6"/>
  <c r="P34" i="6" s="1"/>
  <c r="F10" i="3"/>
  <c r="F9" i="3" s="1"/>
  <c r="B9" i="3"/>
  <c r="B5" i="3" s="1"/>
  <c r="C5" i="3" s="1"/>
  <c r="AB6" i="13"/>
  <c r="J6" i="3" s="1"/>
  <c r="H8" i="6"/>
  <c r="G8" i="6"/>
  <c r="F48" i="6"/>
  <c r="F33" i="6"/>
  <c r="N34" i="6"/>
  <c r="L19" i="6"/>
  <c r="F27" i="6"/>
  <c r="L38" i="6"/>
  <c r="E30" i="6"/>
  <c r="F47" i="6"/>
  <c r="K34" i="6"/>
  <c r="P30" i="6"/>
  <c r="F42" i="6"/>
  <c r="F37" i="6"/>
  <c r="M34" i="6"/>
  <c r="F26" i="6"/>
  <c r="E19" i="6"/>
  <c r="I19" i="6"/>
  <c r="Y29" i="6"/>
  <c r="Y28" i="6" s="1"/>
  <c r="D7" i="3"/>
  <c r="D6" i="3" s="1"/>
  <c r="D5" i="3" s="1"/>
  <c r="E5" i="3" s="1"/>
  <c r="T47" i="6"/>
  <c r="T27" i="6"/>
  <c r="AB6" i="15"/>
  <c r="L9" i="3" s="1"/>
  <c r="AD12" i="15"/>
  <c r="AC6" i="15"/>
  <c r="L6" i="3" s="1"/>
  <c r="G9" i="4"/>
  <c r="Y20" i="6"/>
  <c r="Y19" i="6" s="1"/>
  <c r="X6" i="15"/>
  <c r="V19" i="6"/>
  <c r="AB8" i="6"/>
  <c r="Z19" i="6"/>
  <c r="Y23" i="6"/>
  <c r="AB23" i="6"/>
  <c r="T11" i="6"/>
  <c r="S14" i="6"/>
  <c r="T26" i="6"/>
  <c r="T12" i="6"/>
  <c r="T18" i="6"/>
  <c r="G14" i="4"/>
  <c r="W34" i="6"/>
  <c r="G17" i="4"/>
  <c r="AC30" i="6"/>
  <c r="T25" i="6"/>
  <c r="G13" i="4"/>
  <c r="G11" i="4"/>
  <c r="G10" i="4"/>
  <c r="V8" i="6"/>
  <c r="T51" i="6"/>
  <c r="Z43" i="6"/>
  <c r="AA8" i="6"/>
  <c r="Y8" i="6"/>
  <c r="S49" i="6"/>
  <c r="V38" i="6"/>
  <c r="X14" i="6"/>
  <c r="Y30" i="6"/>
  <c r="X8" i="6"/>
  <c r="U8" i="6"/>
  <c r="Y38" i="6"/>
  <c r="T37" i="6"/>
  <c r="X34" i="6"/>
  <c r="AA30" i="6"/>
  <c r="T46" i="6"/>
  <c r="Y43" i="6"/>
  <c r="Y14" i="6"/>
  <c r="T13" i="6"/>
  <c r="V34" i="6"/>
  <c r="S30" i="6"/>
  <c r="AC19" i="6"/>
  <c r="T17" i="6"/>
  <c r="AA14" i="6"/>
  <c r="V23" i="6"/>
  <c r="X19" i="6"/>
  <c r="T32" i="6"/>
  <c r="U14" i="6"/>
  <c r="L5" i="3"/>
  <c r="E24" i="4"/>
  <c r="T35" i="6"/>
  <c r="R34" i="6"/>
  <c r="AA19" i="6"/>
  <c r="G16" i="4"/>
  <c r="Z49" i="6"/>
  <c r="R43" i="6"/>
  <c r="T44" i="6"/>
  <c r="AC49" i="6"/>
  <c r="V49" i="6"/>
  <c r="AB49" i="6"/>
  <c r="X38" i="6"/>
  <c r="T20" i="6"/>
  <c r="R19" i="6"/>
  <c r="W8" i="6"/>
  <c r="AA49" i="6"/>
  <c r="S43" i="6"/>
  <c r="S8" i="6"/>
  <c r="AA34" i="6"/>
  <c r="Z30" i="6"/>
  <c r="S19" i="6"/>
  <c r="T36" i="6"/>
  <c r="AB30" i="6"/>
  <c r="S23" i="6"/>
  <c r="U19" i="6"/>
  <c r="T15" i="6"/>
  <c r="R14" i="6"/>
  <c r="W30" i="6"/>
  <c r="Z14" i="6"/>
  <c r="T10" i="6"/>
  <c r="E31" i="5"/>
  <c r="G31" i="5" s="1"/>
  <c r="N31" i="5"/>
  <c r="N23" i="5"/>
  <c r="E23" i="5"/>
  <c r="G23" i="5" s="1"/>
  <c r="E15" i="5"/>
  <c r="G15" i="5" s="1"/>
  <c r="N15" i="5"/>
  <c r="L6" i="5"/>
  <c r="N7" i="5"/>
  <c r="E7" i="5"/>
  <c r="E32" i="5"/>
  <c r="G32" i="5" s="1"/>
  <c r="N32" i="5"/>
  <c r="E24" i="5"/>
  <c r="G24" i="5" s="1"/>
  <c r="N24" i="5"/>
  <c r="E16" i="5"/>
  <c r="G16" i="5" s="1"/>
  <c r="N16" i="5"/>
  <c r="E8" i="5"/>
  <c r="G8" i="5" s="1"/>
  <c r="N8" i="5"/>
  <c r="AB43" i="6"/>
  <c r="T50" i="6"/>
  <c r="R49" i="6"/>
  <c r="T52" i="6"/>
  <c r="G8" i="4"/>
  <c r="E7" i="4"/>
  <c r="AQ6" i="13"/>
  <c r="AM6" i="13"/>
  <c r="F7" i="4"/>
  <c r="G15" i="4"/>
  <c r="G12" i="4"/>
  <c r="V43" i="6"/>
  <c r="R8" i="6"/>
  <c r="T9" i="6"/>
  <c r="AB38" i="6"/>
  <c r="X49" i="6"/>
  <c r="Z38" i="6"/>
  <c r="Y34" i="6"/>
  <c r="X23" i="6"/>
  <c r="Y49" i="6"/>
  <c r="Z8" i="6"/>
  <c r="W49" i="6"/>
  <c r="T48" i="6"/>
  <c r="T45" i="6"/>
  <c r="AC38" i="6"/>
  <c r="AC34" i="6"/>
  <c r="AC43" i="6"/>
  <c r="T41" i="6"/>
  <c r="AA38" i="6"/>
  <c r="U34" i="6"/>
  <c r="U30" i="6"/>
  <c r="AB14" i="6"/>
  <c r="S34" i="6"/>
  <c r="V30" i="6"/>
  <c r="AC23" i="6"/>
  <c r="T21" i="6"/>
  <c r="AC14" i="6"/>
  <c r="Z34" i="6"/>
  <c r="X30" i="6"/>
  <c r="T31" i="6"/>
  <c r="R30" i="6"/>
  <c r="Z23" i="6"/>
  <c r="AB19" i="6"/>
  <c r="V14" i="6"/>
  <c r="F7" i="5"/>
  <c r="F6" i="5" s="1"/>
  <c r="M6" i="5"/>
  <c r="N29" i="5"/>
  <c r="E29" i="5"/>
  <c r="G29" i="5" s="1"/>
  <c r="N21" i="5"/>
  <c r="E21" i="5"/>
  <c r="G21" i="5" s="1"/>
  <c r="E13" i="5"/>
  <c r="G13" i="5" s="1"/>
  <c r="N13" i="5"/>
  <c r="E30" i="5"/>
  <c r="G30" i="5" s="1"/>
  <c r="N30" i="5"/>
  <c r="E22" i="5"/>
  <c r="G22" i="5" s="1"/>
  <c r="N22" i="5"/>
  <c r="N14" i="5"/>
  <c r="E14" i="5"/>
  <c r="G14" i="5" s="1"/>
  <c r="T29" i="6"/>
  <c r="T28" i="6" s="1"/>
  <c r="S28" i="6"/>
  <c r="AA23" i="6"/>
  <c r="E35" i="5"/>
  <c r="G35" i="5" s="1"/>
  <c r="N35" i="5"/>
  <c r="E27" i="5"/>
  <c r="G27" i="5" s="1"/>
  <c r="N27" i="5"/>
  <c r="E19" i="5"/>
  <c r="G19" i="5" s="1"/>
  <c r="N19" i="5"/>
  <c r="E11" i="5"/>
  <c r="G11" i="5" s="1"/>
  <c r="N11" i="5"/>
  <c r="E36" i="5"/>
  <c r="G36" i="5" s="1"/>
  <c r="N36" i="5"/>
  <c r="N28" i="5"/>
  <c r="E28" i="5"/>
  <c r="G28" i="5" s="1"/>
  <c r="N20" i="5"/>
  <c r="E20" i="5"/>
  <c r="G20" i="5" s="1"/>
  <c r="E12" i="5"/>
  <c r="G12" i="5" s="1"/>
  <c r="N12" i="5"/>
  <c r="AA43" i="6"/>
  <c r="W38" i="6"/>
  <c r="AB34" i="6"/>
  <c r="X43" i="6"/>
  <c r="AC8" i="6"/>
  <c r="W43" i="6"/>
  <c r="T42" i="6"/>
  <c r="U38" i="6"/>
  <c r="S38" i="6"/>
  <c r="U49" i="6"/>
  <c r="U43" i="6"/>
  <c r="T39" i="6"/>
  <c r="R38" i="6"/>
  <c r="U23" i="6"/>
  <c r="W19" i="6"/>
  <c r="W23" i="6"/>
  <c r="T22" i="6"/>
  <c r="W14" i="6"/>
  <c r="R23" i="6"/>
  <c r="T24" i="6"/>
  <c r="T16" i="6"/>
  <c r="E33" i="5"/>
  <c r="G33" i="5" s="1"/>
  <c r="N33" i="5"/>
  <c r="E25" i="5"/>
  <c r="G25" i="5" s="1"/>
  <c r="N25" i="5"/>
  <c r="E17" i="5"/>
  <c r="G17" i="5" s="1"/>
  <c r="N17" i="5"/>
  <c r="E9" i="5"/>
  <c r="G9" i="5" s="1"/>
  <c r="N9" i="5"/>
  <c r="E34" i="5"/>
  <c r="G34" i="5" s="1"/>
  <c r="N34" i="5"/>
  <c r="N26" i="5"/>
  <c r="E26" i="5"/>
  <c r="G26" i="5" s="1"/>
  <c r="N18" i="5"/>
  <c r="E18" i="5"/>
  <c r="G18" i="5" s="1"/>
  <c r="E10" i="5"/>
  <c r="G10" i="5" s="1"/>
  <c r="N10" i="5"/>
  <c r="J8" i="4"/>
  <c r="C23" i="4"/>
  <c r="I24" i="4"/>
  <c r="O8" i="6"/>
  <c r="AI9" i="6"/>
  <c r="AH9" i="6"/>
  <c r="F39" i="6"/>
  <c r="E38" i="6"/>
  <c r="AH52" i="6"/>
  <c r="AI52" i="6"/>
  <c r="AG41" i="6"/>
  <c r="AF41" i="6"/>
  <c r="AH45" i="6"/>
  <c r="AI45" i="6"/>
  <c r="O23" i="6"/>
  <c r="AI24" i="6"/>
  <c r="AH24" i="6"/>
  <c r="J43" i="6"/>
  <c r="AF44" i="6"/>
  <c r="AG44" i="6"/>
  <c r="G38" i="6"/>
  <c r="AH46" i="6"/>
  <c r="AI46" i="6"/>
  <c r="AH18" i="6"/>
  <c r="AI18" i="6"/>
  <c r="AH13" i="6"/>
  <c r="AI13" i="6"/>
  <c r="C7" i="4"/>
  <c r="M8" i="6"/>
  <c r="AG51" i="6"/>
  <c r="AF51" i="6"/>
  <c r="AH33" i="6"/>
  <c r="AI33" i="6"/>
  <c r="P8" i="6"/>
  <c r="AD20" i="6"/>
  <c r="AD21" i="6"/>
  <c r="AD22" i="6"/>
  <c r="AD36" i="6"/>
  <c r="AD37" i="6"/>
  <c r="AD39" i="6"/>
  <c r="AD48" i="6"/>
  <c r="AD50" i="6"/>
  <c r="AD51" i="6"/>
  <c r="AD52" i="6"/>
  <c r="D8" i="6"/>
  <c r="AD10" i="6"/>
  <c r="AD11" i="6"/>
  <c r="AD40" i="6"/>
  <c r="AD41" i="6"/>
  <c r="AD42" i="6"/>
  <c r="AD9" i="6"/>
  <c r="AD12" i="6"/>
  <c r="AD13" i="6"/>
  <c r="AD15" i="6"/>
  <c r="AD24" i="6"/>
  <c r="AD25" i="6"/>
  <c r="AD26" i="6"/>
  <c r="AD27" i="6"/>
  <c r="AD29" i="6"/>
  <c r="AD28" i="6" s="1"/>
  <c r="AD31" i="6"/>
  <c r="AD44" i="6"/>
  <c r="AD45" i="6"/>
  <c r="AD46" i="6"/>
  <c r="AD47" i="6"/>
  <c r="AD16" i="6"/>
  <c r="AD17" i="6"/>
  <c r="AD18" i="6"/>
  <c r="AD32" i="6"/>
  <c r="AD33" i="6"/>
  <c r="AD35" i="6"/>
  <c r="F9" i="6"/>
  <c r="N49" i="6"/>
  <c r="F44" i="6"/>
  <c r="D43" i="6"/>
  <c r="E8" i="6"/>
  <c r="F51" i="6"/>
  <c r="K30" i="6"/>
  <c r="L49" i="6"/>
  <c r="G43" i="6"/>
  <c r="H38" i="6"/>
  <c r="L34" i="6"/>
  <c r="F32" i="6"/>
  <c r="AG27" i="6"/>
  <c r="AF27" i="6"/>
  <c r="AF45" i="6"/>
  <c r="AG45" i="6"/>
  <c r="E43" i="6"/>
  <c r="AI37" i="6"/>
  <c r="AH37" i="6"/>
  <c r="G34" i="6"/>
  <c r="L30" i="6"/>
  <c r="P19" i="6"/>
  <c r="I49" i="6"/>
  <c r="D38" i="6"/>
  <c r="I34" i="6"/>
  <c r="N30" i="6"/>
  <c r="I14" i="6"/>
  <c r="N23" i="6"/>
  <c r="AF22" i="6"/>
  <c r="AG22" i="6"/>
  <c r="O19" i="6"/>
  <c r="AH20" i="6"/>
  <c r="AI20" i="6"/>
  <c r="P14" i="6"/>
  <c r="M23" i="6"/>
  <c r="AF17" i="6"/>
  <c r="AG17" i="6"/>
  <c r="O14" i="6"/>
  <c r="AI15" i="6"/>
  <c r="AH15" i="6"/>
  <c r="F11" i="6"/>
  <c r="P23" i="6"/>
  <c r="F20" i="6"/>
  <c r="D19" i="6"/>
  <c r="AF16" i="6"/>
  <c r="AG16" i="6"/>
  <c r="E14" i="6"/>
  <c r="AO6" i="13"/>
  <c r="AP6" i="13"/>
  <c r="D7" i="5"/>
  <c r="D6" i="5" s="1"/>
  <c r="K6" i="5"/>
  <c r="O30" i="6"/>
  <c r="AH31" i="6"/>
  <c r="AI31" i="6"/>
  <c r="J38" i="6"/>
  <c r="AF39" i="6"/>
  <c r="AG39" i="6"/>
  <c r="AH32" i="6"/>
  <c r="AI32" i="6"/>
  <c r="K43" i="6"/>
  <c r="AI41" i="6"/>
  <c r="AH41" i="6"/>
  <c r="AI36" i="6"/>
  <c r="AH36" i="6"/>
  <c r="AI25" i="6"/>
  <c r="AH25" i="6"/>
  <c r="M49" i="6"/>
  <c r="AH22" i="6"/>
  <c r="AI22" i="6"/>
  <c r="AG11" i="6"/>
  <c r="AF11" i="6"/>
  <c r="AF21" i="6"/>
  <c r="AG21" i="6"/>
  <c r="F10" i="6"/>
  <c r="J14" i="6"/>
  <c r="AG15" i="6"/>
  <c r="AF15" i="6"/>
  <c r="J9" i="3"/>
  <c r="X6" i="13"/>
  <c r="D7" i="4"/>
  <c r="AG52" i="6"/>
  <c r="AF52" i="6"/>
  <c r="N38" i="6"/>
  <c r="AG25" i="6"/>
  <c r="AF25" i="6"/>
  <c r="F52" i="6"/>
  <c r="J8" i="6"/>
  <c r="AG9" i="6"/>
  <c r="AF9" i="6"/>
  <c r="AH47" i="6"/>
  <c r="AI47" i="6"/>
  <c r="J34" i="6"/>
  <c r="AF35" i="6"/>
  <c r="AG35" i="6"/>
  <c r="AI10" i="6"/>
  <c r="AH10" i="6"/>
  <c r="G49" i="6"/>
  <c r="L8" i="6"/>
  <c r="K49" i="6"/>
  <c r="M14" i="6"/>
  <c r="H49" i="6"/>
  <c r="AI42" i="6"/>
  <c r="AH42" i="6"/>
  <c r="H34" i="6"/>
  <c r="M30" i="6"/>
  <c r="J28" i="6"/>
  <c r="AF29" i="6"/>
  <c r="AG29" i="6"/>
  <c r="AI26" i="6"/>
  <c r="AH26" i="6"/>
  <c r="F15" i="6"/>
  <c r="D14" i="6"/>
  <c r="O38" i="6"/>
  <c r="AH39" i="6"/>
  <c r="AI39" i="6"/>
  <c r="H30" i="6"/>
  <c r="F29" i="6"/>
  <c r="F28" i="6" s="1"/>
  <c r="D28" i="6"/>
  <c r="AF12" i="6"/>
  <c r="AG12" i="6"/>
  <c r="E49" i="6"/>
  <c r="P43" i="6"/>
  <c r="F40" i="6"/>
  <c r="E34" i="6"/>
  <c r="J30" i="6"/>
  <c r="AG31" i="6"/>
  <c r="AF31" i="6"/>
  <c r="AH27" i="6"/>
  <c r="AI27" i="6"/>
  <c r="H19" i="6"/>
  <c r="J23" i="6"/>
  <c r="AF24" i="6"/>
  <c r="AG24" i="6"/>
  <c r="AH21" i="6"/>
  <c r="AI21" i="6"/>
  <c r="K19" i="6"/>
  <c r="L14" i="6"/>
  <c r="I23" i="6"/>
  <c r="N19" i="6"/>
  <c r="AF18" i="6"/>
  <c r="AG18" i="6"/>
  <c r="AH16" i="6"/>
  <c r="AI16" i="6"/>
  <c r="K14" i="6"/>
  <c r="F12" i="6"/>
  <c r="L23" i="6"/>
  <c r="F21" i="6"/>
  <c r="AF48" i="6"/>
  <c r="AG48" i="6"/>
  <c r="H43" i="6"/>
  <c r="I38" i="6"/>
  <c r="AF33" i="6"/>
  <c r="AG33" i="6"/>
  <c r="AH12" i="6"/>
  <c r="AI12" i="6"/>
  <c r="AL6" i="13"/>
  <c r="AK6" i="13"/>
  <c r="AC6" i="13"/>
  <c r="J6" i="5"/>
  <c r="B42" i="5" s="1"/>
  <c r="C7" i="5"/>
  <c r="C6" i="5" s="1"/>
  <c r="J49" i="6"/>
  <c r="AG50" i="6"/>
  <c r="AF50" i="6"/>
  <c r="M43" i="6"/>
  <c r="AG37" i="6"/>
  <c r="AF37" i="6"/>
  <c r="G30" i="6"/>
  <c r="AH50" i="6"/>
  <c r="AI50" i="6"/>
  <c r="O49" i="6"/>
  <c r="AF40" i="6"/>
  <c r="AG40" i="6"/>
  <c r="I8" i="6"/>
  <c r="I43" i="6"/>
  <c r="K8" i="6"/>
  <c r="AI51" i="6"/>
  <c r="AH51" i="6"/>
  <c r="AI48" i="6"/>
  <c r="AH48" i="6"/>
  <c r="AF36" i="6"/>
  <c r="AG36" i="6"/>
  <c r="F50" i="6"/>
  <c r="F49" i="6" s="1"/>
  <c r="D49" i="6"/>
  <c r="AF46" i="6"/>
  <c r="AG46" i="6"/>
  <c r="O43" i="6"/>
  <c r="AH44" i="6"/>
  <c r="AI44" i="6"/>
  <c r="P38" i="6"/>
  <c r="D34" i="6"/>
  <c r="F35" i="6"/>
  <c r="I30" i="6"/>
  <c r="N43" i="6"/>
  <c r="AF42" i="6"/>
  <c r="AG42" i="6"/>
  <c r="AI40" i="6"/>
  <c r="AH40" i="6"/>
  <c r="K38" i="6"/>
  <c r="O34" i="6"/>
  <c r="AH35" i="6"/>
  <c r="AI35" i="6"/>
  <c r="D30" i="6"/>
  <c r="F31" i="6"/>
  <c r="AG26" i="6"/>
  <c r="AF26" i="6"/>
  <c r="K23" i="6"/>
  <c r="AF47" i="6"/>
  <c r="AG47" i="6"/>
  <c r="L43" i="6"/>
  <c r="F41" i="6"/>
  <c r="M38" i="6"/>
  <c r="F36" i="6"/>
  <c r="AF32" i="6"/>
  <c r="AG32" i="6"/>
  <c r="O28" i="6"/>
  <c r="AH29" i="6"/>
  <c r="AI29" i="6"/>
  <c r="F25" i="6"/>
  <c r="AH11" i="6"/>
  <c r="AI11" i="6"/>
  <c r="E23" i="6"/>
  <c r="G19" i="6"/>
  <c r="AH17" i="6"/>
  <c r="AI17" i="6"/>
  <c r="H14" i="6"/>
  <c r="F13" i="6"/>
  <c r="AG10" i="6"/>
  <c r="AF10" i="6"/>
  <c r="F24" i="6"/>
  <c r="D23" i="6"/>
  <c r="J19" i="6"/>
  <c r="AF20" i="6"/>
  <c r="AG20" i="6"/>
  <c r="F18" i="6"/>
  <c r="G14" i="6"/>
  <c r="H23" i="6"/>
  <c r="F22" i="6"/>
  <c r="M19" i="6"/>
  <c r="N14" i="6"/>
  <c r="AF13" i="6"/>
  <c r="AG13" i="6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I6" i="15"/>
  <c r="L6" i="15"/>
  <c r="O6" i="15"/>
  <c r="W6" i="14"/>
  <c r="X6" i="14" s="1"/>
  <c r="AB6" i="14"/>
  <c r="X12" i="14"/>
  <c r="AC10" i="13"/>
  <c r="X10" i="13"/>
  <c r="F3" i="4" l="1"/>
  <c r="F30" i="6"/>
  <c r="F43" i="6"/>
  <c r="H7" i="6"/>
  <c r="C9" i="3"/>
  <c r="G7" i="6"/>
  <c r="N7" i="6"/>
  <c r="E6" i="3"/>
  <c r="E9" i="3"/>
  <c r="W3" i="15"/>
  <c r="AD34" i="6"/>
  <c r="Y7" i="6"/>
  <c r="T23" i="6"/>
  <c r="T34" i="6"/>
  <c r="S7" i="6"/>
  <c r="V7" i="6"/>
  <c r="T30" i="6"/>
  <c r="AB7" i="6"/>
  <c r="X7" i="6"/>
  <c r="AA7" i="6"/>
  <c r="T38" i="6"/>
  <c r="U7" i="6"/>
  <c r="T8" i="6"/>
  <c r="R7" i="6"/>
  <c r="T43" i="6"/>
  <c r="AC7" i="6"/>
  <c r="Z7" i="6"/>
  <c r="T49" i="6"/>
  <c r="G7" i="5"/>
  <c r="G6" i="5" s="1"/>
  <c r="E6" i="5"/>
  <c r="F3" i="5" s="1"/>
  <c r="W7" i="6"/>
  <c r="G7" i="4"/>
  <c r="N6" i="5"/>
  <c r="T14" i="6"/>
  <c r="E23" i="4"/>
  <c r="G24" i="4"/>
  <c r="G23" i="4" s="1"/>
  <c r="K8" i="4"/>
  <c r="D3" i="4"/>
  <c r="C42" i="5"/>
  <c r="C41" i="5" s="1"/>
  <c r="T19" i="6"/>
  <c r="AD30" i="6"/>
  <c r="AI8" i="6"/>
  <c r="AH8" i="6"/>
  <c r="O7" i="6"/>
  <c r="F23" i="6"/>
  <c r="AF49" i="6"/>
  <c r="AG49" i="6"/>
  <c r="AG23" i="6"/>
  <c r="AF23" i="6"/>
  <c r="F14" i="6"/>
  <c r="K7" i="6"/>
  <c r="AF8" i="6"/>
  <c r="AG8" i="6"/>
  <c r="J7" i="6"/>
  <c r="E7" i="6"/>
  <c r="F8" i="6"/>
  <c r="AD23" i="6"/>
  <c r="AD8" i="6"/>
  <c r="AD19" i="6"/>
  <c r="AH23" i="6"/>
  <c r="AI23" i="6"/>
  <c r="F38" i="6"/>
  <c r="I23" i="4"/>
  <c r="AH43" i="6"/>
  <c r="AI43" i="6"/>
  <c r="AI49" i="6"/>
  <c r="AH49" i="6"/>
  <c r="AI14" i="6"/>
  <c r="AH14" i="6"/>
  <c r="AG28" i="6"/>
  <c r="AF28" i="6"/>
  <c r="L7" i="6"/>
  <c r="X3" i="13"/>
  <c r="AI30" i="6"/>
  <c r="AH30" i="6"/>
  <c r="AD14" i="6"/>
  <c r="AD49" i="6"/>
  <c r="P7" i="6"/>
  <c r="AF43" i="6"/>
  <c r="AG43" i="6"/>
  <c r="B41" i="5"/>
  <c r="AG34" i="6"/>
  <c r="AF34" i="6"/>
  <c r="AD38" i="6"/>
  <c r="AC3" i="13"/>
  <c r="AG19" i="6"/>
  <c r="AF19" i="6"/>
  <c r="AI28" i="6"/>
  <c r="AH28" i="6"/>
  <c r="AH34" i="6"/>
  <c r="AI34" i="6"/>
  <c r="F34" i="6"/>
  <c r="D7" i="6"/>
  <c r="D3" i="5"/>
  <c r="AF30" i="6"/>
  <c r="AG30" i="6"/>
  <c r="AI38" i="6"/>
  <c r="AH38" i="6"/>
  <c r="AG14" i="6"/>
  <c r="AF14" i="6"/>
  <c r="AG38" i="6"/>
  <c r="AF38" i="6"/>
  <c r="F19" i="6"/>
  <c r="AH19" i="6"/>
  <c r="AI19" i="6"/>
  <c r="I7" i="6"/>
  <c r="AD43" i="6"/>
  <c r="M7" i="6"/>
  <c r="J7" i="4"/>
  <c r="W6" i="16"/>
  <c r="X6" i="16" s="1"/>
  <c r="X3" i="16" s="1"/>
  <c r="AC6" i="16"/>
  <c r="AC3" i="16" s="1"/>
  <c r="V3" i="13"/>
  <c r="AA3" i="13"/>
  <c r="AB3" i="15"/>
  <c r="AD6" i="15"/>
  <c r="AD3" i="15" s="1"/>
  <c r="Y6" i="15"/>
  <c r="Y3" i="15" s="1"/>
  <c r="AC6" i="14"/>
  <c r="AC3" i="14" s="1"/>
  <c r="X3" i="14"/>
  <c r="J23" i="4" l="1"/>
  <c r="K7" i="4"/>
  <c r="L7" i="4" s="1"/>
  <c r="L8" i="4"/>
  <c r="J24" i="4"/>
  <c r="F7" i="6"/>
  <c r="D42" i="5"/>
  <c r="D41" i="5"/>
  <c r="T7" i="6"/>
  <c r="AI7" i="6"/>
  <c r="AH7" i="6"/>
  <c r="AD7" i="6"/>
  <c r="AG7" i="6"/>
  <c r="AF7" i="6"/>
</calcChain>
</file>

<file path=xl/sharedStrings.xml><?xml version="1.0" encoding="utf-8"?>
<sst xmlns="http://schemas.openxmlformats.org/spreadsheetml/2006/main" count="2383" uniqueCount="891">
  <si>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</si>
  <si>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</si>
  <si>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</si>
  <si>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</si>
  <si>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</si>
  <si>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</si>
  <si>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</si>
  <si>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</si>
  <si>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</si>
  <si>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</si>
  <si>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</si>
  <si>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</si>
  <si>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</si>
  <si>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</si>
  <si>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</si>
  <si>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</si>
  <si>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</si>
  <si>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</si>
  <si>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</si>
  <si>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</si>
  <si>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</si>
  <si>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</si>
  <si>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</si>
  <si>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</si>
  <si>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</si>
  <si>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</si>
  <si>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</si>
  <si>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</si>
  <si>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</si>
  <si>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</si>
  <si>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</si>
  <si>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</si>
  <si>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</si>
  <si>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</si>
  <si>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</si>
  <si>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</si>
  <si>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</si>
  <si>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</si>
  <si>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</si>
  <si>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</si>
  <si>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</si>
  <si>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</si>
  <si>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</si>
  <si>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</si>
  <si>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</si>
  <si>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</si>
  <si>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</si>
  <si>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</si>
  <si>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</si>
  <si>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</si>
  <si>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</si>
  <si>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</si>
  <si>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</si>
  <si>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</si>
  <si>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</si>
  <si>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</si>
  <si>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</si>
  <si>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</si>
  <si>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</si>
  <si>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</si>
  <si>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</si>
  <si>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</si>
  <si>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</si>
  <si>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</si>
  <si>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</si>
  <si>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</si>
  <si>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</si>
  <si>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</si>
  <si>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</si>
  <si>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</si>
  <si>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</si>
  <si>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</si>
  <si>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</si>
  <si>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</si>
  <si>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</si>
  <si>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</si>
  <si>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</si>
  <si>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</si>
  <si>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</si>
  <si>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</si>
  <si>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</si>
  <si>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</si>
  <si>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</si>
  <si>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</si>
  <si>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</si>
  <si>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</si>
  <si>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</si>
  <si>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</si>
  <si>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</si>
  <si>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</si>
  <si>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</si>
  <si>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</si>
  <si>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</si>
  <si>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</si>
  <si>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</si>
  <si>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</si>
  <si>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</si>
  <si>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</si>
  <si>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</si>
  <si>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</si>
  <si>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</si>
  <si>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</si>
  <si>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</si>
  <si>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</si>
  <si>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</si>
  <si>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</si>
  <si>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</si>
  <si>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</si>
  <si>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</si>
  <si>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</si>
  <si>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</si>
  <si>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</si>
  <si>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</si>
  <si>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</si>
  <si>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</si>
  <si>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</si>
  <si>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</si>
  <si>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</si>
  <si>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</si>
  <si>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</si>
  <si>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</si>
  <si>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</si>
  <si>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</si>
  <si>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</si>
  <si>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</si>
  <si>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</si>
  <si>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</si>
  <si>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</si>
  <si>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</si>
  <si>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</si>
  <si>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</si>
  <si>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</si>
  <si>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</si>
  <si>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</si>
  <si>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</si>
  <si>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</si>
  <si>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</si>
  <si>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</si>
  <si>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</si>
  <si>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</si>
  <si>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</si>
  <si>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</si>
  <si>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</si>
  <si>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</si>
  <si>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</si>
  <si>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</si>
  <si>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</si>
  <si>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</si>
  <si>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</si>
  <si>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</si>
  <si>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</si>
  <si>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</si>
  <si>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</si>
  <si>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</si>
  <si>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</si>
  <si>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</si>
  <si>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</si>
  <si>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</si>
  <si>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</si>
  <si>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</si>
  <si>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</si>
  <si>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</si>
  <si>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</si>
  <si>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</si>
  <si>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</si>
  <si>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</si>
  <si>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</si>
  <si>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</si>
  <si>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</si>
  <si>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</si>
  <si>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</si>
  <si>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</si>
  <si>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</si>
  <si>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</si>
  <si>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</si>
  <si>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</si>
  <si>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</si>
  <si>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</si>
  <si>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</si>
  <si>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</si>
  <si>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</si>
  <si>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</si>
  <si>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</si>
  <si>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</si>
  <si>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</si>
  <si>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</si>
  <si>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</si>
  <si>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</si>
  <si>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</si>
  <si>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</si>
  <si>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</si>
  <si>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</si>
  <si>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</si>
  <si>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</si>
  <si>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</si>
  <si>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</si>
  <si>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</si>
  <si>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</si>
  <si>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</si>
  <si>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</si>
  <si>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</si>
  <si>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</si>
  <si>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</si>
  <si>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</si>
  <si>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</si>
  <si>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</si>
  <si>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</si>
  <si>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</si>
  <si>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</si>
  <si>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</si>
  <si>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</si>
  <si>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</si>
  <si>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</si>
  <si>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</si>
  <si>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</si>
  <si>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</si>
  <si>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</si>
  <si>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</si>
  <si>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</si>
  <si>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</si>
  <si>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</si>
  <si>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</si>
  <si>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</si>
  <si>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</si>
  <si>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</si>
  <si>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</si>
  <si>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</si>
  <si>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</si>
  <si>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</si>
  <si>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</si>
  <si>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</si>
  <si>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</si>
  <si>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</si>
  <si>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</si>
  <si>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</si>
  <si>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</si>
  <si>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</si>
  <si>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</si>
  <si>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</si>
  <si>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</si>
  <si>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</si>
  <si>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</si>
  <si>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</si>
  <si>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</si>
  <si>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</si>
  <si>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</si>
  <si>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</si>
  <si>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</si>
  <si>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</si>
  <si>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</si>
  <si>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</si>
  <si>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</si>
  <si>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</si>
  <si>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</si>
  <si>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</si>
  <si>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</si>
  <si>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</si>
  <si>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</si>
  <si>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</si>
  <si>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</si>
  <si>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</si>
  <si>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</si>
  <si>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</si>
  <si>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</si>
  <si>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</si>
  <si>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</si>
  <si>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</si>
  <si>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</si>
  <si>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</si>
  <si>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</si>
  <si>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</si>
  <si>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</si>
  <si>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</si>
  <si>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</si>
  <si>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</si>
  <si>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</si>
  <si>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</si>
  <si>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</si>
  <si>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</si>
  <si>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</si>
  <si>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</si>
  <si>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</si>
  <si>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</si>
  <si>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</si>
  <si>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</si>
  <si>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</si>
  <si>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</si>
  <si>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</si>
  <si>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</si>
  <si>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</si>
  <si>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</si>
  <si>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</si>
  <si>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</si>
  <si>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</si>
  <si>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</si>
  <si>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</si>
  <si>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</si>
  <si>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</si>
  <si>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</si>
  <si>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</si>
  <si>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</si>
  <si>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</si>
  <si>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</si>
  <si>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</si>
  <si>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</si>
  <si>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</si>
  <si>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</si>
  <si>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</si>
  <si>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</si>
  <si>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</si>
  <si>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</si>
  <si>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</si>
  <si>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</si>
  <si>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</si>
  <si>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</si>
  <si>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</si>
  <si>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</si>
  <si>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</si>
  <si>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</si>
  <si>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</si>
  <si>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</si>
  <si>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</si>
  <si>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</si>
  <si>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</si>
  <si>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</si>
  <si>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</si>
  <si>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</si>
  <si>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</si>
  <si>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</si>
  <si>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</si>
  <si>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</si>
  <si>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</si>
  <si>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</si>
  <si>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</si>
  <si>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</si>
  <si>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</si>
  <si>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</si>
  <si>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</si>
  <si>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</si>
  <si>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</si>
  <si>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</si>
  <si>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</si>
  <si>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</si>
  <si>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</si>
  <si>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</si>
  <si>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</si>
  <si>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</si>
  <si>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</si>
  <si>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</si>
  <si>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</si>
  <si>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</si>
  <si>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</si>
  <si>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</si>
  <si>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</si>
  <si>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</si>
  <si>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</si>
  <si>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</si>
  <si>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</si>
  <si>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</si>
  <si>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</si>
  <si>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</si>
  <si>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</si>
  <si>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</si>
  <si>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</si>
  <si>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</si>
  <si>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</si>
  <si>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</si>
  <si>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</si>
  <si>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</si>
  <si>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</si>
  <si>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</si>
  <si>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</si>
  <si>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</si>
  <si>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</si>
  <si>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</si>
  <si>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</si>
  <si>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</si>
  <si>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</si>
  <si>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</si>
  <si>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</si>
  <si>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</si>
  <si>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</si>
  <si>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</si>
  <si>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</si>
  <si>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</si>
  <si>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</si>
  <si>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</si>
  <si>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</si>
  <si>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</si>
  <si>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</si>
  <si>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</si>
  <si>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</si>
  <si>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</si>
  <si>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</si>
  <si>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</si>
  <si>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</si>
  <si>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</si>
  <si>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</si>
  <si>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</si>
  <si>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</si>
  <si>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</si>
  <si>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</si>
  <si>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</si>
  <si>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</si>
  <si>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</si>
  <si>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</si>
  <si>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</si>
  <si>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</si>
  <si>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</si>
  <si>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</si>
  <si>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</si>
  <si>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</si>
  <si>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</si>
  <si>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</si>
  <si>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</si>
  <si>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</si>
  <si>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</si>
  <si>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</si>
  <si>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</si>
  <si>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</si>
  <si>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</si>
  <si>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</si>
  <si>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</si>
  <si>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</si>
  <si>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</si>
  <si>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</si>
  <si>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</si>
  <si>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</si>
  <si>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</si>
  <si>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</si>
  <si>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</si>
  <si>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</si>
  <si>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</si>
  <si>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</si>
  <si>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</si>
  <si>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</si>
  <si>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</si>
  <si>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</si>
  <si>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</si>
  <si>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</si>
  <si>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</si>
  <si>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</si>
  <si>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</si>
  <si>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</si>
  <si>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</si>
  <si>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</si>
  <si>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</si>
  <si>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</si>
  <si>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</si>
  <si>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</si>
  <si>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</si>
  <si>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</si>
  <si>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</si>
  <si>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</si>
  <si>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</si>
  <si>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</si>
  <si>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</si>
  <si>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</si>
  <si>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</si>
  <si>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</si>
  <si>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</si>
  <si>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</si>
  <si>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</si>
  <si>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</si>
  <si>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</si>
  <si>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</si>
  <si>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</si>
  <si>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</si>
  <si>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</si>
  <si>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</si>
  <si>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</si>
  <si>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</si>
  <si>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</si>
  <si>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</si>
  <si>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</si>
  <si>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</si>
  <si>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</si>
  <si>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</si>
  <si>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</si>
  <si>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</si>
  <si>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</si>
  <si>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</si>
  <si>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</si>
  <si>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</si>
  <si>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</si>
  <si>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</si>
  <si>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</si>
  <si>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</si>
  <si>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</si>
  <si>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</si>
  <si>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</si>
  <si>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</si>
  <si>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</si>
  <si>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</si>
  <si>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</si>
  <si>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</si>
  <si>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</si>
  <si>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</si>
  <si>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</si>
  <si>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</si>
  <si>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</si>
  <si>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</si>
  <si>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</si>
  <si>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</si>
  <si>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</si>
  <si>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</si>
  <si>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</si>
  <si>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</si>
  <si>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</si>
  <si>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</si>
  <si>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</si>
  <si>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</si>
  <si>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</si>
  <si>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</si>
  <si>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</si>
  <si>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</si>
  <si>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</si>
  <si>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</si>
  <si>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</si>
  <si>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</si>
  <si>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</si>
  <si>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</si>
  <si>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</si>
  <si>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</si>
  <si>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</si>
  <si>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</si>
  <si>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</si>
  <si>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</si>
  <si>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</si>
  <si>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</si>
  <si>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</si>
  <si>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</si>
  <si>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</si>
  <si>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</si>
  <si>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</si>
  <si>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</si>
  <si>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</si>
  <si>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</si>
  <si>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</si>
  <si>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</si>
  <si>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</si>
  <si>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</si>
  <si>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</si>
  <si>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</si>
  <si>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</si>
  <si>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</si>
  <si>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</si>
  <si>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</si>
  <si>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</si>
  <si>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</si>
  <si>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</si>
  <si>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</si>
  <si>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</si>
  <si>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</si>
  <si>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</si>
  <si>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</si>
  <si>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</si>
  <si>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</si>
  <si>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</si>
  <si>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</si>
  <si>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</si>
  <si>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</si>
  <si>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</si>
  <si>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</si>
  <si>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</si>
  <si>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</si>
  <si>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</si>
  <si>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</si>
  <si>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</si>
  <si>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</si>
  <si>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</si>
  <si>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</si>
  <si>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</si>
  <si>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</si>
  <si>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</si>
  <si>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</si>
  <si>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</si>
  <si>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</si>
  <si>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</si>
  <si>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</si>
  <si>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</si>
  <si>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</si>
  <si>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</si>
  <si>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</si>
  <si>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</si>
  <si>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</si>
  <si>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</si>
  <si>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</si>
  <si>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</si>
  <si>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</si>
  <si>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</si>
  <si>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</si>
  <si>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</si>
  <si>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</si>
  <si>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</si>
  <si>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</si>
  <si>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</si>
  <si>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</si>
  <si>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</si>
  <si>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</si>
  <si>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</si>
  <si>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</si>
  <si>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</si>
  <si>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</si>
  <si>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</si>
  <si>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</si>
  <si>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</si>
  <si>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</si>
  <si>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</si>
  <si>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</si>
  <si>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</si>
  <si>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</si>
  <si>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</si>
  <si>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</si>
  <si>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</si>
  <si>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</si>
  <si>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</si>
  <si>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</si>
  <si>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</si>
  <si>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</si>
  <si>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</si>
  <si>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</si>
  <si>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</si>
  <si>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</si>
  <si>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</si>
  <si>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</si>
  <si>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</si>
  <si>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</si>
  <si>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</si>
  <si>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</si>
  <si>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</si>
  <si>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</si>
  <si>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</si>
  <si>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</si>
  <si>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</si>
  <si>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</si>
  <si>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</si>
  <si>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</si>
  <si>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</si>
  <si>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</si>
  <si>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</si>
  <si>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</si>
  <si>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 xml:space="preserve"> - 2015년도 제1회 일반회계 및 특별회계 추가경정 세입·세출 예산안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</si>
  <si>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</si>
  <si>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</si>
  <si>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</si>
  <si>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</si>
  <si>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</si>
  <si>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</si>
  <si>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</si>
  <si>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</si>
  <si>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</si>
  <si>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</si>
  <si>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</si>
  <si>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</si>
  <si>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</si>
  <si>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</si>
  <si>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</si>
  <si>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</si>
  <si>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</si>
  <si>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</si>
  <si>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</si>
  <si>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</si>
  <si>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</si>
  <si>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</si>
  <si>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</si>
  <si>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</si>
  <si>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</si>
  <si>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</si>
  <si>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</si>
  <si>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</si>
  <si>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</si>
  <si>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</si>
  <si>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</si>
  <si>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</si>
  <si>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</si>
  <si>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</si>
  <si>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</si>
  <si>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</si>
  <si>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</si>
  <si>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</si>
  <si>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</si>
  <si>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</si>
  <si>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</si>
  <si>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</si>
  <si>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</si>
  <si>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</si>
  <si>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</si>
  <si>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</si>
  <si>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</si>
  <si>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</si>
  <si>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</si>
  <si>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</si>
  <si>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</si>
  <si>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</si>
  <si>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</si>
  <si>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</si>
  <si>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</si>
  <si>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2015년도 제1회 추경 일반 및 특별회계 세입·세출 예산안(전체예산총괄)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</si>
  <si>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</si>
  <si>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</si>
  <si>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</si>
  <si>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</si>
  <si>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</si>
  <si>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</si>
  <si>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</si>
  <si>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</si>
  <si>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</si>
  <si>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</si>
  <si>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</si>
  <si>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</si>
  <si>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</si>
  <si>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</si>
  <si>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</si>
  <si>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</si>
  <si>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</si>
  <si>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</si>
  <si>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</si>
  <si>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</si>
  <si>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</si>
  <si>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</si>
  <si>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</si>
  <si>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</si>
  <si>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</si>
  <si>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</si>
  <si>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</si>
  <si>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</si>
  <si>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</si>
  <si>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</si>
  <si>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</si>
  <si>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</si>
  <si>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</si>
  <si>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</si>
  <si>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</si>
  <si>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</si>
  <si>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</si>
  <si>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</si>
  <si>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</si>
  <si>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</si>
  <si>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</si>
  <si>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</si>
  <si>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</si>
  <si>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</si>
  <si>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</si>
  <si>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</si>
  <si>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</si>
  <si>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</si>
  <si>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</si>
  <si>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</si>
  <si>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</si>
  <si>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</si>
  <si>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</si>
  <si>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</si>
  <si>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</si>
  <si>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</si>
  <si>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</si>
  <si>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</si>
  <si>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</si>
  <si>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</si>
  <si>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</si>
  <si>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</si>
  <si>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</si>
  <si>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</si>
  <si>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</si>
  <si>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</si>
  <si>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</si>
  <si>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</si>
  <si>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</si>
  <si>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</si>
  <si>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</si>
  <si>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</si>
  <si>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</si>
  <si>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</si>
  <si>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</si>
  <si>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</si>
  <si>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</si>
  <si>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</si>
  <si>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</si>
  <si>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</si>
  <si>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</si>
  <si>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</si>
  <si>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</si>
  <si>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</si>
  <si>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</si>
  <si>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</si>
  <si>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</si>
  <si>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</si>
  <si>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</si>
  <si>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</si>
  <si>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</si>
  <si>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</si>
  <si>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</si>
  <si>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</si>
  <si>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</si>
  <si>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</si>
  <si>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</si>
  <si>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</si>
  <si>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</si>
  <si>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</si>
  <si>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</si>
  <si>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</si>
  <si>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</si>
  <si>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</si>
  <si>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>1회추경</t>
  </si>
  <si>
    <t>도비</t>
  </si>
  <si>
    <t>1. 버스업체 1일 1회 소독비만 지원
  1회 도비, 1회 버스업체 자부담 추진
2. 도.시군 소독추진 실태 점검 이행</t>
  </si>
  <si>
    <t>1. 도로 우선순위 사업 원칙준수에 위배
2. 지역 형평성 불일치
예) 파주 DMZ 등 타지역 메르스로 관광객 급감 및 경기침체 지원책 없음
3. 특별조정교부금으로 전환 검토</t>
  </si>
  <si>
    <t>신규</t>
  </si>
  <si>
    <t>가뭄에 대한 항구적인 대책을 마련하고, 수해까지 대비하기 위해 시군 추가요청 사업 예산 증액</t>
  </si>
  <si>
    <t>비고
(상임위 부대의견)</t>
    <phoneticPr fontId="1" type="noConversion"/>
  </si>
  <si>
    <t>비고
(예결위 부대의견)</t>
    <phoneticPr fontId="1" type="noConversion"/>
  </si>
  <si>
    <t>1. 지역경제 활력 제고를 위한 문화예술 공연 지원
   1억 증  = 16억</t>
  </si>
  <si>
    <t>지역경제 활성화를 위한 예술단체 지원</t>
  </si>
  <si>
    <t>시군 예술단체 사업</t>
  </si>
  <si>
    <t>※ 경기문화재단 출연금(의회 10억)</t>
  </si>
  <si>
    <t>※ 자치단체 등 이전(자치단체 경상보조금)</t>
  </si>
  <si>
    <t>1. (신규) : 관광업계 활성화 사업 5억 증</t>
  </si>
  <si>
    <t>재난대응과</t>
    <phoneticPr fontId="1" type="noConversion"/>
  </si>
  <si>
    <t>구급대원 감염병 예방 장비 등
(자산및물품취득비-살균수 제조장치 6대)</t>
  </si>
  <si>
    <t>(국고보조금)
메르스 사망자 장례비용 지원</t>
  </si>
  <si>
    <t>(국고보조금)
선별진료소 운영기관 지원</t>
  </si>
  <si>
    <t>국비확정내시
※질병관리본부 공중보건위기대응과
  -1998(2015.7.14)호</t>
  </si>
  <si>
    <t>국비확정내시
※질병관리본부 공중보건위기대응과
  -1950(2015.7.10)호</t>
  </si>
  <si>
    <t>국비</t>
  </si>
  <si>
    <t>국도비</t>
  </si>
  <si>
    <t>메르스 사망자 장례비용 지원(국비/지원)
-메르스 사망자 장례비용 지원</t>
    <phoneticPr fontId="1" type="noConversion"/>
  </si>
  <si>
    <t>선별진료소 운영기관 지원(국비/지원)
-선별진료소 운영기관 지원</t>
    <phoneticPr fontId="1" type="noConversion"/>
  </si>
  <si>
    <t>감염병 대책 방역물품 지원(자체/지원)
-감염병 대책 비축물품 지원</t>
    <phoneticPr fontId="1" type="noConversion"/>
  </si>
  <si>
    <t>감염병 대책 홍보(자체/직접)
-감염병 대처방법, 행동요령 등 감염병 대처 홍보</t>
    <phoneticPr fontId="1" type="noConversion"/>
  </si>
  <si>
    <t>경기도의료원 공공보건사업 지원(자체/직접)
-감염병 치료 의료진 심리프로그램 등 지원</t>
    <phoneticPr fontId="1" type="noConversion"/>
  </si>
  <si>
    <t>메르스 관련 소규모 기업환경 개선사업(자체/지원)
-메르스 관련 소규모 기업환경 개선사업</t>
    <phoneticPr fontId="1" type="noConversion"/>
  </si>
  <si>
    <t>메르스 피해 소상공인 경영환경 지원(자체/직접)
-메르스 피해 소상공인 경영환경 지원</t>
    <phoneticPr fontId="1" type="noConversion"/>
  </si>
  <si>
    <t>구조구급장비 보강(자체/직접)
-구급대원 감염병 예방 장비 등</t>
    <phoneticPr fontId="1" type="noConversion"/>
  </si>
  <si>
    <t>경기문화재단 운영(자체/직접)
-지역경제 활력 제고를 위한 문화예술 공연 지원</t>
    <phoneticPr fontId="1" type="noConversion"/>
  </si>
  <si>
    <t>관광업계 활성화 지원을 위한 국내외 마케팅 강화(자체/직접)
-관광업계 활성화 지원을 위한 국내외 마케팅 강화</t>
    <phoneticPr fontId="1" type="noConversion"/>
  </si>
  <si>
    <t>가뭄대비 용수개발 사업(자체/지원)
-가뭄대비 용수개발 사업 →
한·수해대책 사업(자체/지원)
-한·수해대책 사업</t>
    <phoneticPr fontId="1" type="noConversion"/>
  </si>
  <si>
    <t>메르스 피해지역 주민숙원사업 지원(자체/지원)
-평택호 횡단도로(지방도 313호선) 건설 지원</t>
    <phoneticPr fontId="1" type="noConversion"/>
  </si>
  <si>
    <t>세부사업계획 수립 후 상임위와 협의</t>
  </si>
  <si>
    <t>본예산</t>
  </si>
  <si>
    <t>장애인사회활동지원(자체/지원)
-중증장애인 사회활동지원</t>
    <phoneticPr fontId="1" type="noConversion"/>
  </si>
  <si>
    <t>당초 9개월분만 반영, 7월부터 지원대상 2급에서 3급 확대로 인한 증가된 사업량 반영</t>
  </si>
  <si>
    <t>당초 9개월분만 반영, 7월부터 지원대상 2급에서
3급 확대로 인한 증가된 사업량 반영</t>
  </si>
  <si>
    <t>연구원 신청사 건립사업 추진(자체/직접)
-청사 이전·신축 기본계획 용역</t>
    <phoneticPr fontId="1" type="noConversion"/>
  </si>
  <si>
    <t>0703-1</t>
    <phoneticPr fontId="1" type="noConversion"/>
  </si>
  <si>
    <t>0705-1</t>
    <phoneticPr fontId="1" type="noConversion"/>
  </si>
  <si>
    <t>추가</t>
    <phoneticPr fontId="1" type="noConversion"/>
  </si>
  <si>
    <t>1. 택시 자체소독 1일 2회 추진당부
   1회 도비, 1회 택시업체 자부담추진
2. 도.시군 소독추진 실태 점검 이행</t>
  </si>
  <si>
    <t>보건환경연구원(총무과)</t>
    <phoneticPr fontId="1" type="noConversion"/>
  </si>
  <si>
    <t>메르스 확산방지 버스내부 소독제 지원(자체/직접)
-메르스 확산 예방 버스 소득제지원 →
감염병 확산방지 버스내부 소독제 지원(자체/직접)
-감염병 확산 예방 버스 소득제지원</t>
    <phoneticPr fontId="1" type="noConversion"/>
  </si>
  <si>
    <t>1회추경</t>
    <phoneticPr fontId="1" type="noConversion"/>
  </si>
  <si>
    <t>1회추경</t>
    <phoneticPr fontId="1" type="noConversion"/>
  </si>
  <si>
    <t>경기문화재단 운영(자체/직접)
-메르스 관련 종사자 한마음 대회</t>
    <phoneticPr fontId="1" type="noConversion"/>
  </si>
  <si>
    <t>체육과</t>
    <phoneticPr fontId="1" type="noConversion"/>
  </si>
  <si>
    <t>곤지암 스포츠 밸리 조성(자체/직접)
-생활체육 활성화를 위한 스포츠밸리 조성</t>
    <phoneticPr fontId="1" type="noConversion"/>
  </si>
  <si>
    <t>관광과</t>
    <phoneticPr fontId="1" type="noConversion"/>
  </si>
  <si>
    <t>행사 지원(자체/지원)
-메르스 극복 평택시민 어울림 한마당</t>
    <phoneticPr fontId="1" type="noConversion"/>
  </si>
  <si>
    <t>동물방역위생과</t>
    <phoneticPr fontId="1" type="noConversion"/>
  </si>
  <si>
    <t>반려동물 테마파크 조성(자체/직접)
-지역경제 활성화를 위한 반려동물 테마파크 조성</t>
    <phoneticPr fontId="1" type="noConversion"/>
  </si>
  <si>
    <t>보건정책과</t>
    <phoneticPr fontId="1" type="noConversion"/>
  </si>
  <si>
    <t>감염병 종합 대응체계 구축(자체/직접)
-감염병 종합 대응체계 구축</t>
    <phoneticPr fontId="1" type="noConversion"/>
  </si>
  <si>
    <t>건강증진과</t>
    <phoneticPr fontId="1" type="noConversion"/>
  </si>
  <si>
    <t>신규</t>
    <phoneticPr fontId="1" type="noConversion"/>
  </si>
  <si>
    <t>경기도의료원, 음압병실 등 감염병 치료시설 설치</t>
    <phoneticPr fontId="1" type="noConversion"/>
  </si>
  <si>
    <t>공공근로사업</t>
    <phoneticPr fontId="1" type="noConversion"/>
  </si>
  <si>
    <t>정보기획담당관</t>
    <phoneticPr fontId="1" type="noConversion"/>
  </si>
  <si>
    <t>도서관정책과</t>
    <phoneticPr fontId="1" type="noConversion"/>
  </si>
  <si>
    <t>공공도서관 책 소독기 구입지원</t>
    <phoneticPr fontId="1" type="noConversion"/>
  </si>
  <si>
    <t>아동청소년과</t>
    <phoneticPr fontId="1" type="noConversion"/>
  </si>
  <si>
    <t>신규</t>
    <phoneticPr fontId="1" type="noConversion"/>
  </si>
  <si>
    <t>도립 청소년 수련시설 개선 및 보강사업</t>
    <phoneticPr fontId="1" type="noConversion"/>
  </si>
  <si>
    <t>메르스 재난활동 소방공무원 사기진작 프로그램</t>
    <phoneticPr fontId="1" type="noConversion"/>
  </si>
  <si>
    <t>경기일자리센터</t>
    <phoneticPr fontId="1" type="noConversion"/>
  </si>
  <si>
    <t>소방행정과</t>
    <phoneticPr fontId="1" type="noConversion"/>
  </si>
  <si>
    <t>교통정책과</t>
    <phoneticPr fontId="1" type="noConversion"/>
  </si>
  <si>
    <t>제3차 경기도교통안전기본계획 수립 용역</t>
    <phoneticPr fontId="1" type="noConversion"/>
  </si>
  <si>
    <t>광역도시철도과</t>
    <phoneticPr fontId="1" type="noConversion"/>
  </si>
  <si>
    <t>철도역 연계 환승 교통체계 구축 제도 개선 연구</t>
    <phoneticPr fontId="1" type="noConversion"/>
  </si>
  <si>
    <t>통계목 변경
(연구용역비(207-01) → 시설비(401-01))</t>
    <phoneticPr fontId="1" type="noConversion"/>
  </si>
  <si>
    <t>메르스 확산 방지 택시 내부 소독제 지원(자체/직접)
-메르스 확산 예방 택시 소독제지원 →
감염병 확산 방지 택시 내부 소독제 지원(자체/직접)
-감염병 확산 예방 택시 소독제지원</t>
    <phoneticPr fontId="1" type="noConversion"/>
  </si>
  <si>
    <t>감염병 격리생활 숙소 리모델링(자체/지원)
-감염병 의료진 등 종사자 격리숙소 리모델링 →
단체 관광객 유치를 위한 숙박시설 리모델링(자체/지원)
-단체 관광객 유치를 위한 숙박시설 리모델링</t>
    <phoneticPr fontId="1" type="noConversion"/>
  </si>
  <si>
    <t>공정경제과</t>
    <phoneticPr fontId="1" type="noConversion"/>
  </si>
  <si>
    <t>신규</t>
    <phoneticPr fontId="1" type="noConversion"/>
  </si>
  <si>
    <t>예산담당관</t>
    <phoneticPr fontId="1" type="noConversion"/>
  </si>
  <si>
    <t>1회추경</t>
    <phoneticPr fontId="1" type="noConversion"/>
  </si>
  <si>
    <t>예비비</t>
    <phoneticPr fontId="1" type="noConversion"/>
  </si>
  <si>
    <t>사랑의 그린PC 보급
-사랑의 그린PC 보급사업</t>
    <phoneticPr fontId="1" type="noConversion"/>
  </si>
  <si>
    <t>본예산</t>
    <phoneticPr fontId="1" type="noConversion"/>
  </si>
  <si>
    <t>메르스 피해 전통시장 마케팅 지원</t>
    <phoneticPr fontId="1" type="noConversion"/>
  </si>
  <si>
    <t>v</t>
    <phoneticPr fontId="1" type="noConversion"/>
  </si>
  <si>
    <t>v</t>
    <phoneticPr fontId="1" type="noConversion"/>
  </si>
  <si>
    <t>※ 경기문화재단 출연금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</si>
</sst>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3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9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2" xfId="0" applyFont="1" applyBorder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8" fillId="0" borderId="2" xfId="0" applyNumberFormat="1" applyFont="1" applyBorder="1">
      <alignment vertical="center"/>
    </xf>
    <xf numFmtId="0" fontId="34" fillId="0" borderId="0" xfId="0" applyFont="1">
      <alignment vertical="center"/>
    </xf>
    <xf numFmtId="0" fontId="27" fillId="0" borderId="0" xfId="0" applyFont="1">
      <alignment vertical="center"/>
    </xf>
    <xf numFmtId="0" fontId="35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178" fontId="29" fillId="0" borderId="2" xfId="0" applyNumberFormat="1" applyFont="1" applyBorder="1">
      <alignment vertical="center"/>
    </xf>
    <xf numFmtId="178" fontId="29" fillId="0" borderId="23" xfId="0" applyNumberFormat="1" applyFont="1" applyBorder="1">
      <alignment vertical="center"/>
    </xf>
    <xf numFmtId="178" fontId="29" fillId="0" borderId="25" xfId="0" applyNumberFormat="1" applyFont="1" applyBorder="1">
      <alignment vertical="center"/>
    </xf>
    <xf numFmtId="178" fontId="29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7" fillId="0" borderId="0" xfId="0" applyNumberFormat="1" applyFont="1">
      <alignment vertical="center"/>
    </xf>
    <xf numFmtId="0" fontId="27" fillId="10" borderId="22" xfId="0" applyFont="1" applyFill="1" applyBorder="1" applyAlignment="1">
      <alignment horizontal="center" vertical="center"/>
    </xf>
    <xf numFmtId="178" fontId="27" fillId="10" borderId="2" xfId="0" applyNumberFormat="1" applyFont="1" applyFill="1" applyBorder="1">
      <alignment vertical="center"/>
    </xf>
    <xf numFmtId="178" fontId="27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78" fontId="28" fillId="0" borderId="4" xfId="0" applyNumberFormat="1" applyFont="1" applyBorder="1">
      <alignment vertical="center"/>
    </xf>
    <xf numFmtId="178" fontId="28" fillId="0" borderId="5" xfId="0" applyNumberFormat="1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178" fontId="28" fillId="0" borderId="34" xfId="0" applyNumberFormat="1" applyFont="1" applyBorder="1">
      <alignment vertical="center"/>
    </xf>
    <xf numFmtId="0" fontId="28" fillId="0" borderId="35" xfId="0" applyFont="1" applyBorder="1" applyAlignment="1">
      <alignment horizontal="center" vertical="center"/>
    </xf>
    <xf numFmtId="178" fontId="28" fillId="0" borderId="36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4" xfId="0" applyFont="1" applyFill="1" applyBorder="1" applyAlignment="1">
      <alignment horizontal="center" vertical="center"/>
    </xf>
    <xf numFmtId="178" fontId="3" fillId="10" borderId="37" xfId="0" applyNumberFormat="1" applyFont="1" applyFill="1" applyBorder="1">
      <alignment vertical="center"/>
    </xf>
    <xf numFmtId="178" fontId="3" fillId="10" borderId="38" xfId="0" applyNumberFormat="1" applyFont="1" applyFill="1" applyBorder="1">
      <alignment vertical="center"/>
    </xf>
    <xf numFmtId="178" fontId="28" fillId="0" borderId="37" xfId="0" applyNumberFormat="1" applyFont="1" applyBorder="1">
      <alignment vertical="center"/>
    </xf>
    <xf numFmtId="178" fontId="28" fillId="0" borderId="38" xfId="0" applyNumberFormat="1" applyFont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3" fillId="10" borderId="34" xfId="0" applyNumberFormat="1" applyFont="1" applyFill="1" applyBorder="1">
      <alignment vertical="center"/>
    </xf>
    <xf numFmtId="178" fontId="28" fillId="0" borderId="33" xfId="0" applyNumberFormat="1" applyFont="1" applyBorder="1">
      <alignment vertical="center"/>
    </xf>
    <xf numFmtId="178" fontId="28" fillId="0" borderId="35" xfId="0" applyNumberFormat="1" applyFont="1" applyBorder="1">
      <alignment vertical="center"/>
    </xf>
    <xf numFmtId="178" fontId="28" fillId="0" borderId="40" xfId="0" applyNumberFormat="1" applyFont="1" applyBorder="1">
      <alignment vertical="center"/>
    </xf>
    <xf numFmtId="0" fontId="3" fillId="13" borderId="33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28" fillId="11" borderId="4" xfId="0" applyFont="1" applyFill="1" applyBorder="1" applyAlignment="1">
      <alignment horizontal="left" vertical="center"/>
    </xf>
    <xf numFmtId="178" fontId="28" fillId="11" borderId="33" xfId="0" applyNumberFormat="1" applyFont="1" applyFill="1" applyBorder="1">
      <alignment vertical="center"/>
    </xf>
    <xf numFmtId="0" fontId="28" fillId="11" borderId="33" xfId="0" applyFont="1" applyFill="1" applyBorder="1" applyAlignment="1">
      <alignment horizontal="center" vertical="center"/>
    </xf>
    <xf numFmtId="178" fontId="28" fillId="11" borderId="34" xfId="0" applyNumberFormat="1" applyFont="1" applyFill="1" applyBorder="1">
      <alignment vertical="center"/>
    </xf>
    <xf numFmtId="0" fontId="28" fillId="10" borderId="33" xfId="0" applyFont="1" applyFill="1" applyBorder="1" applyAlignment="1">
      <alignment horizontal="center" vertical="center"/>
    </xf>
    <xf numFmtId="178" fontId="28" fillId="10" borderId="34" xfId="0" applyNumberFormat="1" applyFont="1" applyFill="1" applyBorder="1">
      <alignment vertical="center"/>
    </xf>
    <xf numFmtId="178" fontId="28" fillId="11" borderId="37" xfId="0" applyNumberFormat="1" applyFont="1" applyFill="1" applyBorder="1">
      <alignment vertical="center"/>
    </xf>
    <xf numFmtId="178" fontId="28" fillId="0" borderId="43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8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8" fillId="11" borderId="11" xfId="0" applyNumberFormat="1" applyFont="1" applyFill="1" applyBorder="1">
      <alignment vertical="center"/>
    </xf>
    <xf numFmtId="178" fontId="28" fillId="0" borderId="11" xfId="0" applyNumberFormat="1" applyFont="1" applyBorder="1">
      <alignment vertical="center"/>
    </xf>
    <xf numFmtId="178" fontId="28" fillId="0" borderId="12" xfId="0" applyNumberFormat="1" applyFont="1" applyBorder="1">
      <alignment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178" fontId="28" fillId="11" borderId="38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8" fillId="11" borderId="13" xfId="0" applyNumberFormat="1" applyFont="1" applyFill="1" applyBorder="1">
      <alignment vertical="center"/>
    </xf>
    <xf numFmtId="178" fontId="28" fillId="0" borderId="13" xfId="0" applyNumberFormat="1" applyFont="1" applyBorder="1">
      <alignment vertical="center"/>
    </xf>
    <xf numFmtId="178" fontId="28" fillId="0" borderId="14" xfId="0" applyNumberFormat="1" applyFont="1" applyBorder="1">
      <alignment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0" borderId="46" xfId="0" applyFont="1" applyFill="1" applyBorder="1" applyAlignment="1">
      <alignment horizontal="left" vertical="center"/>
    </xf>
    <xf numFmtId="0" fontId="3" fillId="10" borderId="29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7" xfId="0" applyNumberFormat="1" applyFont="1" applyFill="1" applyBorder="1">
      <alignment vertical="center"/>
    </xf>
    <xf numFmtId="3" fontId="2" fillId="0" borderId="0" xfId="0" applyNumberFormat="1" applyFont="1">
      <alignment vertical="center"/>
    </xf>
    <xf numFmtId="0" fontId="2" fillId="0" borderId="3" xfId="0" applyFont="1" applyBorder="1" applyAlignment="1">
      <alignment vertical="center" wrapText="1"/>
    </xf>
    <xf numFmtId="0" fontId="2" fillId="7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8" fillId="0" borderId="13" xfId="0" applyFont="1" applyBorder="1">
      <alignment vertical="center"/>
    </xf>
    <xf numFmtId="0" fontId="28" fillId="0" borderId="4" xfId="0" applyFont="1" applyBorder="1">
      <alignment vertical="center"/>
    </xf>
    <xf numFmtId="0" fontId="28" fillId="0" borderId="11" xfId="0" applyFont="1" applyBorder="1">
      <alignment vertical="center"/>
    </xf>
    <xf numFmtId="0" fontId="28" fillId="5" borderId="4" xfId="0" applyFont="1" applyFill="1" applyBorder="1">
      <alignment vertical="center"/>
    </xf>
    <xf numFmtId="0" fontId="28" fillId="5" borderId="11" xfId="0" applyFont="1" applyFill="1" applyBorder="1">
      <alignment vertical="center"/>
    </xf>
    <xf numFmtId="176" fontId="28" fillId="0" borderId="11" xfId="1" applyNumberFormat="1" applyFont="1" applyBorder="1" applyAlignment="1">
      <alignment horizontal="right" vertical="center"/>
    </xf>
    <xf numFmtId="176" fontId="28" fillId="0" borderId="4" xfId="1" applyNumberFormat="1" applyFont="1" applyBorder="1" applyAlignment="1">
      <alignment horizontal="right" vertical="center"/>
    </xf>
    <xf numFmtId="176" fontId="28" fillId="9" borderId="13" xfId="1" applyNumberFormat="1" applyFont="1" applyFill="1" applyBorder="1" applyAlignment="1">
      <alignment horizontal="right" vertical="center"/>
    </xf>
    <xf numFmtId="176" fontId="28" fillId="0" borderId="8" xfId="1" applyNumberFormat="1" applyFont="1" applyBorder="1" applyAlignment="1">
      <alignment horizontal="right" vertical="center"/>
    </xf>
    <xf numFmtId="176" fontId="28" fillId="9" borderId="11" xfId="1" applyNumberFormat="1" applyFont="1" applyFill="1" applyBorder="1" applyAlignment="1">
      <alignment horizontal="right" vertical="center"/>
    </xf>
    <xf numFmtId="176" fontId="28" fillId="9" borderId="8" xfId="1" applyNumberFormat="1" applyFont="1" applyFill="1" applyBorder="1" applyAlignment="1">
      <alignment horizontal="right" vertical="center"/>
    </xf>
    <xf numFmtId="0" fontId="28" fillId="0" borderId="4" xfId="0" applyFont="1" applyBorder="1" applyAlignment="1">
      <alignment horizontal="center" vertical="center"/>
    </xf>
    <xf numFmtId="0" fontId="28" fillId="0" borderId="8" xfId="0" applyFont="1" applyBorder="1" applyAlignment="1">
      <alignment vertical="center" wrapText="1"/>
    </xf>
    <xf numFmtId="0" fontId="28" fillId="0" borderId="8" xfId="0" applyFont="1" applyBorder="1" applyAlignment="1">
      <alignment horizontal="center" vertical="center"/>
    </xf>
    <xf numFmtId="0" fontId="36" fillId="5" borderId="4" xfId="0" applyFont="1" applyFill="1" applyBorder="1">
      <alignment vertical="center"/>
    </xf>
    <xf numFmtId="0" fontId="37" fillId="7" borderId="4" xfId="0" applyFont="1" applyFill="1" applyBorder="1" applyAlignment="1">
      <alignment horizontal="centerContinuous" vertical="center"/>
    </xf>
    <xf numFmtId="0" fontId="36" fillId="5" borderId="4" xfId="0" applyFont="1" applyFill="1" applyBorder="1" applyAlignment="1">
      <alignment vertical="center" wrapText="1"/>
    </xf>
    <xf numFmtId="0" fontId="28" fillId="0" borderId="14" xfId="0" applyFont="1" applyBorder="1">
      <alignment vertical="center"/>
    </xf>
    <xf numFmtId="0" fontId="28" fillId="0" borderId="5" xfId="0" applyFont="1" applyBorder="1">
      <alignment vertical="center"/>
    </xf>
    <xf numFmtId="0" fontId="28" fillId="0" borderId="12" xfId="0" applyFont="1" applyBorder="1">
      <alignment vertical="center"/>
    </xf>
    <xf numFmtId="0" fontId="28" fillId="5" borderId="5" xfId="0" applyFont="1" applyFill="1" applyBorder="1">
      <alignment vertical="center"/>
    </xf>
    <xf numFmtId="0" fontId="28" fillId="5" borderId="12" xfId="0" applyFont="1" applyFill="1" applyBorder="1">
      <alignment vertical="center"/>
    </xf>
    <xf numFmtId="0" fontId="36" fillId="5" borderId="5" xfId="0" applyFont="1" applyFill="1" applyBorder="1" applyAlignment="1">
      <alignment vertical="center" wrapText="1"/>
    </xf>
    <xf numFmtId="176" fontId="28" fillId="0" borderId="12" xfId="1" applyNumberFormat="1" applyFont="1" applyBorder="1" applyAlignment="1">
      <alignment horizontal="right" vertical="center"/>
    </xf>
    <xf numFmtId="176" fontId="28" fillId="0" borderId="5" xfId="1" applyNumberFormat="1" applyFont="1" applyBorder="1" applyAlignment="1">
      <alignment horizontal="right" vertical="center"/>
    </xf>
    <xf numFmtId="176" fontId="28" fillId="9" borderId="14" xfId="1" applyNumberFormat="1" applyFont="1" applyFill="1" applyBorder="1" applyAlignment="1">
      <alignment horizontal="right" vertical="center"/>
    </xf>
    <xf numFmtId="176" fontId="28" fillId="0" borderId="9" xfId="1" applyNumberFormat="1" applyFont="1" applyBorder="1" applyAlignment="1">
      <alignment horizontal="right" vertical="center"/>
    </xf>
    <xf numFmtId="176" fontId="28" fillId="9" borderId="12" xfId="1" applyNumberFormat="1" applyFont="1" applyFill="1" applyBorder="1" applyAlignment="1">
      <alignment horizontal="right" vertical="center"/>
    </xf>
    <xf numFmtId="176" fontId="28" fillId="9" borderId="9" xfId="1" applyNumberFormat="1" applyFont="1" applyFill="1" applyBorder="1" applyAlignment="1">
      <alignment horizontal="right" vertical="center"/>
    </xf>
    <xf numFmtId="0" fontId="28" fillId="0" borderId="5" xfId="0" applyFont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8" fillId="0" borderId="11" xfId="0" applyFont="1" applyBorder="1" applyAlignment="1">
      <alignment vertical="center" wrapText="1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44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6" borderId="4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CC"/>
      <color rgb="FFCCFFFF"/>
      <color rgb="FF9999FF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3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3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3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3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3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3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3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3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3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3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3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3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3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3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3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3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3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3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3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3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3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3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3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3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3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3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3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3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3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3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3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3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3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3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3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3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3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3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3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3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3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3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3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3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3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3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3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3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3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3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3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3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3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3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3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3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3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3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3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3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3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3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3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3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3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3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3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3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3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3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3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3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3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3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3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3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3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3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3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3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3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3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3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3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3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3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3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3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3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3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3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3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3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3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3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3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3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3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3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3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3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3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3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3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3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3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3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3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3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3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3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3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3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3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3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3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3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3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3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3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3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3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3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3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3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3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3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3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3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3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3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3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3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3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3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3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3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3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3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3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3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3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3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3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3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3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3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3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3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3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3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3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3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3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3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3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3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3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3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3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3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3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3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3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3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3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3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3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3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3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3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3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3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3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3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3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3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3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3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3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3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3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3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3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3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3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3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3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3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3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3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3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644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643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644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643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view="pageBreakPreview" zoomScale="85" zoomScaleNormal="100" zoomScaleSheetLayoutView="85" workbookViewId="0">
      <selection activeCell="F4" sqref="F4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641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642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643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fitToHeight="0" orientation="landscape" r:id="rId1"/>
  <headerFoot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7" t="s">
        <v>743</v>
      </c>
      <c r="B1" s="107"/>
      <c r="C1" s="107"/>
      <c r="D1" s="107"/>
      <c r="E1" s="107"/>
      <c r="F1" s="107"/>
      <c r="H1" s="109" t="s">
        <v>760</v>
      </c>
      <c r="I1" s="108"/>
      <c r="J1" s="109" t="s">
        <v>762</v>
      </c>
      <c r="K1" s="99">
        <f>IFERROR(INDEX('1추일출'!AC6:AC63,MATCH("*예비비*",'1추일출'!F6:F63,0)),0)</f>
        <v>-10563288</v>
      </c>
      <c r="L1" s="109" t="s">
        <v>763</v>
      </c>
      <c r="M1" s="99">
        <f>I1+K1</f>
        <v>-10563288</v>
      </c>
    </row>
    <row r="2" spans="1:13" ht="24.95" customHeight="1" x14ac:dyDescent="0.3">
      <c r="M2" s="20" t="s">
        <v>758</v>
      </c>
    </row>
    <row r="3" spans="1:13" ht="24.95" customHeight="1" x14ac:dyDescent="0.3">
      <c r="A3" s="227" t="s">
        <v>744</v>
      </c>
      <c r="B3" s="100" t="s">
        <v>757</v>
      </c>
      <c r="C3" s="101"/>
      <c r="D3" s="101"/>
      <c r="E3" s="101"/>
      <c r="F3" s="101"/>
      <c r="H3" s="227" t="s">
        <v>744</v>
      </c>
      <c r="I3" s="100" t="s">
        <v>759</v>
      </c>
      <c r="J3" s="101"/>
      <c r="K3" s="101"/>
      <c r="L3" s="101"/>
      <c r="M3" s="101"/>
    </row>
    <row r="4" spans="1:13" ht="24.95" customHeight="1" x14ac:dyDescent="0.3">
      <c r="A4" s="227"/>
      <c r="B4" s="102" t="s">
        <v>745</v>
      </c>
      <c r="C4" s="102" t="s">
        <v>746</v>
      </c>
      <c r="D4" s="102" t="s">
        <v>747</v>
      </c>
      <c r="E4" s="102" t="s">
        <v>746</v>
      </c>
      <c r="F4" s="102" t="s">
        <v>748</v>
      </c>
      <c r="H4" s="227"/>
      <c r="I4" s="102" t="s">
        <v>745</v>
      </c>
      <c r="J4" s="102" t="s">
        <v>746</v>
      </c>
      <c r="K4" s="102" t="s">
        <v>747</v>
      </c>
      <c r="L4" s="102" t="s">
        <v>746</v>
      </c>
      <c r="M4" s="102" t="s">
        <v>748</v>
      </c>
    </row>
    <row r="5" spans="1:13" ht="24.95" customHeight="1" x14ac:dyDescent="0.3">
      <c r="A5" s="103" t="s">
        <v>749</v>
      </c>
      <c r="B5" s="104">
        <f>SUM(B6:B13)/2</f>
        <v>0</v>
      </c>
      <c r="C5" s="103" t="str">
        <f>IF(B5=SUM('1추일입'!J6:K6),"OK","@@")</f>
        <v>@@</v>
      </c>
      <c r="D5" s="104">
        <f>SUM(D6:D13)/2</f>
        <v>6806184</v>
      </c>
      <c r="E5" s="103" t="str">
        <f>IF(D5=SUM('1추일출'!J6:K6),"OK","@@")</f>
        <v>@@</v>
      </c>
      <c r="F5" s="104"/>
      <c r="H5" s="103" t="s">
        <v>749</v>
      </c>
      <c r="I5" s="104">
        <f>SUM(I6:I13)/2</f>
        <v>0</v>
      </c>
      <c r="J5" s="103" t="str">
        <f>IF(I5=SUM('1추일입'!M6:N6),"OK","@@")</f>
        <v>@@</v>
      </c>
      <c r="K5" s="104">
        <f>SUM(K6:K13)/2</f>
        <v>0</v>
      </c>
      <c r="L5" s="103" t="str">
        <f>IF(K5=SUM('1추일출'!M6:N6),"OK","@@")</f>
        <v>@@</v>
      </c>
      <c r="M5" s="104"/>
    </row>
    <row r="6" spans="1:13" ht="24.95" customHeight="1" x14ac:dyDescent="0.3">
      <c r="A6" s="105" t="s">
        <v>750</v>
      </c>
      <c r="B6" s="106">
        <f>SUM(B7:B8)</f>
        <v>0</v>
      </c>
      <c r="C6" s="105" t="str">
        <f>IF(B6='1추일입'!W6,"OK","@@")</f>
        <v>OK</v>
      </c>
      <c r="D6" s="106">
        <f>SUM(D7:D8)</f>
        <v>6242896</v>
      </c>
      <c r="E6" s="105" t="str">
        <f>IF(D6='1추일출'!X6,"OK","@@")</f>
        <v>OK</v>
      </c>
      <c r="F6" s="106"/>
      <c r="H6" s="105" t="s">
        <v>750</v>
      </c>
      <c r="I6" s="106">
        <f>SUM(I7:I8)</f>
        <v>0</v>
      </c>
      <c r="J6" s="105" t="str">
        <f>IF(I6='1추일입'!AB6,"OK","@@")</f>
        <v>OK</v>
      </c>
      <c r="K6" s="106">
        <f>SUM(K7:K8)</f>
        <v>0</v>
      </c>
      <c r="L6" s="105" t="str">
        <f>IF(K6='1추일출'!AC6,"OK","@@")</f>
        <v>OK</v>
      </c>
      <c r="M6" s="106"/>
    </row>
    <row r="7" spans="1:13" ht="24.95" customHeight="1" x14ac:dyDescent="0.3">
      <c r="A7" s="97" t="s">
        <v>751</v>
      </c>
      <c r="B7" s="98">
        <f>SUMIFS('1추일입'!W6:W15,'1추일입'!U6:U15,"도비")</f>
        <v>0</v>
      </c>
      <c r="C7" s="97"/>
      <c r="D7" s="98">
        <f>SUMIFS('1추일출'!$X$6:$X$63,'1추일출'!$V$6:$V$63,"도비")</f>
        <v>5679608</v>
      </c>
      <c r="E7" s="97"/>
      <c r="F7" s="98"/>
      <c r="H7" s="97" t="s">
        <v>751</v>
      </c>
      <c r="I7" s="98">
        <f>SUMIFS('1추일입'!AB6:AB15,'1추일입'!Z6:Z15,"국비")</f>
        <v>0</v>
      </c>
      <c r="J7" s="97"/>
      <c r="K7" s="98">
        <f>SUMIFS('1추일출'!$AC$6:$AC$63,'1추일출'!$AA$6:$AA$63,"도비")</f>
        <v>0</v>
      </c>
      <c r="L7" s="97"/>
      <c r="M7" s="98"/>
    </row>
    <row r="8" spans="1:13" ht="24.95" customHeight="1" x14ac:dyDescent="0.3">
      <c r="A8" s="97" t="s">
        <v>752</v>
      </c>
      <c r="B8" s="98">
        <f>SUMIFS('1추일입'!W6:W15,'1추일입'!U6:U15,"국비")+SUMIFS('1추일입'!W6:W15,'1추일입'!U6:U15,"지특")+SUMIFS('1추일입'!W6:W15,'1추일입'!U6:U15,"기금")+SUMIFS('1추일입'!W6:W15,'1추일입'!U6:U15,"특교")</f>
        <v>0</v>
      </c>
      <c r="C8" s="97"/>
      <c r="D8" s="98">
        <f>SUMIFS('1추일출'!$X$6:$X$63,'1추일출'!$V$6:$V$63,"국비")+SUMIFS('1추일출'!$X$6:$X$63,'1추일출'!$V$6:$V$63,"지특")+SUMIFS('1추일출'!$X$6:$X$63,'1추일출'!$V$6:$V$63,"기금")+SUMIFS('1추일출'!$X$6:$X$63,'1추일출'!$V$6:$V$63,"특교")</f>
        <v>563288</v>
      </c>
      <c r="E8" s="97"/>
      <c r="F8" s="98"/>
      <c r="H8" s="97" t="s">
        <v>752</v>
      </c>
      <c r="I8" s="98">
        <f>SUMIFS('1추일입'!AB6:AB15,'1추일입'!Z6:Z15,"국비")+SUMIFS('1추일입'!AB6:AB15,'1추일입'!Z6:Z15,"지특")+SUMIFS('1추일입'!AB6:AB15,'1추일입'!Z6:Z15,"기금")+SUMIFS('1추일입'!AB6:AB15,'1추일입'!Z6:Z15,"특교")</f>
        <v>0</v>
      </c>
      <c r="J8" s="97"/>
      <c r="K8" s="98">
        <f>SUMIFS('1추일출'!$AC$6:$AC$63,'1추일출'!$AA$6:$AA$63,"국비")+SUMIFS('1추일출'!$AC$6:$AC$63,'1추일출'!$AA$6:$AA$63,"지특")+SUMIFS('1추일출'!$AC$6:$AC$63,'1추일출'!$AA$6:$AA$63,"기금")+SUMIFS('1추일출'!$AC$6:$AC$63,'1추일출'!$AA$6:$AA$63,"특교")</f>
        <v>0</v>
      </c>
      <c r="L8" s="97"/>
      <c r="M8" s="98"/>
    </row>
    <row r="9" spans="1:13" ht="24.95" customHeight="1" x14ac:dyDescent="0.3">
      <c r="A9" s="105" t="s">
        <v>753</v>
      </c>
      <c r="B9" s="106">
        <f>SUM(B10:B13)</f>
        <v>0</v>
      </c>
      <c r="C9" s="105" t="str">
        <f>IF(B9='1추일입'!V6,"OK","@@")</f>
        <v>@@</v>
      </c>
      <c r="D9" s="106">
        <f>SUM(D10:D13)</f>
        <v>563288</v>
      </c>
      <c r="E9" s="105" t="str">
        <f>IF(D9='1추일출'!W6,"OK","@@")</f>
        <v>@@</v>
      </c>
      <c r="F9" s="106">
        <f>SUM(F10:F13)</f>
        <v>563288</v>
      </c>
      <c r="H9" s="105" t="s">
        <v>753</v>
      </c>
      <c r="I9" s="106">
        <f>SUM(I10:I13)</f>
        <v>0</v>
      </c>
      <c r="J9" s="105" t="str">
        <f>IF(I9='1추일입'!V6,"OK","@@")</f>
        <v>@@</v>
      </c>
      <c r="K9" s="106">
        <f>SUM(K10:K13)</f>
        <v>0</v>
      </c>
      <c r="L9" s="105" t="str">
        <f>IF(K9='1추일출'!AB6,"OK","@@")</f>
        <v>@@</v>
      </c>
      <c r="M9" s="106">
        <f>SUM(M10:M13)</f>
        <v>0</v>
      </c>
    </row>
    <row r="10" spans="1:13" ht="24.95" customHeight="1" x14ac:dyDescent="0.3">
      <c r="A10" s="97" t="s">
        <v>754</v>
      </c>
      <c r="B10" s="98">
        <f>SUMIFS('1추일입'!$W$6:$W$15,'1추일입'!$U$6:$U$15,'1추검증'!A10)</f>
        <v>0</v>
      </c>
      <c r="C10" s="97"/>
      <c r="D10" s="98">
        <f>SUMIFS('1추일출'!$X$6:$X$63,'1추일출'!$V$6:$V$63,'1추검증'!A10)</f>
        <v>563288</v>
      </c>
      <c r="E10" s="97"/>
      <c r="F10" s="98">
        <f>D10-B10</f>
        <v>563288</v>
      </c>
      <c r="H10" s="97" t="s">
        <v>754</v>
      </c>
      <c r="I10" s="98">
        <f>SUMIFS('1추일입'!$AB$6:$AB$15,'1추일입'!$Z$6:$Z$15,'1추검증'!H10)</f>
        <v>0</v>
      </c>
      <c r="J10" s="97"/>
      <c r="K10" s="98">
        <f>SUMIFS('1추일출'!$AC$6:$AC$63,'1추일출'!$AA$6:$AA$63,'1추검증'!H10)</f>
        <v>0</v>
      </c>
      <c r="L10" s="97"/>
      <c r="M10" s="98">
        <f>K10-I10</f>
        <v>0</v>
      </c>
    </row>
    <row r="11" spans="1:13" ht="24.95" customHeight="1" x14ac:dyDescent="0.3">
      <c r="A11" s="97" t="s">
        <v>761</v>
      </c>
      <c r="B11" s="98">
        <f>SUMIFS('1추일입'!$W$6:$W$15,'1추일입'!$U$6:$U$15,'1추검증'!A11)</f>
        <v>0</v>
      </c>
      <c r="C11" s="97"/>
      <c r="D11" s="98">
        <f>SUMIFS('1추일출'!$X$6:$X$63,'1추일출'!$V$6:$V$63,'1추검증'!A11)</f>
        <v>0</v>
      </c>
      <c r="E11" s="97"/>
      <c r="F11" s="98">
        <f t="shared" ref="F11:F13" si="0">D11-B11</f>
        <v>0</v>
      </c>
      <c r="H11" s="97" t="s">
        <v>761</v>
      </c>
      <c r="I11" s="98">
        <f>SUMIFS('1추일입'!$AB$6:$AB$15,'1추일입'!$Z$6:$Z$15,'1추검증'!H11)</f>
        <v>0</v>
      </c>
      <c r="J11" s="97"/>
      <c r="K11" s="98">
        <f>SUMIFS('1추일출'!$AC$6:$AC$63,'1추일출'!$AA$6:$AA$63,'1추검증'!H11)</f>
        <v>0</v>
      </c>
      <c r="L11" s="97"/>
      <c r="M11" s="98">
        <f t="shared" ref="M11:M13" si="1">K11-I11</f>
        <v>0</v>
      </c>
    </row>
    <row r="12" spans="1:13" ht="24.95" customHeight="1" x14ac:dyDescent="0.3">
      <c r="A12" s="97" t="s">
        <v>755</v>
      </c>
      <c r="B12" s="98">
        <f>SUMIFS('1추일입'!$W$6:$W$15,'1추일입'!$U$6:$U$15,'1추검증'!A12)</f>
        <v>0</v>
      </c>
      <c r="C12" s="97"/>
      <c r="D12" s="98">
        <f>SUMIFS('1추일출'!$X$6:$X$63,'1추일출'!$V$6:$V$63,'1추검증'!A12)</f>
        <v>0</v>
      </c>
      <c r="E12" s="97"/>
      <c r="F12" s="98">
        <f t="shared" si="0"/>
        <v>0</v>
      </c>
      <c r="H12" s="97" t="s">
        <v>755</v>
      </c>
      <c r="I12" s="98">
        <f>SUMIFS('1추일입'!$AB$6:$AB$15,'1추일입'!$Z$6:$Z$15,'1추검증'!H12)</f>
        <v>0</v>
      </c>
      <c r="J12" s="97"/>
      <c r="K12" s="98">
        <f>SUMIFS('1추일출'!$AC$6:$AC$63,'1추일출'!$AA$6:$AA$63,'1추검증'!H12)</f>
        <v>0</v>
      </c>
      <c r="L12" s="97"/>
      <c r="M12" s="98">
        <f t="shared" si="1"/>
        <v>0</v>
      </c>
    </row>
    <row r="13" spans="1:13" ht="24.95" customHeight="1" x14ac:dyDescent="0.3">
      <c r="A13" s="97" t="s">
        <v>756</v>
      </c>
      <c r="B13" s="98">
        <f>SUMIFS('1추일입'!$W$6:$W$15,'1추일입'!$U$6:$U$15,'1추검증'!A13)</f>
        <v>0</v>
      </c>
      <c r="C13" s="97"/>
      <c r="D13" s="98">
        <f>SUMIFS('1추일출'!$X$6:$X$63,'1추일출'!$V$6:$V$63,'1추검증'!A13)</f>
        <v>0</v>
      </c>
      <c r="E13" s="97"/>
      <c r="F13" s="98">
        <f t="shared" si="0"/>
        <v>0</v>
      </c>
      <c r="H13" s="97" t="s">
        <v>756</v>
      </c>
      <c r="I13" s="98">
        <f>SUMIFS('1추일입'!$AB$6:$AB$15,'1추일입'!$Z$6:$Z$15,'1추검증'!H13)</f>
        <v>0</v>
      </c>
      <c r="J13" s="97"/>
      <c r="K13" s="98">
        <f>SUMIFS('1추일출'!$AC$6:$AC$63,'1추일출'!$AA$6:$AA$63,'1추검증'!H13)</f>
        <v>0</v>
      </c>
      <c r="L13" s="97"/>
      <c r="M13" s="98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view="pageBreakPreview" zoomScaleNormal="100" zoomScaleSheetLayoutView="100" workbookViewId="0">
      <selection activeCell="F1" sqref="F1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70" customWidth="1"/>
    <col min="9" max="13" width="15.625" customWidth="1"/>
  </cols>
  <sheetData>
    <row r="1" spans="1:13" ht="30" customHeight="1" x14ac:dyDescent="0.3">
      <c r="A1" s="81" t="s">
        <v>698</v>
      </c>
      <c r="B1" s="7"/>
      <c r="C1" s="7"/>
      <c r="D1" s="7"/>
      <c r="E1" s="7"/>
      <c r="F1" s="7"/>
      <c r="G1" s="7"/>
      <c r="H1" s="91"/>
    </row>
    <row r="2" spans="1:13" ht="9.9499999999999993" customHeight="1" x14ac:dyDescent="0.3"/>
    <row r="3" spans="1:13" ht="20.100000000000001" customHeight="1" x14ac:dyDescent="0.3">
      <c r="A3" s="69" t="s">
        <v>700</v>
      </c>
      <c r="C3" s="110" t="s">
        <v>701</v>
      </c>
      <c r="D3" s="74">
        <f>SUM(C7:D7)</f>
        <v>911675</v>
      </c>
      <c r="E3" s="110" t="s">
        <v>702</v>
      </c>
      <c r="F3" s="74">
        <f>SUM(E7:F7)</f>
        <v>911675</v>
      </c>
    </row>
    <row r="4" spans="1:13" ht="15" customHeight="1" thickBot="1" x14ac:dyDescent="0.35">
      <c r="C4" s="83"/>
      <c r="D4" s="83"/>
      <c r="E4" s="86" t="s">
        <v>731</v>
      </c>
      <c r="F4" s="88">
        <v>-10563288</v>
      </c>
      <c r="G4" s="20" t="s">
        <v>703</v>
      </c>
      <c r="H4" s="92"/>
    </row>
    <row r="5" spans="1:13" ht="18" customHeight="1" x14ac:dyDescent="0.3">
      <c r="A5" s="230" t="s">
        <v>704</v>
      </c>
      <c r="B5" s="232" t="s">
        <v>705</v>
      </c>
      <c r="C5" s="232" t="s">
        <v>706</v>
      </c>
      <c r="D5" s="232"/>
      <c r="E5" s="232" t="s">
        <v>707</v>
      </c>
      <c r="F5" s="232"/>
      <c r="G5" s="234" t="s">
        <v>708</v>
      </c>
      <c r="H5" s="87"/>
      <c r="I5" s="82" t="s">
        <v>738</v>
      </c>
      <c r="J5" s="94"/>
      <c r="K5" s="94"/>
      <c r="L5" s="94"/>
      <c r="M5" s="94"/>
    </row>
    <row r="6" spans="1:13" ht="18" customHeight="1" x14ac:dyDescent="0.3">
      <c r="A6" s="231"/>
      <c r="B6" s="233"/>
      <c r="C6" s="95" t="s">
        <v>718</v>
      </c>
      <c r="D6" s="95" t="s">
        <v>719</v>
      </c>
      <c r="E6" s="95" t="s">
        <v>718</v>
      </c>
      <c r="F6" s="95" t="s">
        <v>719</v>
      </c>
      <c r="G6" s="235"/>
      <c r="H6" s="87"/>
      <c r="I6" s="130" t="s">
        <v>704</v>
      </c>
      <c r="J6" s="130" t="s">
        <v>735</v>
      </c>
      <c r="K6" s="130" t="s">
        <v>736</v>
      </c>
      <c r="L6" s="130" t="s">
        <v>737</v>
      </c>
      <c r="M6" s="130" t="s">
        <v>742</v>
      </c>
    </row>
    <row r="7" spans="1:13" ht="21.95" customHeight="1" x14ac:dyDescent="0.3">
      <c r="A7" s="132" t="s">
        <v>709</v>
      </c>
      <c r="B7" s="127">
        <f>SUM(B8:B17)</f>
        <v>738556856</v>
      </c>
      <c r="C7" s="127">
        <f t="shared" ref="C7:G7" si="0">SUM(C8:C17)</f>
        <v>0</v>
      </c>
      <c r="D7" s="127">
        <f t="shared" si="0"/>
        <v>911675</v>
      </c>
      <c r="E7" s="127">
        <f t="shared" si="0"/>
        <v>-17696788</v>
      </c>
      <c r="F7" s="127">
        <f t="shared" si="0"/>
        <v>18608463</v>
      </c>
      <c r="G7" s="133">
        <f t="shared" si="0"/>
        <v>739468531</v>
      </c>
      <c r="H7" s="93"/>
      <c r="I7" s="96" t="s">
        <v>740</v>
      </c>
      <c r="J7" s="131">
        <f>SUM(J8:J9)</f>
        <v>911675</v>
      </c>
      <c r="K7" s="131">
        <f>SUM(K8:K9)</f>
        <v>911675</v>
      </c>
      <c r="L7" s="128">
        <f>J7-K7</f>
        <v>0</v>
      </c>
      <c r="M7" s="131"/>
    </row>
    <row r="8" spans="1:13" ht="21.95" customHeight="1" x14ac:dyDescent="0.3">
      <c r="A8" s="76" t="s">
        <v>710</v>
      </c>
      <c r="B8" s="72">
        <f>C31</f>
        <v>0</v>
      </c>
      <c r="C8" s="72">
        <f>SUMIFS('1추일입'!$M$6:$M$15,'1추일입'!$A$6:$A$15,'1추총괄표'!$A8)+SUMIFS('1추특입'!$M$6:$M$100,'1추특입'!$A$6:$A$100,'1추총괄표'!$A8)</f>
        <v>0</v>
      </c>
      <c r="D8" s="72">
        <f>SUMIFS('1추일입'!$N$6:$N$15,'1추일입'!$A$6:$A$15,'1추총괄표'!$A8)+SUMIFS('1추특입'!$N$6:$N$100,'1추특입'!$A$6:$A$100,'1추총괄표'!$A8)</f>
        <v>0</v>
      </c>
      <c r="E8" s="72">
        <f>SUMIFS('1추일출'!M$6:M$63,'1추일출'!$A$6:$A$63,'1추총괄표'!$A8)+SUMIFS('1추특출'!M$6:M$100,'1추특출'!$A$6:$A$100,'1추총괄표'!$A8)</f>
        <v>0</v>
      </c>
      <c r="F8" s="72">
        <f>SUMIFS('1추일출'!N$6:N$63,'1추일출'!$A$6:$A$63,'1추총괄표'!$A8)+SUMIFS('1추특출'!N$6:N$100,'1추특출'!$A$6:$A$100,'1추총괄표'!$A8)</f>
        <v>0</v>
      </c>
      <c r="G8" s="77">
        <f>B8+E8+F8</f>
        <v>0</v>
      </c>
      <c r="H8" s="93"/>
      <c r="I8" s="73" t="s">
        <v>721</v>
      </c>
      <c r="J8" s="74">
        <f>SUM(C24:D24)</f>
        <v>911675</v>
      </c>
      <c r="K8" s="74">
        <f>SUM(E24:F24)</f>
        <v>911675</v>
      </c>
      <c r="L8" s="74">
        <f>J8-K8</f>
        <v>0</v>
      </c>
      <c r="M8" s="228" t="s">
        <v>741</v>
      </c>
    </row>
    <row r="9" spans="1:13" ht="21.95" customHeight="1" x14ac:dyDescent="0.3">
      <c r="A9" s="76" t="s">
        <v>711</v>
      </c>
      <c r="B9" s="72">
        <f t="shared" ref="B9:B16" si="1">C32</f>
        <v>193124967</v>
      </c>
      <c r="C9" s="72">
        <f>SUMIFS('1추일입'!$M$6:$M$15,'1추일입'!$A$6:$A$15,'1추총괄표'!$A9)+SUMIFS('1추특입'!$M$6:$M$100,'1추특입'!$A$6:$A$100,'1추총괄표'!$A9)</f>
        <v>0</v>
      </c>
      <c r="D9" s="72">
        <f>SUMIFS('1추일입'!$N$6:$N$15,'1추일입'!$A$6:$A$15,'1추총괄표'!$A9)+SUMIFS('1추특입'!$N$6:$N$100,'1추특입'!$A$6:$A$100,'1추총괄표'!$A9)</f>
        <v>0</v>
      </c>
      <c r="E9" s="72">
        <f>SUMIFS('1추일출'!M$6:M$63,'1추일출'!$A$6:$A$63,'1추총괄표'!$A9)+SUMIFS('1추특출'!M$6:M$100,'1추특출'!$A$6:$A$100,'1추총괄표'!$A9)</f>
        <v>-10563288</v>
      </c>
      <c r="F9" s="72">
        <f>SUMIFS('1추일출'!N$6:N$63,'1추일출'!$A$6:$A$63,'1추총괄표'!$A9)+SUMIFS('1추특출'!N$6:N$100,'1추특출'!$A$6:$A$100,'1추총괄표'!$A9)</f>
        <v>200000</v>
      </c>
      <c r="G9" s="77">
        <f t="shared" ref="G9:G17" si="2">B9+E9+F9</f>
        <v>182761679</v>
      </c>
      <c r="H9" s="93"/>
      <c r="I9" s="73" t="s">
        <v>739</v>
      </c>
      <c r="J9" s="74">
        <f>SUM(C25:D25)</f>
        <v>0</v>
      </c>
      <c r="K9" s="74">
        <f>SUM(E25:F25)</f>
        <v>0</v>
      </c>
      <c r="L9" s="74">
        <f>J9-K9</f>
        <v>0</v>
      </c>
      <c r="M9" s="229"/>
    </row>
    <row r="10" spans="1:13" ht="21.95" customHeight="1" x14ac:dyDescent="0.3">
      <c r="A10" s="76" t="s">
        <v>712</v>
      </c>
      <c r="B10" s="72">
        <f t="shared" si="1"/>
        <v>17940261</v>
      </c>
      <c r="C10" s="72">
        <f>SUMIFS('1추일입'!$M$6:$M$15,'1추일입'!$A$6:$A$15,'1추총괄표'!$A10)+SUMIFS('1추특입'!$M$6:$M$100,'1추특입'!$A$6:$A$100,'1추총괄표'!$A10)</f>
        <v>0</v>
      </c>
      <c r="D10" s="72">
        <f>SUMIFS('1추일입'!$N$6:$N$15,'1추일입'!$A$6:$A$15,'1추총괄표'!$A10)+SUMIFS('1추특입'!$N$6:$N$100,'1추특입'!$A$6:$A$100,'1추총괄표'!$A10)</f>
        <v>0</v>
      </c>
      <c r="E10" s="72">
        <f>SUMIFS('1추일출'!M$6:M$63,'1추일출'!$A$6:$A$63,'1추총괄표'!$A10)+SUMIFS('1추특출'!M$6:M$100,'1추특출'!$A$6:$A$100,'1추총괄표'!$A10)</f>
        <v>0</v>
      </c>
      <c r="F10" s="72">
        <f>SUMIFS('1추일출'!N$6:N$63,'1추일출'!$A$6:$A$63,'1추총괄표'!$A10)+SUMIFS('1추특출'!N$6:N$100,'1추특출'!$A$6:$A$100,'1추총괄표'!$A10)</f>
        <v>6000000</v>
      </c>
      <c r="G10" s="77">
        <f t="shared" si="2"/>
        <v>23940261</v>
      </c>
      <c r="H10" s="93"/>
    </row>
    <row r="11" spans="1:13" ht="21.95" customHeight="1" x14ac:dyDescent="0.3">
      <c r="A11" s="76" t="s">
        <v>713</v>
      </c>
      <c r="B11" s="72">
        <f t="shared" si="1"/>
        <v>14615060</v>
      </c>
      <c r="C11" s="72">
        <f>SUMIFS('1추일입'!$M$6:$M$15,'1추일입'!$A$6:$A$15,'1추총괄표'!$A11)+SUMIFS('1추특입'!$M$6:$M$100,'1추특입'!$A$6:$A$100,'1추총괄표'!$A11)</f>
        <v>0</v>
      </c>
      <c r="D11" s="72">
        <f>SUMIFS('1추일입'!$N$6:$N$15,'1추일입'!$A$6:$A$15,'1추총괄표'!$A11)+SUMIFS('1추특입'!$N$6:$N$100,'1추특입'!$A$6:$A$100,'1추총괄표'!$A11)</f>
        <v>0</v>
      </c>
      <c r="E11" s="72">
        <f>SUMIFS('1추일출'!M$6:M$63,'1추일출'!$A$6:$A$63,'1추총괄표'!$A11)+SUMIFS('1추특출'!M$6:M$100,'1추특출'!$A$6:$A$100,'1추총괄표'!$A11)</f>
        <v>0</v>
      </c>
      <c r="F11" s="72">
        <f>SUMIFS('1추일출'!N$6:N$63,'1추일출'!$A$6:$A$63,'1추총괄표'!$A11)+SUMIFS('1추특출'!N$6:N$100,'1추특출'!$A$6:$A$100,'1추총괄표'!$A11)</f>
        <v>441500</v>
      </c>
      <c r="G11" s="77">
        <f t="shared" si="2"/>
        <v>15056560</v>
      </c>
      <c r="H11" s="93"/>
    </row>
    <row r="12" spans="1:13" ht="21.95" customHeight="1" x14ac:dyDescent="0.3">
      <c r="A12" s="76" t="s">
        <v>714</v>
      </c>
      <c r="B12" s="72">
        <f t="shared" si="1"/>
        <v>21603000</v>
      </c>
      <c r="C12" s="72">
        <f>SUMIFS('1추일입'!$M$6:$M$15,'1추일입'!$A$6:$A$15,'1추총괄표'!$A12)+SUMIFS('1추특입'!$M$6:$M$100,'1추특입'!$A$6:$A$100,'1추총괄표'!$A12)</f>
        <v>0</v>
      </c>
      <c r="D12" s="72">
        <f>SUMIFS('1추일입'!$N$6:$N$15,'1추일입'!$A$6:$A$15,'1추총괄표'!$A12)+SUMIFS('1추특입'!$N$6:$N$100,'1추특입'!$A$6:$A$100,'1추총괄표'!$A12)</f>
        <v>0</v>
      </c>
      <c r="E12" s="72">
        <f>SUMIFS('1추일출'!M$6:M$63,'1추일출'!$A$6:$A$63,'1추총괄표'!$A12)+SUMIFS('1추특출'!M$6:M$100,'1추특출'!$A$6:$A$100,'1추총괄표'!$A12)</f>
        <v>-1290000</v>
      </c>
      <c r="F12" s="72">
        <f>SUMIFS('1추일출'!N$6:N$63,'1추일출'!$A$6:$A$63,'1추총괄표'!$A12)+SUMIFS('1추특출'!N$6:N$100,'1추특출'!$A$6:$A$100,'1추총괄표'!$A12)</f>
        <v>2100000</v>
      </c>
      <c r="G12" s="77">
        <f t="shared" si="2"/>
        <v>22413000</v>
      </c>
      <c r="H12" s="93"/>
    </row>
    <row r="13" spans="1:13" ht="21.95" customHeight="1" x14ac:dyDescent="0.3">
      <c r="A13" s="76" t="s">
        <v>715</v>
      </c>
      <c r="B13" s="72">
        <f t="shared" si="1"/>
        <v>14153954</v>
      </c>
      <c r="C13" s="72">
        <f>SUMIFS('1추일입'!$M$6:$M$15,'1추일입'!$A$6:$A$15,'1추총괄표'!$A13)+SUMIFS('1추특입'!$M$6:$M$100,'1추특입'!$A$6:$A$100,'1추총괄표'!$A13)</f>
        <v>0</v>
      </c>
      <c r="D13" s="72">
        <f>SUMIFS('1추일입'!$N$6:$N$15,'1추일입'!$A$6:$A$15,'1추총괄표'!$A13)+SUMIFS('1추특입'!$N$6:$N$100,'1추특입'!$A$6:$A$100,'1추총괄표'!$A13)</f>
        <v>0</v>
      </c>
      <c r="E13" s="72">
        <f>SUMIFS('1추일출'!M$6:M$63,'1추일출'!$A$6:$A$63,'1추총괄표'!$A13)+SUMIFS('1추특출'!M$6:M$100,'1추특출'!$A$6:$A$100,'1추총괄표'!$A13)</f>
        <v>-500000</v>
      </c>
      <c r="F13" s="72">
        <f>SUMIFS('1추일출'!N$6:N$63,'1추일출'!$A$6:$A$63,'1추총괄표'!$A13)+SUMIFS('1추특출'!N$6:N$100,'1추특출'!$A$6:$A$100,'1추총괄표'!$A13)</f>
        <v>5061392</v>
      </c>
      <c r="G13" s="77">
        <f t="shared" si="2"/>
        <v>18715346</v>
      </c>
      <c r="H13" s="93"/>
    </row>
    <row r="14" spans="1:13" ht="21.95" customHeight="1" x14ac:dyDescent="0.3">
      <c r="A14" s="76" t="s">
        <v>716</v>
      </c>
      <c r="B14" s="72">
        <f t="shared" si="1"/>
        <v>24847941</v>
      </c>
      <c r="C14" s="72">
        <f>SUMIFS('1추일입'!$M$6:$M$15,'1추일입'!$A$6:$A$15,'1추총괄표'!$A14)+SUMIFS('1추특입'!$M$6:$M$100,'1추특입'!$A$6:$A$100,'1추총괄표'!$A14)</f>
        <v>0</v>
      </c>
      <c r="D14" s="72">
        <f>SUMIFS('1추일입'!$N$6:$N$15,'1추일입'!$A$6:$A$15,'1추총괄표'!$A14)+SUMIFS('1추특입'!$N$6:$N$100,'1추특입'!$A$6:$A$100,'1추총괄표'!$A14)</f>
        <v>911675</v>
      </c>
      <c r="E14" s="72">
        <f>SUMIFS('1추일출'!M$6:M$63,'1추일출'!$A$6:$A$63,'1추총괄표'!$A14)+SUMIFS('1추특출'!M$6:M$100,'1추특출'!$A$6:$A$100,'1추총괄표'!$A14)</f>
        <v>-1500000</v>
      </c>
      <c r="F14" s="72">
        <f>SUMIFS('1추일출'!N$6:N$63,'1추일출'!$A$6:$A$63,'1추총괄표'!$A14)+SUMIFS('1추특출'!N$6:N$100,'1추특출'!$A$6:$A$100,'1추총괄표'!$A14)</f>
        <v>4409571</v>
      </c>
      <c r="G14" s="77">
        <f t="shared" si="2"/>
        <v>27757512</v>
      </c>
      <c r="H14" s="93"/>
    </row>
    <row r="15" spans="1:13" ht="21.95" customHeight="1" x14ac:dyDescent="0.3">
      <c r="A15" s="76" t="s">
        <v>717</v>
      </c>
      <c r="B15" s="72">
        <f t="shared" si="1"/>
        <v>14285000</v>
      </c>
      <c r="C15" s="72">
        <f>SUMIFS('1추일입'!$M$6:$M$15,'1추일입'!$A$6:$A$15,'1추총괄표'!$A15)+SUMIFS('1추특입'!$M$6:$M$100,'1추특입'!$A$6:$A$100,'1추총괄표'!$A15)</f>
        <v>0</v>
      </c>
      <c r="D15" s="72">
        <f>SUMIFS('1추일입'!$N$6:$N$15,'1추일입'!$A$6:$A$15,'1추총괄표'!$A15)+SUMIFS('1추특입'!$N$6:$N$100,'1추특입'!$A$6:$A$100,'1추총괄표'!$A15)</f>
        <v>0</v>
      </c>
      <c r="E15" s="72">
        <f>SUMIFS('1추일출'!M$6:M$63,'1추일출'!$A$6:$A$63,'1추총괄표'!$A15)+SUMIFS('1추특출'!M$6:M$100,'1추특출'!$A$6:$A$100,'1추총괄표'!$A15)</f>
        <v>-3843500</v>
      </c>
      <c r="F15" s="72">
        <f>SUMIFS('1추일출'!N$6:N$63,'1추일출'!$A$6:$A$63,'1추총괄표'!$A15)+SUMIFS('1추특출'!N$6:N$100,'1추특출'!$A$6:$A$100,'1추총괄표'!$A15)</f>
        <v>196000</v>
      </c>
      <c r="G15" s="77">
        <f t="shared" si="2"/>
        <v>10637500</v>
      </c>
      <c r="H15" s="93"/>
    </row>
    <row r="16" spans="1:13" ht="21.95" customHeight="1" x14ac:dyDescent="0.3">
      <c r="A16" s="135" t="s">
        <v>773</v>
      </c>
      <c r="B16" s="72">
        <f t="shared" si="1"/>
        <v>30077790</v>
      </c>
      <c r="C16" s="72">
        <f>SUMIFS('1추일입'!$M$6:$M$15,'1추일입'!$A$6:$A$15,'1추총괄표'!$A16)+SUMIFS('1추특입'!$M$6:$M$100,'1추특입'!$A$6:$A$100,'1추총괄표'!$A16)</f>
        <v>0</v>
      </c>
      <c r="D16" s="72">
        <f>SUMIFS('1추일입'!$N$6:$N$15,'1추일입'!$A$6:$A$15,'1추총괄표'!$A16)+SUMIFS('1추특입'!$N$6:$N$100,'1추특입'!$A$6:$A$100,'1추총괄표'!$A16)</f>
        <v>0</v>
      </c>
      <c r="E16" s="72">
        <f>SUMIFS('1추일출'!M$6:M$63,'1추일출'!$A$6:$A$63,'1추총괄표'!$A16)+SUMIFS('1추특출'!M$6:M$100,'1추특출'!$A$6:$A$100,'1추총괄표'!$A16)</f>
        <v>0</v>
      </c>
      <c r="F16" s="72">
        <f>SUMIFS('1추일출'!N$6:N$63,'1추일출'!$A$6:$A$63,'1추총괄표'!$A16)+SUMIFS('1추특출'!N$6:N$100,'1추특출'!$A$6:$A$100,'1추총괄표'!$A16)</f>
        <v>0</v>
      </c>
      <c r="G16" s="77">
        <f t="shared" ref="G16" si="3">B16+E16+F16</f>
        <v>30077790</v>
      </c>
      <c r="H16" s="93"/>
    </row>
    <row r="17" spans="1:11" ht="21.95" customHeight="1" thickBot="1" x14ac:dyDescent="0.35">
      <c r="A17" s="78" t="s">
        <v>802</v>
      </c>
      <c r="B17" s="79">
        <f t="shared" ref="B17" si="4">C40</f>
        <v>407908883</v>
      </c>
      <c r="C17" s="79">
        <f>SUMIFS('1추일입'!$M$6:$M$15,'1추일입'!$A$6:$A$15,'1추총괄표'!$A17)+SUMIFS('1추특입'!$M$6:$M$100,'1추특입'!$A$6:$A$100,'1추총괄표'!$A17)</f>
        <v>0</v>
      </c>
      <c r="D17" s="79">
        <f>SUMIFS('1추일입'!$N$6:$N$15,'1추일입'!$A$6:$A$15,'1추총괄표'!$A17)+SUMIFS('1추특입'!$N$6:$N$100,'1추특입'!$A$6:$A$100,'1추총괄표'!$A17)</f>
        <v>0</v>
      </c>
      <c r="E17" s="79">
        <f>SUMIFS('1추일출'!M$6:M$63,'1추일출'!$A$6:$A$63,'1추총괄표'!$A17)+SUMIFS('1추특출'!M$6:M$100,'1추특출'!$A$6:$A$100,'1추총괄표'!$A17)</f>
        <v>0</v>
      </c>
      <c r="F17" s="79">
        <f>SUMIFS('1추일출'!N$6:N$63,'1추일출'!$A$6:$A$63,'1추총괄표'!$A17)+SUMIFS('1추특출'!N$6:N$100,'1추특출'!$A$6:$A$100,'1추총괄표'!$A17)</f>
        <v>200000</v>
      </c>
      <c r="G17" s="80">
        <f t="shared" si="2"/>
        <v>408108883</v>
      </c>
      <c r="H17" s="93"/>
    </row>
    <row r="19" spans="1:11" ht="20.100000000000001" customHeight="1" x14ac:dyDescent="0.3">
      <c r="A19" s="69" t="s">
        <v>720</v>
      </c>
    </row>
    <row r="20" spans="1:11" ht="15" customHeight="1" thickBot="1" x14ac:dyDescent="0.35">
      <c r="G20" s="20" t="s">
        <v>703</v>
      </c>
      <c r="H20" s="92"/>
    </row>
    <row r="21" spans="1:11" ht="18" customHeight="1" x14ac:dyDescent="0.3">
      <c r="A21" s="230" t="s">
        <v>704</v>
      </c>
      <c r="B21" s="232" t="s">
        <v>705</v>
      </c>
      <c r="C21" s="232" t="s">
        <v>706</v>
      </c>
      <c r="D21" s="232"/>
      <c r="E21" s="232" t="s">
        <v>707</v>
      </c>
      <c r="F21" s="232"/>
      <c r="G21" s="234" t="s">
        <v>708</v>
      </c>
      <c r="H21" s="87"/>
      <c r="I21" s="89" t="s">
        <v>732</v>
      </c>
      <c r="J21" s="90"/>
      <c r="K21" s="83"/>
    </row>
    <row r="22" spans="1:11" ht="18" customHeight="1" x14ac:dyDescent="0.3">
      <c r="A22" s="231"/>
      <c r="B22" s="233"/>
      <c r="C22" s="71" t="s">
        <v>718</v>
      </c>
      <c r="D22" s="71" t="s">
        <v>719</v>
      </c>
      <c r="E22" s="71" t="s">
        <v>718</v>
      </c>
      <c r="F22" s="71" t="s">
        <v>719</v>
      </c>
      <c r="G22" s="235"/>
      <c r="H22" s="87"/>
      <c r="I22" s="85" t="s">
        <v>733</v>
      </c>
      <c r="J22" s="89" t="s">
        <v>734</v>
      </c>
      <c r="K22" s="83"/>
    </row>
    <row r="23" spans="1:11" ht="21.95" customHeight="1" x14ac:dyDescent="0.3">
      <c r="A23" s="132" t="s">
        <v>740</v>
      </c>
      <c r="B23" s="127">
        <f>SUM(B24:B25)</f>
        <v>738556856</v>
      </c>
      <c r="C23" s="127">
        <f t="shared" ref="C23:G23" si="5">SUM(C24:C25)</f>
        <v>0</v>
      </c>
      <c r="D23" s="127">
        <f t="shared" si="5"/>
        <v>911675</v>
      </c>
      <c r="E23" s="127">
        <f t="shared" si="5"/>
        <v>-17696788</v>
      </c>
      <c r="F23" s="127">
        <f t="shared" si="5"/>
        <v>18608463</v>
      </c>
      <c r="G23" s="133">
        <f t="shared" si="5"/>
        <v>739468531</v>
      </c>
      <c r="H23" s="93"/>
      <c r="I23" s="88">
        <f>SUM(I24:I25)</f>
        <v>739468531</v>
      </c>
      <c r="J23" s="88">
        <f>G23-I23</f>
        <v>0</v>
      </c>
      <c r="K23" s="83"/>
    </row>
    <row r="24" spans="1:11" ht="21.95" customHeight="1" x14ac:dyDescent="0.3">
      <c r="A24" s="76" t="s">
        <v>721</v>
      </c>
      <c r="B24" s="72">
        <f>D30</f>
        <v>738556856</v>
      </c>
      <c r="C24" s="72">
        <f>'1추일입'!M6</f>
        <v>0</v>
      </c>
      <c r="D24" s="72">
        <f>'1추일입'!N6</f>
        <v>911675</v>
      </c>
      <c r="E24" s="72">
        <f>'1추일출'!M6</f>
        <v>-17696788</v>
      </c>
      <c r="F24" s="72">
        <f>'1추일출'!N6</f>
        <v>18608463</v>
      </c>
      <c r="G24" s="77">
        <f>B24+E24+F24</f>
        <v>739468531</v>
      </c>
      <c r="H24" s="93"/>
      <c r="I24" s="88">
        <f>B24+C24+D24</f>
        <v>739468531</v>
      </c>
      <c r="J24" s="88">
        <f t="shared" ref="J24:J25" si="6">G24-I24</f>
        <v>0</v>
      </c>
      <c r="K24" s="83"/>
    </row>
    <row r="25" spans="1:11" ht="21.95" customHeight="1" thickBot="1" x14ac:dyDescent="0.35">
      <c r="A25" s="78" t="s">
        <v>722</v>
      </c>
      <c r="B25" s="79">
        <f>E30</f>
        <v>0</v>
      </c>
      <c r="C25" s="79">
        <f>'1추특입'!M6</f>
        <v>0</v>
      </c>
      <c r="D25" s="79">
        <f>'1추특입'!N6</f>
        <v>0</v>
      </c>
      <c r="E25" s="79">
        <f>'1추특출'!M6</f>
        <v>0</v>
      </c>
      <c r="F25" s="79">
        <f>'1추특출'!N6</f>
        <v>0</v>
      </c>
      <c r="G25" s="80">
        <f t="shared" ref="G25" si="7">B25+E25+F25</f>
        <v>0</v>
      </c>
      <c r="H25" s="93"/>
      <c r="I25" s="88">
        <f>B25+C25+D25</f>
        <v>0</v>
      </c>
      <c r="J25" s="88">
        <f t="shared" si="6"/>
        <v>0</v>
      </c>
      <c r="K25" s="83"/>
    </row>
    <row r="28" spans="1:11" ht="20.100000000000001" hidden="1" customHeight="1" x14ac:dyDescent="0.3">
      <c r="A28" s="82" t="s">
        <v>723</v>
      </c>
    </row>
    <row r="29" spans="1:11" ht="20.100000000000001" hidden="1" customHeight="1" x14ac:dyDescent="0.3">
      <c r="A29" s="130" t="s">
        <v>724</v>
      </c>
      <c r="B29" s="130" t="s">
        <v>727</v>
      </c>
      <c r="C29" s="130" t="s">
        <v>729</v>
      </c>
      <c r="D29" s="130" t="s">
        <v>721</v>
      </c>
      <c r="E29" s="130" t="s">
        <v>725</v>
      </c>
      <c r="F29" s="130" t="s">
        <v>726</v>
      </c>
    </row>
    <row r="30" spans="1:11" ht="20.100000000000001" hidden="1" customHeight="1" x14ac:dyDescent="0.3">
      <c r="A30" s="96" t="s">
        <v>728</v>
      </c>
      <c r="B30" s="127">
        <f>SUM(B31:B40)</f>
        <v>738556856</v>
      </c>
      <c r="C30" s="127">
        <f>SUM(C31:C40)</f>
        <v>738556856</v>
      </c>
      <c r="D30" s="127">
        <f t="shared" ref="D30:F30" si="8">SUM(D31:D40)</f>
        <v>738556856</v>
      </c>
      <c r="E30" s="127">
        <f t="shared" si="8"/>
        <v>0</v>
      </c>
      <c r="F30" s="127">
        <f t="shared" si="8"/>
        <v>0</v>
      </c>
    </row>
    <row r="31" spans="1:11" ht="20.100000000000001" hidden="1" customHeight="1" x14ac:dyDescent="0.3">
      <c r="A31" s="75" t="s">
        <v>710</v>
      </c>
      <c r="B31" s="74">
        <f t="shared" ref="B31:B40" si="9">SUM(D31:F31)</f>
        <v>0</v>
      </c>
      <c r="C31" s="74">
        <f t="shared" ref="C31:C40" si="10">D31+E31</f>
        <v>0</v>
      </c>
      <c r="D31" s="74">
        <v>0</v>
      </c>
      <c r="E31" s="74"/>
      <c r="F31" s="74"/>
    </row>
    <row r="32" spans="1:11" ht="20.100000000000001" hidden="1" customHeight="1" x14ac:dyDescent="0.3">
      <c r="A32" s="75" t="s">
        <v>711</v>
      </c>
      <c r="B32" s="74">
        <f t="shared" si="9"/>
        <v>193124967</v>
      </c>
      <c r="C32" s="74">
        <f t="shared" si="10"/>
        <v>193124967</v>
      </c>
      <c r="D32" s="74">
        <v>193124967</v>
      </c>
      <c r="E32" s="74"/>
      <c r="F32" s="74"/>
    </row>
    <row r="33" spans="1:6" ht="20.100000000000001" hidden="1" customHeight="1" x14ac:dyDescent="0.3">
      <c r="A33" s="75" t="s">
        <v>712</v>
      </c>
      <c r="B33" s="74">
        <f t="shared" si="9"/>
        <v>17940261</v>
      </c>
      <c r="C33" s="74">
        <f t="shared" si="10"/>
        <v>17940261</v>
      </c>
      <c r="D33" s="74">
        <v>17940261</v>
      </c>
      <c r="E33" s="74"/>
      <c r="F33" s="74"/>
    </row>
    <row r="34" spans="1:6" ht="20.100000000000001" hidden="1" customHeight="1" x14ac:dyDescent="0.3">
      <c r="A34" s="75" t="s">
        <v>713</v>
      </c>
      <c r="B34" s="74">
        <f t="shared" si="9"/>
        <v>14615060</v>
      </c>
      <c r="C34" s="74">
        <f t="shared" si="10"/>
        <v>14615060</v>
      </c>
      <c r="D34" s="74">
        <v>14615060</v>
      </c>
      <c r="E34" s="74"/>
      <c r="F34" s="74"/>
    </row>
    <row r="35" spans="1:6" ht="20.100000000000001" hidden="1" customHeight="1" x14ac:dyDescent="0.3">
      <c r="A35" s="75" t="s">
        <v>714</v>
      </c>
      <c r="B35" s="74">
        <f t="shared" si="9"/>
        <v>21603000</v>
      </c>
      <c r="C35" s="74">
        <f t="shared" si="10"/>
        <v>21603000</v>
      </c>
      <c r="D35" s="74">
        <v>21603000</v>
      </c>
      <c r="E35" s="74"/>
      <c r="F35" s="74"/>
    </row>
    <row r="36" spans="1:6" ht="20.100000000000001" hidden="1" customHeight="1" x14ac:dyDescent="0.3">
      <c r="A36" s="75" t="s">
        <v>715</v>
      </c>
      <c r="B36" s="74">
        <f t="shared" si="9"/>
        <v>14153954</v>
      </c>
      <c r="C36" s="74">
        <f t="shared" si="10"/>
        <v>14153954</v>
      </c>
      <c r="D36" s="74">
        <v>14153954</v>
      </c>
      <c r="E36" s="74"/>
      <c r="F36" s="74"/>
    </row>
    <row r="37" spans="1:6" ht="20.100000000000001" hidden="1" customHeight="1" x14ac:dyDescent="0.3">
      <c r="A37" s="75" t="s">
        <v>716</v>
      </c>
      <c r="B37" s="74">
        <f t="shared" si="9"/>
        <v>24847941</v>
      </c>
      <c r="C37" s="74">
        <f t="shared" si="10"/>
        <v>24847941</v>
      </c>
      <c r="D37" s="74">
        <v>24847941</v>
      </c>
      <c r="E37" s="74"/>
      <c r="F37" s="74"/>
    </row>
    <row r="38" spans="1:6" ht="20.100000000000001" hidden="1" customHeight="1" x14ac:dyDescent="0.3">
      <c r="A38" s="75" t="s">
        <v>717</v>
      </c>
      <c r="B38" s="74">
        <f t="shared" si="9"/>
        <v>14285000</v>
      </c>
      <c r="C38" s="74">
        <f t="shared" si="10"/>
        <v>14285000</v>
      </c>
      <c r="D38" s="74">
        <v>14285000</v>
      </c>
      <c r="E38" s="74"/>
      <c r="F38" s="74"/>
    </row>
    <row r="39" spans="1:6" ht="20.100000000000001" hidden="1" customHeight="1" x14ac:dyDescent="0.3">
      <c r="A39" s="75" t="s">
        <v>773</v>
      </c>
      <c r="B39" s="74">
        <f t="shared" ref="B39" si="11">SUM(D39:F39)</f>
        <v>30077790</v>
      </c>
      <c r="C39" s="74">
        <f t="shared" ref="C39" si="12">D39+E39</f>
        <v>30077790</v>
      </c>
      <c r="D39" s="74">
        <v>30077790</v>
      </c>
      <c r="E39" s="74"/>
      <c r="F39" s="74"/>
    </row>
    <row r="40" spans="1:6" ht="20.100000000000001" hidden="1" customHeight="1" x14ac:dyDescent="0.3">
      <c r="A40" s="75" t="s">
        <v>802</v>
      </c>
      <c r="B40" s="74">
        <f t="shared" si="9"/>
        <v>407908883</v>
      </c>
      <c r="C40" s="74">
        <f t="shared" si="10"/>
        <v>407908883</v>
      </c>
      <c r="D40" s="74">
        <v>407908883</v>
      </c>
      <c r="E40" s="74"/>
      <c r="F40" s="74"/>
    </row>
    <row r="41" spans="1:6" ht="20.100000000000001" hidden="1" customHeight="1" x14ac:dyDescent="0.3"/>
    <row r="42" spans="1:6" ht="20.100000000000001" customHeight="1" x14ac:dyDescent="0.3">
      <c r="A42" s="85" t="s">
        <v>730</v>
      </c>
      <c r="B42" s="190">
        <v>6000000</v>
      </c>
    </row>
  </sheetData>
  <mergeCells count="11">
    <mergeCell ref="A21:A22"/>
    <mergeCell ref="B21:B22"/>
    <mergeCell ref="C21:D21"/>
    <mergeCell ref="E21:F21"/>
    <mergeCell ref="G21:G22"/>
    <mergeCell ref="M8:M9"/>
    <mergeCell ref="A5:A6"/>
    <mergeCell ref="B5:B6"/>
    <mergeCell ref="C5:D5"/>
    <mergeCell ref="E5:F5"/>
    <mergeCell ref="G5:G6"/>
  </mergeCells>
  <phoneticPr fontId="1" type="noConversion"/>
  <pageMargins left="0.70866141732283472" right="0.70866141732283472" top="0.55118110236220474" bottom="0.55118110236220474" header="0.31496062992125984" footer="0.31496062992125984"/>
  <pageSetup paperSize="9" fitToHeight="0" orientation="landscape" r:id="rId1"/>
  <headerFooter>
    <oddFooter>&amp;C&amp;P/&amp;N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G32" sqref="G32"/>
      <selection pane="topRight" activeCell="G32" sqref="G32"/>
      <selection pane="bottomLeft" activeCell="G32" sqref="G32"/>
      <selection pane="bottomRight" activeCell="G32" sqref="G32"/>
    </sheetView>
  </sheetViews>
  <sheetFormatPr defaultRowHeight="20.100000000000001" customHeight="1" x14ac:dyDescent="0.3"/>
  <cols>
    <col min="1" max="1" width="20.625" customWidth="1"/>
    <col min="2" max="7" width="17.125" customWidth="1"/>
    <col min="8" max="8" width="3.625" customWidth="1"/>
    <col min="9" max="14" width="12.625" hidden="1" customWidth="1"/>
    <col min="15" max="15" width="3.625" hidden="1" customWidth="1"/>
    <col min="16" max="21" width="12.625" hidden="1" customWidth="1"/>
  </cols>
  <sheetData>
    <row r="1" spans="1:21" ht="35.1" customHeight="1" x14ac:dyDescent="0.3">
      <c r="A1" s="134" t="s">
        <v>764</v>
      </c>
      <c r="B1" s="7"/>
      <c r="C1" s="7"/>
      <c r="D1" s="7"/>
      <c r="E1" s="7"/>
      <c r="F1" s="7"/>
      <c r="G1" s="7"/>
    </row>
    <row r="2" spans="1:21" ht="20.100000000000001" customHeight="1" x14ac:dyDescent="0.3">
      <c r="A2" s="69" t="s">
        <v>765</v>
      </c>
    </row>
    <row r="3" spans="1:21" ht="20.100000000000001" customHeight="1" thickBot="1" x14ac:dyDescent="0.35">
      <c r="C3" s="83"/>
      <c r="D3" s="83">
        <f>SUM(C6:D6)</f>
        <v>911675</v>
      </c>
      <c r="E3" s="86"/>
      <c r="F3" s="83">
        <f>SUM(E6:F6)</f>
        <v>911675</v>
      </c>
      <c r="G3" s="20" t="s">
        <v>703</v>
      </c>
      <c r="I3" s="114" t="s">
        <v>769</v>
      </c>
      <c r="P3" s="112" t="s">
        <v>770</v>
      </c>
    </row>
    <row r="4" spans="1:21" ht="20.100000000000001" customHeight="1" x14ac:dyDescent="0.3">
      <c r="A4" s="230" t="s">
        <v>704</v>
      </c>
      <c r="B4" s="232" t="s">
        <v>705</v>
      </c>
      <c r="C4" s="232" t="s">
        <v>706</v>
      </c>
      <c r="D4" s="232"/>
      <c r="E4" s="232" t="s">
        <v>707</v>
      </c>
      <c r="F4" s="232"/>
      <c r="G4" s="234" t="s">
        <v>708</v>
      </c>
      <c r="I4" s="237" t="s">
        <v>705</v>
      </c>
      <c r="J4" s="237" t="s">
        <v>706</v>
      </c>
      <c r="K4" s="237"/>
      <c r="L4" s="237" t="s">
        <v>707</v>
      </c>
      <c r="M4" s="237"/>
      <c r="N4" s="237" t="s">
        <v>708</v>
      </c>
      <c r="P4" s="236" t="s">
        <v>705</v>
      </c>
      <c r="Q4" s="236" t="s">
        <v>706</v>
      </c>
      <c r="R4" s="236"/>
      <c r="S4" s="236" t="s">
        <v>707</v>
      </c>
      <c r="T4" s="236"/>
      <c r="U4" s="236" t="s">
        <v>708</v>
      </c>
    </row>
    <row r="5" spans="1:21" ht="20.100000000000001" customHeight="1" x14ac:dyDescent="0.3">
      <c r="A5" s="231"/>
      <c r="B5" s="233"/>
      <c r="C5" s="95" t="s">
        <v>718</v>
      </c>
      <c r="D5" s="95" t="s">
        <v>719</v>
      </c>
      <c r="E5" s="95" t="s">
        <v>718</v>
      </c>
      <c r="F5" s="95" t="s">
        <v>719</v>
      </c>
      <c r="G5" s="235"/>
      <c r="I5" s="237"/>
      <c r="J5" s="105" t="s">
        <v>718</v>
      </c>
      <c r="K5" s="105" t="s">
        <v>719</v>
      </c>
      <c r="L5" s="105" t="s">
        <v>718</v>
      </c>
      <c r="M5" s="105" t="s">
        <v>719</v>
      </c>
      <c r="N5" s="237"/>
      <c r="P5" s="236"/>
      <c r="Q5" s="115" t="s">
        <v>718</v>
      </c>
      <c r="R5" s="115" t="s">
        <v>719</v>
      </c>
      <c r="S5" s="115" t="s">
        <v>718</v>
      </c>
      <c r="T5" s="115" t="s">
        <v>719</v>
      </c>
      <c r="U5" s="236"/>
    </row>
    <row r="6" spans="1:21" ht="20.100000000000001" customHeight="1" x14ac:dyDescent="0.3">
      <c r="A6" s="124" t="s">
        <v>766</v>
      </c>
      <c r="B6" s="125">
        <f>SUM(B7:B36)</f>
        <v>738556856</v>
      </c>
      <c r="C6" s="125">
        <f t="shared" ref="C6:G6" si="0">SUM(C7:C36)</f>
        <v>0</v>
      </c>
      <c r="D6" s="125">
        <f t="shared" si="0"/>
        <v>911675</v>
      </c>
      <c r="E6" s="125">
        <f t="shared" si="0"/>
        <v>-17696788</v>
      </c>
      <c r="F6" s="125">
        <f t="shared" si="0"/>
        <v>18608463</v>
      </c>
      <c r="G6" s="126">
        <f t="shared" si="0"/>
        <v>739468531</v>
      </c>
      <c r="H6" s="113"/>
      <c r="I6" s="127">
        <f>SUM(I7:I36)</f>
        <v>738556856</v>
      </c>
      <c r="J6" s="127">
        <f t="shared" ref="J6" si="1">SUM(J7:J36)</f>
        <v>0</v>
      </c>
      <c r="K6" s="127">
        <f t="shared" ref="K6" si="2">SUM(K7:K36)</f>
        <v>911675</v>
      </c>
      <c r="L6" s="127">
        <f t="shared" ref="L6" si="3">SUM(L7:L36)</f>
        <v>-17696788</v>
      </c>
      <c r="M6" s="127">
        <f t="shared" ref="M6" si="4">SUM(M7:M36)</f>
        <v>18608463</v>
      </c>
      <c r="N6" s="127">
        <f t="shared" ref="N6" si="5">SUM(N7:N36)</f>
        <v>739468531</v>
      </c>
      <c r="O6" s="123"/>
      <c r="P6" s="127">
        <f>SUM(P7:P36)</f>
        <v>0</v>
      </c>
      <c r="Q6" s="127">
        <f t="shared" ref="Q6" si="6">SUM(Q7:Q36)</f>
        <v>0</v>
      </c>
      <c r="R6" s="127">
        <f t="shared" ref="R6" si="7">SUM(R7:R36)</f>
        <v>0</v>
      </c>
      <c r="S6" s="127">
        <f t="shared" ref="S6" si="8">SUM(S7:S36)</f>
        <v>0</v>
      </c>
      <c r="T6" s="127">
        <f t="shared" ref="T6" si="9">SUM(T7:T36)</f>
        <v>0</v>
      </c>
      <c r="U6" s="127">
        <f t="shared" ref="U6" si="10">SUM(U7:U36)</f>
        <v>0</v>
      </c>
    </row>
    <row r="7" spans="1:21" ht="20.100000000000001" customHeight="1" x14ac:dyDescent="0.3">
      <c r="A7" s="116" t="s">
        <v>50</v>
      </c>
      <c r="B7" s="118">
        <f>I7+P7</f>
        <v>0</v>
      </c>
      <c r="C7" s="118">
        <f t="shared" ref="C7:F7" si="11">J7+Q7</f>
        <v>0</v>
      </c>
      <c r="D7" s="118">
        <f t="shared" si="11"/>
        <v>0</v>
      </c>
      <c r="E7" s="118">
        <f t="shared" si="11"/>
        <v>0</v>
      </c>
      <c r="F7" s="118">
        <f t="shared" si="11"/>
        <v>0</v>
      </c>
      <c r="G7" s="119">
        <f>B7+E7+F7</f>
        <v>0</v>
      </c>
      <c r="I7" s="74">
        <f>D48</f>
        <v>0</v>
      </c>
      <c r="J7" s="74">
        <f>SUMIFS('1추일입'!M$6:M$15,'1추일입'!$B$6:$B$15,'1추총괄표(실국)'!$A7)</f>
        <v>0</v>
      </c>
      <c r="K7" s="74">
        <f>SUMIFS('1추일입'!N$6:N$15,'1추일입'!$B$6:$B$15,'1추총괄표(실국)'!$A7)</f>
        <v>0</v>
      </c>
      <c r="L7" s="74">
        <f>SUMIFS('1추일출'!M$6:M$63,'1추일출'!$B$6:$B$63,'1추총괄표(실국)'!$A7)</f>
        <v>0</v>
      </c>
      <c r="M7" s="74">
        <f>SUMIFS('1추일출'!N$6:N$63,'1추일출'!$B$6:$B$63,'1추총괄표(실국)'!$A7)</f>
        <v>0</v>
      </c>
      <c r="N7" s="74">
        <f>I7+L7+M7</f>
        <v>0</v>
      </c>
      <c r="O7" s="122"/>
      <c r="P7" s="74">
        <f>E48</f>
        <v>0</v>
      </c>
      <c r="Q7" s="74">
        <f>SUMIFS('1추특입'!M$6:M$50,'1추특입'!$B$6:$B$50,'1추총괄표(실국)'!$A7)</f>
        <v>0</v>
      </c>
      <c r="R7" s="74">
        <f>SUMIFS('1추특입'!N$6:N$50,'1추특입'!$B$6:$B$50,'1추총괄표(실국)'!$A7)</f>
        <v>0</v>
      </c>
      <c r="S7" s="74">
        <f>SUMIFS('1추특출'!M$6:M$40,'1추특출'!$B$6:$B$40,'1추총괄표(실국)'!$A7)</f>
        <v>0</v>
      </c>
      <c r="T7" s="74">
        <f>SUMIFS('1추특출'!N$6:N$40,'1추특출'!$B$6:$B$40,'1추총괄표(실국)'!$A7)</f>
        <v>0</v>
      </c>
      <c r="U7" s="74">
        <f>P7+S7+T7</f>
        <v>0</v>
      </c>
    </row>
    <row r="8" spans="1:21" ht="20.100000000000001" customHeight="1" x14ac:dyDescent="0.3">
      <c r="A8" s="116" t="s">
        <v>63</v>
      </c>
      <c r="B8" s="118">
        <f t="shared" ref="B8:B36" si="12">I8+P8</f>
        <v>185572667</v>
      </c>
      <c r="C8" s="118">
        <f t="shared" ref="C8:C36" si="13">J8+Q8</f>
        <v>0</v>
      </c>
      <c r="D8" s="118">
        <f t="shared" ref="D8:D36" si="14">K8+R8</f>
        <v>0</v>
      </c>
      <c r="E8" s="118">
        <f t="shared" ref="E8:E36" si="15">L8+S8</f>
        <v>-10563288</v>
      </c>
      <c r="F8" s="118">
        <f t="shared" ref="F8:F36" si="16">M8+T8</f>
        <v>200000</v>
      </c>
      <c r="G8" s="119">
        <f t="shared" ref="G8:G36" si="17">B8+E8+F8</f>
        <v>175209379</v>
      </c>
      <c r="I8" s="74">
        <f t="shared" ref="I8:I36" si="18">D49</f>
        <v>185572667</v>
      </c>
      <c r="J8" s="74">
        <f>SUMIFS('1추일입'!M$6:M$15,'1추일입'!$B$6:$B$15,'1추총괄표(실국)'!$A8)</f>
        <v>0</v>
      </c>
      <c r="K8" s="74">
        <f>SUMIFS('1추일입'!N$6:N$15,'1추일입'!$B$6:$B$15,'1추총괄표(실국)'!$A8)</f>
        <v>0</v>
      </c>
      <c r="L8" s="74">
        <f>SUMIFS('1추일출'!M$6:M$63,'1추일출'!$B$6:$B$63,'1추총괄표(실국)'!$A8)</f>
        <v>-10563288</v>
      </c>
      <c r="M8" s="74">
        <f>SUMIFS('1추일출'!N$6:N$63,'1추일출'!$B$6:$B$63,'1추총괄표(실국)'!$A8)</f>
        <v>200000</v>
      </c>
      <c r="N8" s="74">
        <f t="shared" ref="N8:N36" si="19">I8+L8+M8</f>
        <v>175209379</v>
      </c>
      <c r="O8" s="122"/>
      <c r="P8" s="74">
        <f t="shared" ref="P8:P36" si="20">E49</f>
        <v>0</v>
      </c>
      <c r="Q8" s="74">
        <f>SUMIFS('1추특입'!M$6:M$50,'1추특입'!$B$6:$B$50,'1추총괄표(실국)'!$A8)</f>
        <v>0</v>
      </c>
      <c r="R8" s="74">
        <f>SUMIFS('1추특입'!N$6:N$50,'1추특입'!$B$6:$B$50,'1추총괄표(실국)'!$A8)</f>
        <v>0</v>
      </c>
      <c r="S8" s="74">
        <f>SUMIFS('1추특출'!M$6:M$40,'1추특출'!$B$6:$B$40,'1추총괄표(실국)'!$A8)</f>
        <v>0</v>
      </c>
      <c r="T8" s="74">
        <f>SUMIFS('1추특출'!N$6:N$40,'1추특출'!$B$6:$B$40,'1추총괄표(실국)'!$A8)</f>
        <v>0</v>
      </c>
      <c r="U8" s="74">
        <f t="shared" ref="U8:U36" si="21">P8+S8+T8</f>
        <v>0</v>
      </c>
    </row>
    <row r="9" spans="1:21" ht="20.100000000000001" customHeight="1" x14ac:dyDescent="0.3">
      <c r="A9" s="116" t="s">
        <v>539</v>
      </c>
      <c r="B9" s="118">
        <f t="shared" si="12"/>
        <v>8532790</v>
      </c>
      <c r="C9" s="118">
        <f t="shared" si="13"/>
        <v>0</v>
      </c>
      <c r="D9" s="118">
        <f t="shared" si="14"/>
        <v>0</v>
      </c>
      <c r="E9" s="118">
        <f t="shared" si="15"/>
        <v>0</v>
      </c>
      <c r="F9" s="118">
        <f t="shared" si="16"/>
        <v>0</v>
      </c>
      <c r="G9" s="119">
        <f t="shared" si="17"/>
        <v>8532790</v>
      </c>
      <c r="I9" s="74">
        <f t="shared" si="18"/>
        <v>8532790</v>
      </c>
      <c r="J9" s="74">
        <f>SUMIFS('1추일입'!M$6:M$15,'1추일입'!$B$6:$B$15,'1추총괄표(실국)'!$A9)</f>
        <v>0</v>
      </c>
      <c r="K9" s="74">
        <f>SUMIFS('1추일입'!N$6:N$15,'1추일입'!$B$6:$B$15,'1추총괄표(실국)'!$A9)</f>
        <v>0</v>
      </c>
      <c r="L9" s="74">
        <f>SUMIFS('1추일출'!M$6:M$63,'1추일출'!$B$6:$B$63,'1추총괄표(실국)'!$A9)</f>
        <v>0</v>
      </c>
      <c r="M9" s="74">
        <f>SUMIFS('1추일출'!N$6:N$63,'1추일출'!$B$6:$B$63,'1추총괄표(실국)'!$A9)</f>
        <v>0</v>
      </c>
      <c r="N9" s="74">
        <f t="shared" si="19"/>
        <v>8532790</v>
      </c>
      <c r="O9" s="122"/>
      <c r="P9" s="74">
        <f t="shared" si="20"/>
        <v>0</v>
      </c>
      <c r="Q9" s="74">
        <f>SUMIFS('1추특입'!M$6:M$50,'1추특입'!$B$6:$B$50,'1추총괄표(실국)'!$A9)</f>
        <v>0</v>
      </c>
      <c r="R9" s="74">
        <f>SUMIFS('1추특입'!N$6:N$50,'1추특입'!$B$6:$B$50,'1추총괄표(실국)'!$A9)</f>
        <v>0</v>
      </c>
      <c r="S9" s="74">
        <f>SUMIFS('1추특출'!M$6:M$40,'1추특출'!$B$6:$B$40,'1추총괄표(실국)'!$A9)</f>
        <v>0</v>
      </c>
      <c r="T9" s="74">
        <f>SUMIFS('1추특출'!N$6:N$40,'1추특출'!$B$6:$B$40,'1추총괄표(실국)'!$A9)</f>
        <v>0</v>
      </c>
      <c r="U9" s="74">
        <f t="shared" si="21"/>
        <v>0</v>
      </c>
    </row>
    <row r="10" spans="1:21" ht="20.100000000000001" customHeight="1" x14ac:dyDescent="0.3">
      <c r="A10" s="116" t="s">
        <v>167</v>
      </c>
      <c r="B10" s="118">
        <f t="shared" si="12"/>
        <v>9603506</v>
      </c>
      <c r="C10" s="118">
        <f t="shared" si="13"/>
        <v>0</v>
      </c>
      <c r="D10" s="118">
        <f t="shared" si="14"/>
        <v>0</v>
      </c>
      <c r="E10" s="118">
        <f t="shared" si="15"/>
        <v>0</v>
      </c>
      <c r="F10" s="118">
        <f t="shared" si="16"/>
        <v>0</v>
      </c>
      <c r="G10" s="119">
        <f t="shared" si="17"/>
        <v>9603506</v>
      </c>
      <c r="I10" s="74">
        <f t="shared" si="18"/>
        <v>9603506</v>
      </c>
      <c r="J10" s="74">
        <f>SUMIFS('1추일입'!M$6:M$15,'1추일입'!$B$6:$B$15,'1추총괄표(실국)'!$A10)</f>
        <v>0</v>
      </c>
      <c r="K10" s="74">
        <f>SUMIFS('1추일입'!N$6:N$15,'1추일입'!$B$6:$B$15,'1추총괄표(실국)'!$A10)</f>
        <v>0</v>
      </c>
      <c r="L10" s="74">
        <f>SUMIFS('1추일출'!M$6:M$63,'1추일출'!$B$6:$B$63,'1추총괄표(실국)'!$A10)</f>
        <v>0</v>
      </c>
      <c r="M10" s="74">
        <f>SUMIFS('1추일출'!N$6:N$63,'1추일출'!$B$6:$B$63,'1추총괄표(실국)'!$A10)</f>
        <v>0</v>
      </c>
      <c r="N10" s="74">
        <f t="shared" si="19"/>
        <v>9603506</v>
      </c>
      <c r="O10" s="122"/>
      <c r="P10" s="74">
        <f t="shared" si="20"/>
        <v>0</v>
      </c>
      <c r="Q10" s="74">
        <f>SUMIFS('1추특입'!M$6:M$50,'1추특입'!$B$6:$B$50,'1추총괄표(실국)'!$A10)</f>
        <v>0</v>
      </c>
      <c r="R10" s="74">
        <f>SUMIFS('1추특입'!N$6:N$50,'1추특입'!$B$6:$B$50,'1추총괄표(실국)'!$A10)</f>
        <v>0</v>
      </c>
      <c r="S10" s="74">
        <f>SUMIFS('1추특출'!M$6:M$40,'1추특출'!$B$6:$B$40,'1추총괄표(실국)'!$A10)</f>
        <v>0</v>
      </c>
      <c r="T10" s="74">
        <f>SUMIFS('1추특출'!N$6:N$40,'1추특출'!$B$6:$B$40,'1추총괄표(실국)'!$A10)</f>
        <v>0</v>
      </c>
      <c r="U10" s="74">
        <f t="shared" si="21"/>
        <v>0</v>
      </c>
    </row>
    <row r="11" spans="1:21" ht="20.100000000000001" customHeight="1" x14ac:dyDescent="0.3">
      <c r="A11" s="116" t="s">
        <v>632</v>
      </c>
      <c r="B11" s="118">
        <f t="shared" si="12"/>
        <v>123758756</v>
      </c>
      <c r="C11" s="118">
        <f t="shared" si="13"/>
        <v>0</v>
      </c>
      <c r="D11" s="118">
        <f t="shared" si="14"/>
        <v>0</v>
      </c>
      <c r="E11" s="118">
        <f t="shared" si="15"/>
        <v>0</v>
      </c>
      <c r="F11" s="118">
        <f t="shared" si="16"/>
        <v>100000</v>
      </c>
      <c r="G11" s="119">
        <f t="shared" si="17"/>
        <v>123858756</v>
      </c>
      <c r="I11" s="74">
        <f t="shared" si="18"/>
        <v>123758756</v>
      </c>
      <c r="J11" s="74">
        <f>SUMIFS('1추일입'!M$6:M$15,'1추일입'!$B$6:$B$15,'1추총괄표(실국)'!$A11)</f>
        <v>0</v>
      </c>
      <c r="K11" s="74">
        <f>SUMIFS('1추일입'!N$6:N$15,'1추일입'!$B$6:$B$15,'1추총괄표(실국)'!$A11)</f>
        <v>0</v>
      </c>
      <c r="L11" s="74">
        <f>SUMIFS('1추일출'!M$6:M$63,'1추일출'!$B$6:$B$63,'1추총괄표(실국)'!$A11)</f>
        <v>0</v>
      </c>
      <c r="M11" s="74">
        <f>SUMIFS('1추일출'!N$6:N$63,'1추일출'!$B$6:$B$63,'1추총괄표(실국)'!$A11)</f>
        <v>100000</v>
      </c>
      <c r="N11" s="74">
        <f t="shared" si="19"/>
        <v>123858756</v>
      </c>
      <c r="O11" s="122"/>
      <c r="P11" s="74">
        <f t="shared" si="20"/>
        <v>0</v>
      </c>
      <c r="Q11" s="74">
        <f>SUMIFS('1추특입'!M$6:M$50,'1추특입'!$B$6:$B$50,'1추총괄표(실국)'!$A11)</f>
        <v>0</v>
      </c>
      <c r="R11" s="74">
        <f>SUMIFS('1추특입'!N$6:N$50,'1추특입'!$B$6:$B$50,'1추총괄표(실국)'!$A11)</f>
        <v>0</v>
      </c>
      <c r="S11" s="74">
        <f>SUMIFS('1추특출'!M$6:M$40,'1추특출'!$B$6:$B$40,'1추총괄표(실국)'!$A11)</f>
        <v>0</v>
      </c>
      <c r="T11" s="74">
        <f>SUMIFS('1추특출'!N$6:N$40,'1추특출'!$B$6:$B$40,'1추총괄표(실국)'!$A11)</f>
        <v>0</v>
      </c>
      <c r="U11" s="74">
        <f t="shared" si="21"/>
        <v>0</v>
      </c>
    </row>
    <row r="12" spans="1:21" ht="20.100000000000001" customHeight="1" x14ac:dyDescent="0.3">
      <c r="A12" s="116" t="s">
        <v>344</v>
      </c>
      <c r="B12" s="118">
        <f t="shared" si="12"/>
        <v>21603000</v>
      </c>
      <c r="C12" s="118">
        <f t="shared" si="13"/>
        <v>0</v>
      </c>
      <c r="D12" s="118">
        <f t="shared" si="14"/>
        <v>0</v>
      </c>
      <c r="E12" s="118">
        <f t="shared" si="15"/>
        <v>-1290000</v>
      </c>
      <c r="F12" s="118">
        <f t="shared" si="16"/>
        <v>2100000</v>
      </c>
      <c r="G12" s="119">
        <f t="shared" si="17"/>
        <v>22413000</v>
      </c>
      <c r="I12" s="74">
        <f t="shared" si="18"/>
        <v>21603000</v>
      </c>
      <c r="J12" s="74">
        <f>SUMIFS('1추일입'!M$6:M$15,'1추일입'!$B$6:$B$15,'1추총괄표(실국)'!$A12)</f>
        <v>0</v>
      </c>
      <c r="K12" s="74">
        <f>SUMIFS('1추일입'!N$6:N$15,'1추일입'!$B$6:$B$15,'1추총괄표(실국)'!$A12)</f>
        <v>0</v>
      </c>
      <c r="L12" s="74">
        <f>SUMIFS('1추일출'!M$6:M$63,'1추일출'!$B$6:$B$63,'1추총괄표(실국)'!$A12)</f>
        <v>-1290000</v>
      </c>
      <c r="M12" s="74">
        <f>SUMIFS('1추일출'!N$6:N$63,'1추일출'!$B$6:$B$63,'1추총괄표(실국)'!$A12)</f>
        <v>2100000</v>
      </c>
      <c r="N12" s="74">
        <f t="shared" si="19"/>
        <v>22413000</v>
      </c>
      <c r="O12" s="122"/>
      <c r="P12" s="74">
        <f t="shared" si="20"/>
        <v>0</v>
      </c>
      <c r="Q12" s="74">
        <f>SUMIFS('1추특입'!M$6:M$50,'1추특입'!$B$6:$B$50,'1추총괄표(실국)'!$A12)</f>
        <v>0</v>
      </c>
      <c r="R12" s="74">
        <f>SUMIFS('1추특입'!N$6:N$50,'1추특입'!$B$6:$B$50,'1추총괄표(실국)'!$A12)</f>
        <v>0</v>
      </c>
      <c r="S12" s="74">
        <f>SUMIFS('1추특출'!M$6:M$40,'1추특출'!$B$6:$B$40,'1추총괄표(실국)'!$A12)</f>
        <v>0</v>
      </c>
      <c r="T12" s="74">
        <f>SUMIFS('1추특출'!N$6:N$40,'1추특출'!$B$6:$B$40,'1추총괄표(실국)'!$A12)</f>
        <v>0</v>
      </c>
      <c r="U12" s="74">
        <f t="shared" si="21"/>
        <v>0</v>
      </c>
    </row>
    <row r="13" spans="1:21" ht="20.100000000000001" customHeight="1" x14ac:dyDescent="0.3">
      <c r="A13" s="116" t="s">
        <v>367</v>
      </c>
      <c r="B13" s="118">
        <f t="shared" si="12"/>
        <v>11470364</v>
      </c>
      <c r="C13" s="118">
        <f t="shared" si="13"/>
        <v>0</v>
      </c>
      <c r="D13" s="118">
        <f t="shared" si="14"/>
        <v>0</v>
      </c>
      <c r="E13" s="118">
        <f t="shared" si="15"/>
        <v>0</v>
      </c>
      <c r="F13" s="118">
        <f t="shared" si="16"/>
        <v>5061392</v>
      </c>
      <c r="G13" s="119">
        <f t="shared" si="17"/>
        <v>16531756</v>
      </c>
      <c r="I13" s="74">
        <f t="shared" si="18"/>
        <v>11470364</v>
      </c>
      <c r="J13" s="74">
        <f>SUMIFS('1추일입'!M$6:M$15,'1추일입'!$B$6:$B$15,'1추총괄표(실국)'!$A13)</f>
        <v>0</v>
      </c>
      <c r="K13" s="74">
        <f>SUMIFS('1추일입'!N$6:N$15,'1추일입'!$B$6:$B$15,'1추총괄표(실국)'!$A13)</f>
        <v>0</v>
      </c>
      <c r="L13" s="74">
        <f>SUMIFS('1추일출'!M$6:M$63,'1추일출'!$B$6:$B$63,'1추총괄표(실국)'!$A13)</f>
        <v>0</v>
      </c>
      <c r="M13" s="74">
        <f>SUMIFS('1추일출'!N$6:N$63,'1추일출'!$B$6:$B$63,'1추총괄표(실국)'!$A13)</f>
        <v>5061392</v>
      </c>
      <c r="N13" s="74">
        <f t="shared" si="19"/>
        <v>16531756</v>
      </c>
      <c r="O13" s="122"/>
      <c r="P13" s="74">
        <f t="shared" si="20"/>
        <v>0</v>
      </c>
      <c r="Q13" s="74">
        <f>SUMIFS('1추특입'!M$6:M$50,'1추특입'!$B$6:$B$50,'1추총괄표(실국)'!$A13)</f>
        <v>0</v>
      </c>
      <c r="R13" s="74">
        <f>SUMIFS('1추특입'!N$6:N$50,'1추특입'!$B$6:$B$50,'1추총괄표(실국)'!$A13)</f>
        <v>0</v>
      </c>
      <c r="S13" s="74">
        <f>SUMIFS('1추특출'!M$6:M$40,'1추특출'!$B$6:$B$40,'1추총괄표(실국)'!$A13)</f>
        <v>0</v>
      </c>
      <c r="T13" s="74">
        <f>SUMIFS('1추특출'!N$6:N$40,'1추특출'!$B$6:$B$40,'1추총괄표(실국)'!$A13)</f>
        <v>0</v>
      </c>
      <c r="U13" s="74">
        <f t="shared" si="21"/>
        <v>0</v>
      </c>
    </row>
    <row r="14" spans="1:21" ht="20.100000000000001" customHeight="1" x14ac:dyDescent="0.3">
      <c r="A14" s="116" t="s">
        <v>483</v>
      </c>
      <c r="B14" s="118">
        <f t="shared" si="12"/>
        <v>0</v>
      </c>
      <c r="C14" s="118">
        <f t="shared" si="13"/>
        <v>0</v>
      </c>
      <c r="D14" s="118">
        <f t="shared" si="14"/>
        <v>0</v>
      </c>
      <c r="E14" s="118">
        <f t="shared" si="15"/>
        <v>0</v>
      </c>
      <c r="F14" s="118">
        <f t="shared" si="16"/>
        <v>100000</v>
      </c>
      <c r="G14" s="119">
        <f t="shared" si="17"/>
        <v>100000</v>
      </c>
      <c r="I14" s="74">
        <f t="shared" si="18"/>
        <v>0</v>
      </c>
      <c r="J14" s="74">
        <f>SUMIFS('1추일입'!M$6:M$15,'1추일입'!$B$6:$B$15,'1추총괄표(실국)'!$A14)</f>
        <v>0</v>
      </c>
      <c r="K14" s="74">
        <f>SUMIFS('1추일입'!N$6:N$15,'1추일입'!$B$6:$B$15,'1추총괄표(실국)'!$A14)</f>
        <v>0</v>
      </c>
      <c r="L14" s="74">
        <f>SUMIFS('1추일출'!M$6:M$63,'1추일출'!$B$6:$B$63,'1추총괄표(실국)'!$A14)</f>
        <v>0</v>
      </c>
      <c r="M14" s="74">
        <f>SUMIFS('1추일출'!N$6:N$63,'1추일출'!$B$6:$B$63,'1추총괄표(실국)'!$A14)</f>
        <v>100000</v>
      </c>
      <c r="N14" s="74">
        <f t="shared" si="19"/>
        <v>100000</v>
      </c>
      <c r="O14" s="122"/>
      <c r="P14" s="74">
        <f t="shared" si="20"/>
        <v>0</v>
      </c>
      <c r="Q14" s="74">
        <f>SUMIFS('1추특입'!M$6:M$50,'1추특입'!$B$6:$B$50,'1추총괄표(실국)'!$A14)</f>
        <v>0</v>
      </c>
      <c r="R14" s="74">
        <f>SUMIFS('1추특입'!N$6:N$50,'1추특입'!$B$6:$B$50,'1추총괄표(실국)'!$A14)</f>
        <v>0</v>
      </c>
      <c r="S14" s="74">
        <f>SUMIFS('1추특출'!M$6:M$40,'1추특출'!$B$6:$B$40,'1추총괄표(실국)'!$A14)</f>
        <v>0</v>
      </c>
      <c r="T14" s="74">
        <f>SUMIFS('1추특출'!N$6:N$40,'1추특출'!$B$6:$B$40,'1추총괄표(실국)'!$A14)</f>
        <v>0</v>
      </c>
      <c r="U14" s="74">
        <f t="shared" si="21"/>
        <v>0</v>
      </c>
    </row>
    <row r="15" spans="1:21" ht="20.100000000000001" customHeight="1" x14ac:dyDescent="0.3">
      <c r="A15" s="116" t="s">
        <v>39</v>
      </c>
      <c r="B15" s="118">
        <f t="shared" si="12"/>
        <v>0</v>
      </c>
      <c r="C15" s="118">
        <f t="shared" si="13"/>
        <v>0</v>
      </c>
      <c r="D15" s="118">
        <f t="shared" si="14"/>
        <v>0</v>
      </c>
      <c r="E15" s="118">
        <f t="shared" si="15"/>
        <v>0</v>
      </c>
      <c r="F15" s="118">
        <f t="shared" si="16"/>
        <v>0</v>
      </c>
      <c r="G15" s="119">
        <f t="shared" si="17"/>
        <v>0</v>
      </c>
      <c r="I15" s="74">
        <f t="shared" si="18"/>
        <v>0</v>
      </c>
      <c r="J15" s="74">
        <f>SUMIFS('1추일입'!M$6:M$15,'1추일입'!$B$6:$B$15,'1추총괄표(실국)'!$A15)</f>
        <v>0</v>
      </c>
      <c r="K15" s="74">
        <f>SUMIFS('1추일입'!N$6:N$15,'1추일입'!$B$6:$B$15,'1추총괄표(실국)'!$A15)</f>
        <v>0</v>
      </c>
      <c r="L15" s="74">
        <f>SUMIFS('1추일출'!M$6:M$63,'1추일출'!$B$6:$B$63,'1추총괄표(실국)'!$A15)</f>
        <v>0</v>
      </c>
      <c r="M15" s="74">
        <f>SUMIFS('1추일출'!N$6:N$63,'1추일출'!$B$6:$B$63,'1추총괄표(실국)'!$A15)</f>
        <v>0</v>
      </c>
      <c r="N15" s="74">
        <f t="shared" si="19"/>
        <v>0</v>
      </c>
      <c r="O15" s="122"/>
      <c r="P15" s="74">
        <f t="shared" si="20"/>
        <v>0</v>
      </c>
      <c r="Q15" s="74">
        <f>SUMIFS('1추특입'!M$6:M$50,'1추특입'!$B$6:$B$50,'1추총괄표(실국)'!$A15)</f>
        <v>0</v>
      </c>
      <c r="R15" s="74">
        <f>SUMIFS('1추특입'!N$6:N$50,'1추특입'!$B$6:$B$50,'1추총괄표(실국)'!$A15)</f>
        <v>0</v>
      </c>
      <c r="S15" s="74">
        <f>SUMIFS('1추특출'!M$6:M$40,'1추특출'!$B$6:$B$40,'1추총괄표(실국)'!$A15)</f>
        <v>0</v>
      </c>
      <c r="T15" s="74">
        <f>SUMIFS('1추특출'!N$6:N$40,'1추특출'!$B$6:$B$40,'1추총괄표(실국)'!$A15)</f>
        <v>0</v>
      </c>
      <c r="U15" s="74">
        <f t="shared" si="21"/>
        <v>0</v>
      </c>
    </row>
    <row r="16" spans="1:21" ht="20.100000000000001" customHeight="1" x14ac:dyDescent="0.3">
      <c r="A16" s="116" t="s">
        <v>42</v>
      </c>
      <c r="B16" s="118">
        <f t="shared" si="12"/>
        <v>0</v>
      </c>
      <c r="C16" s="118">
        <f t="shared" si="13"/>
        <v>0</v>
      </c>
      <c r="D16" s="118">
        <f t="shared" si="14"/>
        <v>0</v>
      </c>
      <c r="E16" s="118">
        <f t="shared" si="15"/>
        <v>0</v>
      </c>
      <c r="F16" s="118">
        <f t="shared" si="16"/>
        <v>0</v>
      </c>
      <c r="G16" s="119">
        <f t="shared" si="17"/>
        <v>0</v>
      </c>
      <c r="I16" s="74">
        <f t="shared" si="18"/>
        <v>0</v>
      </c>
      <c r="J16" s="74">
        <f>SUMIFS('1추일입'!M$6:M$15,'1추일입'!$B$6:$B$15,'1추총괄표(실국)'!$A16)</f>
        <v>0</v>
      </c>
      <c r="K16" s="74">
        <f>SUMIFS('1추일입'!N$6:N$15,'1추일입'!$B$6:$B$15,'1추총괄표(실국)'!$A16)</f>
        <v>0</v>
      </c>
      <c r="L16" s="74">
        <f>SUMIFS('1추일출'!M$6:M$63,'1추일출'!$B$6:$B$63,'1추총괄표(실국)'!$A16)</f>
        <v>0</v>
      </c>
      <c r="M16" s="74">
        <f>SUMIFS('1추일출'!N$6:N$63,'1추일출'!$B$6:$B$63,'1추총괄표(실국)'!$A16)</f>
        <v>0</v>
      </c>
      <c r="N16" s="74">
        <f t="shared" si="19"/>
        <v>0</v>
      </c>
      <c r="O16" s="122"/>
      <c r="P16" s="74">
        <f t="shared" si="20"/>
        <v>0</v>
      </c>
      <c r="Q16" s="74">
        <f>SUMIFS('1추특입'!M$6:M$50,'1추특입'!$B$6:$B$50,'1추총괄표(실국)'!$A16)</f>
        <v>0</v>
      </c>
      <c r="R16" s="74">
        <f>SUMIFS('1추특입'!N$6:N$50,'1추특입'!$B$6:$B$50,'1추총괄표(실국)'!$A16)</f>
        <v>0</v>
      </c>
      <c r="S16" s="74">
        <f>SUMIFS('1추특출'!M$6:M$40,'1추특출'!$B$6:$B$40,'1추총괄표(실국)'!$A16)</f>
        <v>0</v>
      </c>
      <c r="T16" s="74">
        <f>SUMIFS('1추특출'!N$6:N$40,'1추특출'!$B$6:$B$40,'1추총괄표(실국)'!$A16)</f>
        <v>0</v>
      </c>
      <c r="U16" s="74">
        <f t="shared" si="21"/>
        <v>0</v>
      </c>
    </row>
    <row r="17" spans="1:21" ht="20.100000000000001" customHeight="1" x14ac:dyDescent="0.3">
      <c r="A17" s="116" t="s">
        <v>440</v>
      </c>
      <c r="B17" s="118">
        <f t="shared" si="12"/>
        <v>23662291</v>
      </c>
      <c r="C17" s="118">
        <f t="shared" si="13"/>
        <v>0</v>
      </c>
      <c r="D17" s="118">
        <f t="shared" si="14"/>
        <v>911675</v>
      </c>
      <c r="E17" s="118">
        <f t="shared" si="15"/>
        <v>-1500000</v>
      </c>
      <c r="F17" s="118">
        <f t="shared" si="16"/>
        <v>3991907</v>
      </c>
      <c r="G17" s="119">
        <f t="shared" si="17"/>
        <v>26154198</v>
      </c>
      <c r="I17" s="74">
        <f t="shared" si="18"/>
        <v>23662291</v>
      </c>
      <c r="J17" s="74">
        <f>SUMIFS('1추일입'!M$6:M$15,'1추일입'!$B$6:$B$15,'1추총괄표(실국)'!$A17)</f>
        <v>0</v>
      </c>
      <c r="K17" s="74">
        <f>SUMIFS('1추일입'!N$6:N$15,'1추일입'!$B$6:$B$15,'1추총괄표(실국)'!$A17)</f>
        <v>911675</v>
      </c>
      <c r="L17" s="74">
        <f>SUMIFS('1추일출'!M$6:M$63,'1추일출'!$B$6:$B$63,'1추총괄표(실국)'!$A17)</f>
        <v>-1500000</v>
      </c>
      <c r="M17" s="74">
        <f>SUMIFS('1추일출'!N$6:N$63,'1추일출'!$B$6:$B$63,'1추총괄표(실국)'!$A17)</f>
        <v>3991907</v>
      </c>
      <c r="N17" s="74">
        <f t="shared" si="19"/>
        <v>26154198</v>
      </c>
      <c r="O17" s="122"/>
      <c r="P17" s="74">
        <f t="shared" si="20"/>
        <v>0</v>
      </c>
      <c r="Q17" s="74">
        <f>SUMIFS('1추특입'!M$6:M$50,'1추특입'!$B$6:$B$50,'1추총괄표(실국)'!$A17)</f>
        <v>0</v>
      </c>
      <c r="R17" s="74">
        <f>SUMIFS('1추특입'!N$6:N$50,'1추특입'!$B$6:$B$50,'1추총괄표(실국)'!$A17)</f>
        <v>0</v>
      </c>
      <c r="S17" s="74">
        <f>SUMIFS('1추특출'!M$6:M$40,'1추특출'!$B$6:$B$40,'1추총괄표(실국)'!$A17)</f>
        <v>0</v>
      </c>
      <c r="T17" s="74">
        <f>SUMIFS('1추특출'!N$6:N$40,'1추특출'!$B$6:$B$40,'1추총괄표(실국)'!$A17)</f>
        <v>0</v>
      </c>
      <c r="U17" s="74">
        <f t="shared" si="21"/>
        <v>0</v>
      </c>
    </row>
    <row r="18" spans="1:21" ht="20.100000000000001" customHeight="1" x14ac:dyDescent="0.3">
      <c r="A18" s="116" t="s">
        <v>570</v>
      </c>
      <c r="B18" s="118">
        <f t="shared" si="12"/>
        <v>87000</v>
      </c>
      <c r="C18" s="118">
        <f t="shared" si="13"/>
        <v>0</v>
      </c>
      <c r="D18" s="118">
        <f t="shared" si="14"/>
        <v>0</v>
      </c>
      <c r="E18" s="118">
        <f t="shared" si="15"/>
        <v>0</v>
      </c>
      <c r="F18" s="118">
        <f t="shared" si="16"/>
        <v>0</v>
      </c>
      <c r="G18" s="119">
        <f t="shared" si="17"/>
        <v>87000</v>
      </c>
      <c r="I18" s="74">
        <f t="shared" si="18"/>
        <v>87000</v>
      </c>
      <c r="J18" s="74">
        <f>SUMIFS('1추일입'!M$6:M$15,'1추일입'!$B$6:$B$15,'1추총괄표(실국)'!$A18)</f>
        <v>0</v>
      </c>
      <c r="K18" s="74">
        <f>SUMIFS('1추일입'!N$6:N$15,'1추일입'!$B$6:$B$15,'1추총괄표(실국)'!$A18)</f>
        <v>0</v>
      </c>
      <c r="L18" s="74">
        <f>SUMIFS('1추일출'!M$6:M$63,'1추일출'!$B$6:$B$63,'1추총괄표(실국)'!$A18)</f>
        <v>0</v>
      </c>
      <c r="M18" s="74">
        <f>SUMIFS('1추일출'!N$6:N$63,'1추일출'!$B$6:$B$63,'1추총괄표(실국)'!$A18)</f>
        <v>0</v>
      </c>
      <c r="N18" s="74">
        <f t="shared" si="19"/>
        <v>87000</v>
      </c>
      <c r="O18" s="122"/>
      <c r="P18" s="74">
        <f t="shared" si="20"/>
        <v>0</v>
      </c>
      <c r="Q18" s="74">
        <f>SUMIFS('1추특입'!M$6:M$50,'1추특입'!$B$6:$B$50,'1추총괄표(실국)'!$A18)</f>
        <v>0</v>
      </c>
      <c r="R18" s="74">
        <f>SUMIFS('1추특입'!N$6:N$50,'1추특입'!$B$6:$B$50,'1추총괄표(실국)'!$A18)</f>
        <v>0</v>
      </c>
      <c r="S18" s="74">
        <f>SUMIFS('1추특출'!M$6:M$40,'1추특출'!$B$6:$B$40,'1추총괄표(실국)'!$A18)</f>
        <v>0</v>
      </c>
      <c r="T18" s="74">
        <f>SUMIFS('1추특출'!N$6:N$40,'1추특출'!$B$6:$B$40,'1추총괄표(실국)'!$A18)</f>
        <v>0</v>
      </c>
      <c r="U18" s="74">
        <f t="shared" si="21"/>
        <v>0</v>
      </c>
    </row>
    <row r="19" spans="1:21" ht="20.100000000000001" customHeight="1" x14ac:dyDescent="0.3">
      <c r="A19" s="116" t="s">
        <v>604</v>
      </c>
      <c r="B19" s="118">
        <f t="shared" si="12"/>
        <v>207803153</v>
      </c>
      <c r="C19" s="118">
        <f t="shared" si="13"/>
        <v>0</v>
      </c>
      <c r="D19" s="118">
        <f t="shared" si="14"/>
        <v>0</v>
      </c>
      <c r="E19" s="118">
        <f t="shared" si="15"/>
        <v>0</v>
      </c>
      <c r="F19" s="118">
        <f t="shared" si="16"/>
        <v>100000</v>
      </c>
      <c r="G19" s="119">
        <f t="shared" si="17"/>
        <v>207903153</v>
      </c>
      <c r="I19" s="74">
        <f t="shared" si="18"/>
        <v>207803153</v>
      </c>
      <c r="J19" s="74">
        <f>SUMIFS('1추일입'!M$6:M$15,'1추일입'!$B$6:$B$15,'1추총괄표(실국)'!$A19)</f>
        <v>0</v>
      </c>
      <c r="K19" s="74">
        <f>SUMIFS('1추일입'!N$6:N$15,'1추일입'!$B$6:$B$15,'1추총괄표(실국)'!$A19)</f>
        <v>0</v>
      </c>
      <c r="L19" s="74">
        <f>SUMIFS('1추일출'!M$6:M$63,'1추일출'!$B$6:$B$63,'1추총괄표(실국)'!$A19)</f>
        <v>0</v>
      </c>
      <c r="M19" s="74">
        <f>SUMIFS('1추일출'!N$6:N$63,'1추일출'!$B$6:$B$63,'1추총괄표(실국)'!$A19)</f>
        <v>100000</v>
      </c>
      <c r="N19" s="74">
        <f t="shared" si="19"/>
        <v>207903153</v>
      </c>
      <c r="O19" s="122"/>
      <c r="P19" s="74">
        <f t="shared" si="20"/>
        <v>0</v>
      </c>
      <c r="Q19" s="74">
        <f>SUMIFS('1추특입'!M$6:M$50,'1추특입'!$B$6:$B$50,'1추총괄표(실국)'!$A19)</f>
        <v>0</v>
      </c>
      <c r="R19" s="74">
        <f>SUMIFS('1추특입'!N$6:N$50,'1추특입'!$B$6:$B$50,'1추총괄표(실국)'!$A19)</f>
        <v>0</v>
      </c>
      <c r="S19" s="74">
        <f>SUMIFS('1추특출'!M$6:M$40,'1추특출'!$B$6:$B$40,'1추총괄표(실국)'!$A19)</f>
        <v>0</v>
      </c>
      <c r="T19" s="74">
        <f>SUMIFS('1추특출'!N$6:N$40,'1추특출'!$B$6:$B$40,'1추총괄표(실국)'!$A19)</f>
        <v>0</v>
      </c>
      <c r="U19" s="74">
        <f t="shared" si="21"/>
        <v>0</v>
      </c>
    </row>
    <row r="20" spans="1:21" ht="20.100000000000001" customHeight="1" x14ac:dyDescent="0.3">
      <c r="A20" s="116" t="s">
        <v>109</v>
      </c>
      <c r="B20" s="118">
        <f t="shared" si="12"/>
        <v>314300</v>
      </c>
      <c r="C20" s="118">
        <f t="shared" si="13"/>
        <v>0</v>
      </c>
      <c r="D20" s="118">
        <f t="shared" si="14"/>
        <v>0</v>
      </c>
      <c r="E20" s="118">
        <f t="shared" si="15"/>
        <v>0</v>
      </c>
      <c r="F20" s="118">
        <f t="shared" si="16"/>
        <v>0</v>
      </c>
      <c r="G20" s="119">
        <f t="shared" si="17"/>
        <v>314300</v>
      </c>
      <c r="I20" s="74">
        <f t="shared" si="18"/>
        <v>314300</v>
      </c>
      <c r="J20" s="74">
        <f>SUMIFS('1추일입'!M$6:M$15,'1추일입'!$B$6:$B$15,'1추총괄표(실국)'!$A20)</f>
        <v>0</v>
      </c>
      <c r="K20" s="74">
        <f>SUMIFS('1추일입'!N$6:N$15,'1추일입'!$B$6:$B$15,'1추총괄표(실국)'!$A20)</f>
        <v>0</v>
      </c>
      <c r="L20" s="74">
        <f>SUMIFS('1추일출'!M$6:M$63,'1추일출'!$B$6:$B$63,'1추총괄표(실국)'!$A20)</f>
        <v>0</v>
      </c>
      <c r="M20" s="74">
        <f>SUMIFS('1추일출'!N$6:N$63,'1추일출'!$B$6:$B$63,'1추총괄표(실국)'!$A20)</f>
        <v>0</v>
      </c>
      <c r="N20" s="74">
        <f t="shared" si="19"/>
        <v>314300</v>
      </c>
      <c r="O20" s="122"/>
      <c r="P20" s="74">
        <f t="shared" si="20"/>
        <v>0</v>
      </c>
      <c r="Q20" s="74">
        <f>SUMIFS('1추특입'!M$6:M$50,'1추특입'!$B$6:$B$50,'1추총괄표(실국)'!$A20)</f>
        <v>0</v>
      </c>
      <c r="R20" s="74">
        <f>SUMIFS('1추특입'!N$6:N$50,'1추특입'!$B$6:$B$50,'1추총괄표(실국)'!$A20)</f>
        <v>0</v>
      </c>
      <c r="S20" s="74">
        <f>SUMIFS('1추특출'!M$6:M$40,'1추특출'!$B$6:$B$40,'1추총괄표(실국)'!$A20)</f>
        <v>0</v>
      </c>
      <c r="T20" s="74">
        <f>SUMIFS('1추특출'!N$6:N$40,'1추특출'!$B$6:$B$40,'1추총괄표(실국)'!$A20)</f>
        <v>0</v>
      </c>
      <c r="U20" s="74">
        <f t="shared" si="21"/>
        <v>0</v>
      </c>
    </row>
    <row r="21" spans="1:21" ht="20.100000000000001" customHeight="1" x14ac:dyDescent="0.3">
      <c r="A21" s="116" t="s">
        <v>33</v>
      </c>
      <c r="B21" s="118">
        <f t="shared" si="12"/>
        <v>0</v>
      </c>
      <c r="C21" s="118">
        <f t="shared" si="13"/>
        <v>0</v>
      </c>
      <c r="D21" s="118">
        <f t="shared" si="14"/>
        <v>0</v>
      </c>
      <c r="E21" s="118">
        <f t="shared" si="15"/>
        <v>0</v>
      </c>
      <c r="F21" s="118">
        <f t="shared" si="16"/>
        <v>0</v>
      </c>
      <c r="G21" s="119">
        <f t="shared" si="17"/>
        <v>0</v>
      </c>
      <c r="I21" s="74">
        <f t="shared" si="18"/>
        <v>0</v>
      </c>
      <c r="J21" s="74">
        <f>SUMIFS('1추일입'!M$6:M$15,'1추일입'!$B$6:$B$15,'1추총괄표(실국)'!$A21)</f>
        <v>0</v>
      </c>
      <c r="K21" s="74">
        <f>SUMIFS('1추일입'!N$6:N$15,'1추일입'!$B$6:$B$15,'1추총괄표(실국)'!$A21)</f>
        <v>0</v>
      </c>
      <c r="L21" s="74">
        <f>SUMIFS('1추일출'!M$6:M$63,'1추일출'!$B$6:$B$63,'1추총괄표(실국)'!$A21)</f>
        <v>0</v>
      </c>
      <c r="M21" s="74">
        <f>SUMIFS('1추일출'!N$6:N$63,'1추일출'!$B$6:$B$63,'1추총괄표(실국)'!$A21)</f>
        <v>0</v>
      </c>
      <c r="N21" s="74">
        <f t="shared" si="19"/>
        <v>0</v>
      </c>
      <c r="O21" s="122"/>
      <c r="P21" s="74">
        <f t="shared" si="20"/>
        <v>0</v>
      </c>
      <c r="Q21" s="74">
        <f>SUMIFS('1추특입'!M$6:M$50,'1추특입'!$B$6:$B$50,'1추총괄표(실국)'!$A21)</f>
        <v>0</v>
      </c>
      <c r="R21" s="74">
        <f>SUMIFS('1추특입'!N$6:N$50,'1추특입'!$B$6:$B$50,'1추총괄표(실국)'!$A21)</f>
        <v>0</v>
      </c>
      <c r="S21" s="74">
        <f>SUMIFS('1추특출'!M$6:M$40,'1추특출'!$B$6:$B$40,'1추총괄표(실국)'!$A21)</f>
        <v>0</v>
      </c>
      <c r="T21" s="74">
        <f>SUMIFS('1추특출'!N$6:N$40,'1추특출'!$B$6:$B$40,'1추총괄표(실국)'!$A21)</f>
        <v>0</v>
      </c>
      <c r="U21" s="74">
        <f t="shared" si="21"/>
        <v>0</v>
      </c>
    </row>
    <row r="22" spans="1:21" ht="20.100000000000001" customHeight="1" x14ac:dyDescent="0.3">
      <c r="A22" s="116" t="s">
        <v>26</v>
      </c>
      <c r="B22" s="118">
        <f t="shared" si="12"/>
        <v>0</v>
      </c>
      <c r="C22" s="118">
        <f t="shared" si="13"/>
        <v>0</v>
      </c>
      <c r="D22" s="118">
        <f t="shared" si="14"/>
        <v>0</v>
      </c>
      <c r="E22" s="118">
        <f t="shared" si="15"/>
        <v>0</v>
      </c>
      <c r="F22" s="118">
        <f t="shared" si="16"/>
        <v>0</v>
      </c>
      <c r="G22" s="119">
        <f t="shared" si="17"/>
        <v>0</v>
      </c>
      <c r="I22" s="74">
        <f t="shared" si="18"/>
        <v>0</v>
      </c>
      <c r="J22" s="74">
        <f>SUMIFS('1추일입'!M$6:M$15,'1추일입'!$B$6:$B$15,'1추총괄표(실국)'!$A22)</f>
        <v>0</v>
      </c>
      <c r="K22" s="74">
        <f>SUMIFS('1추일입'!N$6:N$15,'1추일입'!$B$6:$B$15,'1추총괄표(실국)'!$A22)</f>
        <v>0</v>
      </c>
      <c r="L22" s="74">
        <f>SUMIFS('1추일출'!M$6:M$63,'1추일출'!$B$6:$B$63,'1추총괄표(실국)'!$A22)</f>
        <v>0</v>
      </c>
      <c r="M22" s="74">
        <f>SUMIFS('1추일출'!N$6:N$63,'1추일출'!$B$6:$B$63,'1추총괄표(실국)'!$A22)</f>
        <v>0</v>
      </c>
      <c r="N22" s="74">
        <f t="shared" si="19"/>
        <v>0</v>
      </c>
      <c r="O22" s="122"/>
      <c r="P22" s="74">
        <f t="shared" si="20"/>
        <v>0</v>
      </c>
      <c r="Q22" s="74">
        <f>SUMIFS('1추특입'!M$6:M$50,'1추특입'!$B$6:$B$50,'1추총괄표(실국)'!$A22)</f>
        <v>0</v>
      </c>
      <c r="R22" s="74">
        <f>SUMIFS('1추특입'!N$6:N$50,'1추특입'!$B$6:$B$50,'1추총괄표(실국)'!$A22)</f>
        <v>0</v>
      </c>
      <c r="S22" s="74">
        <f>SUMIFS('1추특출'!M$6:M$40,'1추특출'!$B$6:$B$40,'1추총괄표(실국)'!$A22)</f>
        <v>0</v>
      </c>
      <c r="T22" s="74">
        <f>SUMIFS('1추특출'!N$6:N$40,'1추특출'!$B$6:$B$40,'1추총괄표(실국)'!$A22)</f>
        <v>0</v>
      </c>
      <c r="U22" s="74">
        <f t="shared" si="21"/>
        <v>0</v>
      </c>
    </row>
    <row r="23" spans="1:21" ht="20.100000000000001" customHeight="1" x14ac:dyDescent="0.3">
      <c r="A23" s="116" t="s">
        <v>192</v>
      </c>
      <c r="B23" s="118">
        <f t="shared" si="12"/>
        <v>5011554</v>
      </c>
      <c r="C23" s="118">
        <f t="shared" si="13"/>
        <v>0</v>
      </c>
      <c r="D23" s="118">
        <f t="shared" si="14"/>
        <v>0</v>
      </c>
      <c r="E23" s="118">
        <f t="shared" si="15"/>
        <v>0</v>
      </c>
      <c r="F23" s="118">
        <f t="shared" si="16"/>
        <v>441500</v>
      </c>
      <c r="G23" s="119">
        <f t="shared" si="17"/>
        <v>5453054</v>
      </c>
      <c r="I23" s="74">
        <f t="shared" si="18"/>
        <v>5011554</v>
      </c>
      <c r="J23" s="74">
        <f>SUMIFS('1추일입'!M$6:M$15,'1추일입'!$B$6:$B$15,'1추총괄표(실국)'!$A23)</f>
        <v>0</v>
      </c>
      <c r="K23" s="74">
        <f>SUMIFS('1추일입'!N$6:N$15,'1추일입'!$B$6:$B$15,'1추총괄표(실국)'!$A23)</f>
        <v>0</v>
      </c>
      <c r="L23" s="74">
        <f>SUMIFS('1추일출'!M$6:M$63,'1추일출'!$B$6:$B$63,'1추총괄표(실국)'!$A23)</f>
        <v>0</v>
      </c>
      <c r="M23" s="74">
        <f>SUMIFS('1추일출'!N$6:N$63,'1추일출'!$B$6:$B$63,'1추총괄표(실국)'!$A23)</f>
        <v>441500</v>
      </c>
      <c r="N23" s="74">
        <f t="shared" si="19"/>
        <v>5453054</v>
      </c>
      <c r="O23" s="122"/>
      <c r="P23" s="74">
        <f t="shared" si="20"/>
        <v>0</v>
      </c>
      <c r="Q23" s="74">
        <f>SUMIFS('1추특입'!M$6:M$50,'1추특입'!$B$6:$B$50,'1추총괄표(실국)'!$A23)</f>
        <v>0</v>
      </c>
      <c r="R23" s="74">
        <f>SUMIFS('1추특입'!N$6:N$50,'1추특입'!$B$6:$B$50,'1추총괄표(실국)'!$A23)</f>
        <v>0</v>
      </c>
      <c r="S23" s="74">
        <f>SUMIFS('1추특출'!M$6:M$40,'1추특출'!$B$6:$B$40,'1추총괄표(실국)'!$A23)</f>
        <v>0</v>
      </c>
      <c r="T23" s="74">
        <f>SUMIFS('1추특출'!N$6:N$40,'1추특출'!$B$6:$B$40,'1추총괄표(실국)'!$A23)</f>
        <v>0</v>
      </c>
      <c r="U23" s="74">
        <f t="shared" si="21"/>
        <v>0</v>
      </c>
    </row>
    <row r="24" spans="1:21" ht="20.100000000000001" customHeight="1" x14ac:dyDescent="0.3">
      <c r="A24" s="116" t="s">
        <v>10</v>
      </c>
      <c r="B24" s="118">
        <f t="shared" si="12"/>
        <v>0</v>
      </c>
      <c r="C24" s="118">
        <f t="shared" si="13"/>
        <v>0</v>
      </c>
      <c r="D24" s="118">
        <f t="shared" si="14"/>
        <v>0</v>
      </c>
      <c r="E24" s="118">
        <f t="shared" si="15"/>
        <v>0</v>
      </c>
      <c r="F24" s="118">
        <f t="shared" si="16"/>
        <v>0</v>
      </c>
      <c r="G24" s="119">
        <f t="shared" si="17"/>
        <v>0</v>
      </c>
      <c r="I24" s="74">
        <f t="shared" si="18"/>
        <v>0</v>
      </c>
      <c r="J24" s="74">
        <f>SUMIFS('1추일입'!M$6:M$15,'1추일입'!$B$6:$B$15,'1추총괄표(실국)'!$A24)</f>
        <v>0</v>
      </c>
      <c r="K24" s="74">
        <f>SUMIFS('1추일입'!N$6:N$15,'1추일입'!$B$6:$B$15,'1추총괄표(실국)'!$A24)</f>
        <v>0</v>
      </c>
      <c r="L24" s="74">
        <f>SUMIFS('1추일출'!M$6:M$63,'1추일출'!$B$6:$B$63,'1추총괄표(실국)'!$A24)</f>
        <v>0</v>
      </c>
      <c r="M24" s="74">
        <f>SUMIFS('1추일출'!N$6:N$63,'1추일출'!$B$6:$B$63,'1추총괄표(실국)'!$A24)</f>
        <v>0</v>
      </c>
      <c r="N24" s="74">
        <f t="shared" si="19"/>
        <v>0</v>
      </c>
      <c r="O24" s="122"/>
      <c r="P24" s="74">
        <f t="shared" si="20"/>
        <v>0</v>
      </c>
      <c r="Q24" s="74">
        <f>SUMIFS('1추특입'!M$6:M$50,'1추특입'!$B$6:$B$50,'1추총괄표(실국)'!$A24)</f>
        <v>0</v>
      </c>
      <c r="R24" s="74">
        <f>SUMIFS('1추특입'!N$6:N$50,'1추특입'!$B$6:$B$50,'1추총괄표(실국)'!$A24)</f>
        <v>0</v>
      </c>
      <c r="S24" s="74">
        <f>SUMIFS('1추특출'!M$6:M$40,'1추특출'!$B$6:$B$40,'1추총괄표(실국)'!$A24)</f>
        <v>0</v>
      </c>
      <c r="T24" s="74">
        <f>SUMIFS('1추특출'!N$6:N$40,'1추특출'!$B$6:$B$40,'1추총괄표(실국)'!$A24)</f>
        <v>0</v>
      </c>
      <c r="U24" s="74">
        <f t="shared" si="21"/>
        <v>0</v>
      </c>
    </row>
    <row r="25" spans="1:21" ht="20.100000000000001" customHeight="1" x14ac:dyDescent="0.3">
      <c r="A25" s="116" t="s">
        <v>408</v>
      </c>
      <c r="B25" s="118">
        <f t="shared" si="12"/>
        <v>0</v>
      </c>
      <c r="C25" s="118">
        <f t="shared" si="13"/>
        <v>0</v>
      </c>
      <c r="D25" s="118">
        <f t="shared" si="14"/>
        <v>0</v>
      </c>
      <c r="E25" s="118">
        <f t="shared" si="15"/>
        <v>0</v>
      </c>
      <c r="F25" s="118">
        <f t="shared" si="16"/>
        <v>0</v>
      </c>
      <c r="G25" s="119">
        <f t="shared" si="17"/>
        <v>0</v>
      </c>
      <c r="I25" s="74">
        <f t="shared" si="18"/>
        <v>0</v>
      </c>
      <c r="J25" s="74">
        <f>SUMIFS('1추일입'!M$6:M$15,'1추일입'!$B$6:$B$15,'1추총괄표(실국)'!$A25)</f>
        <v>0</v>
      </c>
      <c r="K25" s="74">
        <f>SUMIFS('1추일입'!N$6:N$15,'1추일입'!$B$6:$B$15,'1추총괄표(실국)'!$A25)</f>
        <v>0</v>
      </c>
      <c r="L25" s="74">
        <f>SUMIFS('1추일출'!M$6:M$63,'1추일출'!$B$6:$B$63,'1추총괄표(실국)'!$A25)</f>
        <v>0</v>
      </c>
      <c r="M25" s="74">
        <f>SUMIFS('1추일출'!N$6:N$63,'1추일출'!$B$6:$B$63,'1추총괄표(실국)'!$A25)</f>
        <v>0</v>
      </c>
      <c r="N25" s="74">
        <f t="shared" si="19"/>
        <v>0</v>
      </c>
      <c r="O25" s="122"/>
      <c r="P25" s="74">
        <f t="shared" si="20"/>
        <v>0</v>
      </c>
      <c r="Q25" s="74">
        <f>SUMIFS('1추특입'!M$6:M$50,'1추특입'!$B$6:$B$50,'1추총괄표(실국)'!$A25)</f>
        <v>0</v>
      </c>
      <c r="R25" s="74">
        <f>SUMIFS('1추특입'!N$6:N$50,'1추특입'!$B$6:$B$50,'1추총괄표(실국)'!$A25)</f>
        <v>0</v>
      </c>
      <c r="S25" s="74">
        <f>SUMIFS('1추특출'!M$6:M$40,'1추특출'!$B$6:$B$40,'1추총괄표(실국)'!$A25)</f>
        <v>0</v>
      </c>
      <c r="T25" s="74">
        <f>SUMIFS('1추특출'!N$6:N$40,'1추특출'!$B$6:$B$40,'1추총괄표(실국)'!$A25)</f>
        <v>0</v>
      </c>
      <c r="U25" s="74">
        <f t="shared" si="21"/>
        <v>0</v>
      </c>
    </row>
    <row r="26" spans="1:21" ht="20.100000000000001" customHeight="1" x14ac:dyDescent="0.3">
      <c r="A26" s="116" t="s">
        <v>339</v>
      </c>
      <c r="B26" s="118">
        <f t="shared" si="12"/>
        <v>0</v>
      </c>
      <c r="C26" s="118">
        <f t="shared" si="13"/>
        <v>0</v>
      </c>
      <c r="D26" s="118">
        <f t="shared" si="14"/>
        <v>0</v>
      </c>
      <c r="E26" s="118">
        <f t="shared" si="15"/>
        <v>0</v>
      </c>
      <c r="F26" s="118">
        <f t="shared" si="16"/>
        <v>0</v>
      </c>
      <c r="G26" s="119">
        <f t="shared" si="17"/>
        <v>0</v>
      </c>
      <c r="I26" s="74">
        <f t="shared" si="18"/>
        <v>0</v>
      </c>
      <c r="J26" s="74">
        <f>SUMIFS('1추일입'!M$6:M$15,'1추일입'!$B$6:$B$15,'1추총괄표(실국)'!$A26)</f>
        <v>0</v>
      </c>
      <c r="K26" s="74">
        <f>SUMIFS('1추일입'!N$6:N$15,'1추일입'!$B$6:$B$15,'1추총괄표(실국)'!$A26)</f>
        <v>0</v>
      </c>
      <c r="L26" s="74">
        <f>SUMIFS('1추일출'!M$6:M$63,'1추일출'!$B$6:$B$63,'1추총괄표(실국)'!$A26)</f>
        <v>0</v>
      </c>
      <c r="M26" s="74">
        <f>SUMIFS('1추일출'!N$6:N$63,'1추일출'!$B$6:$B$63,'1추총괄표(실국)'!$A26)</f>
        <v>0</v>
      </c>
      <c r="N26" s="74">
        <f t="shared" si="19"/>
        <v>0</v>
      </c>
      <c r="O26" s="122"/>
      <c r="P26" s="74">
        <f t="shared" si="20"/>
        <v>0</v>
      </c>
      <c r="Q26" s="74">
        <f>SUMIFS('1추특입'!M$6:M$50,'1추특입'!$B$6:$B$50,'1추총괄표(실국)'!$A26)</f>
        <v>0</v>
      </c>
      <c r="R26" s="74">
        <f>SUMIFS('1추특입'!N$6:N$50,'1추특입'!$B$6:$B$50,'1추총괄표(실국)'!$A26)</f>
        <v>0</v>
      </c>
      <c r="S26" s="74">
        <f>SUMIFS('1추특출'!M$6:M$40,'1추특출'!$B$6:$B$40,'1추총괄표(실국)'!$A26)</f>
        <v>0</v>
      </c>
      <c r="T26" s="74">
        <f>SUMIFS('1추특출'!N$6:N$40,'1추특출'!$B$6:$B$40,'1추총괄표(실국)'!$A26)</f>
        <v>0</v>
      </c>
      <c r="U26" s="74">
        <f t="shared" si="21"/>
        <v>0</v>
      </c>
    </row>
    <row r="27" spans="1:21" ht="20.100000000000001" customHeight="1" x14ac:dyDescent="0.3">
      <c r="A27" s="116" t="s">
        <v>469</v>
      </c>
      <c r="B27" s="118">
        <f t="shared" si="12"/>
        <v>671000</v>
      </c>
      <c r="C27" s="118">
        <f t="shared" si="13"/>
        <v>0</v>
      </c>
      <c r="D27" s="118">
        <f t="shared" si="14"/>
        <v>0</v>
      </c>
      <c r="E27" s="118">
        <f t="shared" si="15"/>
        <v>0</v>
      </c>
      <c r="F27" s="118">
        <f t="shared" si="16"/>
        <v>0</v>
      </c>
      <c r="G27" s="119">
        <f t="shared" si="17"/>
        <v>671000</v>
      </c>
      <c r="I27" s="74">
        <f t="shared" si="18"/>
        <v>671000</v>
      </c>
      <c r="J27" s="74">
        <f>SUMIFS('1추일입'!M$6:M$15,'1추일입'!$B$6:$B$15,'1추총괄표(실국)'!$A27)</f>
        <v>0</v>
      </c>
      <c r="K27" s="74">
        <f>SUMIFS('1추일입'!N$6:N$15,'1추일입'!$B$6:$B$15,'1추총괄표(실국)'!$A27)</f>
        <v>0</v>
      </c>
      <c r="L27" s="74">
        <f>SUMIFS('1추일출'!M$6:M$63,'1추일출'!$B$6:$B$63,'1추총괄표(실국)'!$A27)</f>
        <v>0</v>
      </c>
      <c r="M27" s="74">
        <f>SUMIFS('1추일출'!N$6:N$63,'1추일출'!$B$6:$B$63,'1추총괄표(실국)'!$A27)</f>
        <v>0</v>
      </c>
      <c r="N27" s="74">
        <f t="shared" si="19"/>
        <v>671000</v>
      </c>
      <c r="O27" s="122"/>
      <c r="P27" s="74">
        <f t="shared" si="20"/>
        <v>0</v>
      </c>
      <c r="Q27" s="74">
        <f>SUMIFS('1추특입'!M$6:M$50,'1추특입'!$B$6:$B$50,'1추총괄표(실국)'!$A27)</f>
        <v>0</v>
      </c>
      <c r="R27" s="74">
        <f>SUMIFS('1추특입'!N$6:N$50,'1추특입'!$B$6:$B$50,'1추총괄표(실국)'!$A27)</f>
        <v>0</v>
      </c>
      <c r="S27" s="74">
        <f>SUMIFS('1추특출'!M$6:M$40,'1추특출'!$B$6:$B$40,'1추총괄표(실국)'!$A27)</f>
        <v>0</v>
      </c>
      <c r="T27" s="74">
        <f>SUMIFS('1추특출'!N$6:N$40,'1추특출'!$B$6:$B$40,'1추총괄표(실국)'!$A27)</f>
        <v>0</v>
      </c>
      <c r="U27" s="74">
        <f t="shared" si="21"/>
        <v>0</v>
      </c>
    </row>
    <row r="28" spans="1:21" ht="20.100000000000001" customHeight="1" x14ac:dyDescent="0.3">
      <c r="A28" s="116" t="s">
        <v>154</v>
      </c>
      <c r="B28" s="118">
        <f t="shared" si="12"/>
        <v>0</v>
      </c>
      <c r="C28" s="118">
        <f t="shared" si="13"/>
        <v>0</v>
      </c>
      <c r="D28" s="118">
        <f t="shared" si="14"/>
        <v>0</v>
      </c>
      <c r="E28" s="118">
        <f t="shared" si="15"/>
        <v>0</v>
      </c>
      <c r="F28" s="118">
        <f t="shared" si="16"/>
        <v>0</v>
      </c>
      <c r="G28" s="119">
        <f t="shared" si="17"/>
        <v>0</v>
      </c>
      <c r="I28" s="74">
        <f t="shared" si="18"/>
        <v>0</v>
      </c>
      <c r="J28" s="74">
        <f>SUMIFS('1추일입'!M$6:M$15,'1추일입'!$B$6:$B$15,'1추총괄표(실국)'!$A28)</f>
        <v>0</v>
      </c>
      <c r="K28" s="74">
        <f>SUMIFS('1추일입'!N$6:N$15,'1추일입'!$B$6:$B$15,'1추총괄표(실국)'!$A28)</f>
        <v>0</v>
      </c>
      <c r="L28" s="74">
        <f>SUMIFS('1추일출'!M$6:M$63,'1추일출'!$B$6:$B$63,'1추총괄표(실국)'!$A28)</f>
        <v>0</v>
      </c>
      <c r="M28" s="74">
        <f>SUMIFS('1추일출'!N$6:N$63,'1추일출'!$B$6:$B$63,'1추총괄표(실국)'!$A28)</f>
        <v>0</v>
      </c>
      <c r="N28" s="74">
        <f t="shared" si="19"/>
        <v>0</v>
      </c>
      <c r="O28" s="122"/>
      <c r="P28" s="74">
        <f t="shared" si="20"/>
        <v>0</v>
      </c>
      <c r="Q28" s="74">
        <f>SUMIFS('1추특입'!M$6:M$50,'1추특입'!$B$6:$B$50,'1추총괄표(실국)'!$A28)</f>
        <v>0</v>
      </c>
      <c r="R28" s="74">
        <f>SUMIFS('1추특입'!N$6:N$50,'1추특입'!$B$6:$B$50,'1추총괄표(실국)'!$A28)</f>
        <v>0</v>
      </c>
      <c r="S28" s="74">
        <f>SUMIFS('1추특출'!M$6:M$40,'1추특출'!$B$6:$B$40,'1추총괄표(실국)'!$A28)</f>
        <v>0</v>
      </c>
      <c r="T28" s="74">
        <f>SUMIFS('1추특출'!N$6:N$40,'1추특출'!$B$6:$B$40,'1추총괄표(실국)'!$A28)</f>
        <v>0</v>
      </c>
      <c r="U28" s="74">
        <f t="shared" si="21"/>
        <v>0</v>
      </c>
    </row>
    <row r="29" spans="1:21" ht="20.100000000000001" customHeight="1" x14ac:dyDescent="0.3">
      <c r="A29" s="116" t="s">
        <v>599</v>
      </c>
      <c r="B29" s="118">
        <f t="shared" si="12"/>
        <v>21458000</v>
      </c>
      <c r="C29" s="118">
        <f t="shared" si="13"/>
        <v>0</v>
      </c>
      <c r="D29" s="118">
        <f t="shared" si="14"/>
        <v>0</v>
      </c>
      <c r="E29" s="118">
        <f t="shared" si="15"/>
        <v>0</v>
      </c>
      <c r="F29" s="118">
        <f t="shared" si="16"/>
        <v>0</v>
      </c>
      <c r="G29" s="119">
        <f t="shared" si="17"/>
        <v>21458000</v>
      </c>
      <c r="I29" s="74">
        <f t="shared" si="18"/>
        <v>21458000</v>
      </c>
      <c r="J29" s="74">
        <f>SUMIFS('1추일입'!M$6:M$15,'1추일입'!$B$6:$B$15,'1추총괄표(실국)'!$A29)</f>
        <v>0</v>
      </c>
      <c r="K29" s="74">
        <f>SUMIFS('1추일입'!N$6:N$15,'1추일입'!$B$6:$B$15,'1추총괄표(실국)'!$A29)</f>
        <v>0</v>
      </c>
      <c r="L29" s="74">
        <f>SUMIFS('1추일출'!M$6:M$63,'1추일출'!$B$6:$B$63,'1추총괄표(실국)'!$A29)</f>
        <v>0</v>
      </c>
      <c r="M29" s="74">
        <f>SUMIFS('1추일출'!N$6:N$63,'1추일출'!$B$6:$B$63,'1추총괄표(실국)'!$A29)</f>
        <v>0</v>
      </c>
      <c r="N29" s="74">
        <f t="shared" si="19"/>
        <v>21458000</v>
      </c>
      <c r="O29" s="122"/>
      <c r="P29" s="74">
        <f t="shared" si="20"/>
        <v>0</v>
      </c>
      <c r="Q29" s="74">
        <f>SUMIFS('1추특입'!M$6:M$50,'1추특입'!$B$6:$B$50,'1추총괄표(실국)'!$A29)</f>
        <v>0</v>
      </c>
      <c r="R29" s="74">
        <f>SUMIFS('1추특입'!N$6:N$50,'1추특입'!$B$6:$B$50,'1추총괄표(실국)'!$A29)</f>
        <v>0</v>
      </c>
      <c r="S29" s="74">
        <f>SUMIFS('1추특출'!M$6:M$40,'1추특출'!$B$6:$B$40,'1추총괄표(실국)'!$A29)</f>
        <v>0</v>
      </c>
      <c r="T29" s="74">
        <f>SUMIFS('1추특출'!N$6:N$40,'1추특출'!$B$6:$B$40,'1추총괄표(실국)'!$A29)</f>
        <v>0</v>
      </c>
      <c r="U29" s="74">
        <f t="shared" si="21"/>
        <v>0</v>
      </c>
    </row>
    <row r="30" spans="1:21" ht="20.100000000000001" customHeight="1" x14ac:dyDescent="0.3">
      <c r="A30" s="116" t="s">
        <v>462</v>
      </c>
      <c r="B30" s="118">
        <f t="shared" si="12"/>
        <v>76861624</v>
      </c>
      <c r="C30" s="118">
        <f t="shared" si="13"/>
        <v>0</v>
      </c>
      <c r="D30" s="118">
        <f t="shared" si="14"/>
        <v>0</v>
      </c>
      <c r="E30" s="118">
        <f t="shared" si="15"/>
        <v>0</v>
      </c>
      <c r="F30" s="118">
        <f t="shared" si="16"/>
        <v>417664</v>
      </c>
      <c r="G30" s="119">
        <f t="shared" si="17"/>
        <v>77279288</v>
      </c>
      <c r="I30" s="74">
        <f t="shared" si="18"/>
        <v>76861624</v>
      </c>
      <c r="J30" s="74">
        <f>SUMIFS('1추일입'!M$6:M$15,'1추일입'!$B$6:$B$15,'1추총괄표(실국)'!$A30)</f>
        <v>0</v>
      </c>
      <c r="K30" s="74">
        <f>SUMIFS('1추일입'!N$6:N$15,'1추일입'!$B$6:$B$15,'1추총괄표(실국)'!$A30)</f>
        <v>0</v>
      </c>
      <c r="L30" s="74">
        <f>SUMIFS('1추일출'!M$6:M$63,'1추일출'!$B$6:$B$63,'1추총괄표(실국)'!$A30)</f>
        <v>0</v>
      </c>
      <c r="M30" s="74">
        <f>SUMIFS('1추일출'!N$6:N$63,'1추일출'!$B$6:$B$63,'1추총괄표(실국)'!$A30)</f>
        <v>417664</v>
      </c>
      <c r="N30" s="74">
        <f t="shared" si="19"/>
        <v>77279288</v>
      </c>
      <c r="O30" s="122"/>
      <c r="P30" s="74">
        <f t="shared" si="20"/>
        <v>0</v>
      </c>
      <c r="Q30" s="74">
        <f>SUMIFS('1추특입'!M$6:M$50,'1추특입'!$B$6:$B$50,'1추총괄표(실국)'!$A30)</f>
        <v>0</v>
      </c>
      <c r="R30" s="74">
        <f>SUMIFS('1추특입'!N$6:N$50,'1추특입'!$B$6:$B$50,'1추총괄표(실국)'!$A30)</f>
        <v>0</v>
      </c>
      <c r="S30" s="74">
        <f>SUMIFS('1추특출'!M$6:M$40,'1추특출'!$B$6:$B$40,'1추총괄표(실국)'!$A30)</f>
        <v>0</v>
      </c>
      <c r="T30" s="74">
        <f>SUMIFS('1추특출'!N$6:N$40,'1추특출'!$B$6:$B$40,'1추총괄표(실국)'!$A30)</f>
        <v>0</v>
      </c>
      <c r="U30" s="74">
        <f t="shared" si="21"/>
        <v>0</v>
      </c>
    </row>
    <row r="31" spans="1:21" ht="20.100000000000001" customHeight="1" x14ac:dyDescent="0.3">
      <c r="A31" s="116" t="s">
        <v>94</v>
      </c>
      <c r="B31" s="118">
        <f t="shared" si="12"/>
        <v>7238000</v>
      </c>
      <c r="C31" s="118">
        <f t="shared" si="13"/>
        <v>0</v>
      </c>
      <c r="D31" s="118">
        <f t="shared" si="14"/>
        <v>0</v>
      </c>
      <c r="E31" s="118">
        <f t="shared" si="15"/>
        <v>0</v>
      </c>
      <c r="F31" s="118">
        <f t="shared" si="16"/>
        <v>0</v>
      </c>
      <c r="G31" s="119">
        <f t="shared" si="17"/>
        <v>7238000</v>
      </c>
      <c r="I31" s="74">
        <f t="shared" si="18"/>
        <v>7238000</v>
      </c>
      <c r="J31" s="74">
        <f>SUMIFS('1추일입'!M$6:M$15,'1추일입'!$B$6:$B$15,'1추총괄표(실국)'!$A31)</f>
        <v>0</v>
      </c>
      <c r="K31" s="74">
        <f>SUMIFS('1추일입'!N$6:N$15,'1추일입'!$B$6:$B$15,'1추총괄표(실국)'!$A31)</f>
        <v>0</v>
      </c>
      <c r="L31" s="74">
        <f>SUMIFS('1추일출'!M$6:M$63,'1추일출'!$B$6:$B$63,'1추총괄표(실국)'!$A31)</f>
        <v>0</v>
      </c>
      <c r="M31" s="74">
        <f>SUMIFS('1추일출'!N$6:N$63,'1추일출'!$B$6:$B$63,'1추총괄표(실국)'!$A31)</f>
        <v>0</v>
      </c>
      <c r="N31" s="74">
        <f t="shared" si="19"/>
        <v>7238000</v>
      </c>
      <c r="O31" s="122"/>
      <c r="P31" s="74">
        <f t="shared" si="20"/>
        <v>0</v>
      </c>
      <c r="Q31" s="74">
        <f>SUMIFS('1추특입'!M$6:M$50,'1추특입'!$B$6:$B$50,'1추총괄표(실국)'!$A31)</f>
        <v>0</v>
      </c>
      <c r="R31" s="74">
        <f>SUMIFS('1추특입'!N$6:N$50,'1추특입'!$B$6:$B$50,'1추총괄표(실국)'!$A31)</f>
        <v>0</v>
      </c>
      <c r="S31" s="74">
        <f>SUMIFS('1추특출'!M$6:M$40,'1추특출'!$B$6:$B$40,'1추총괄표(실국)'!$A31)</f>
        <v>0</v>
      </c>
      <c r="T31" s="74">
        <f>SUMIFS('1추특출'!N$6:N$40,'1추특출'!$B$6:$B$40,'1추총괄표(실국)'!$A31)</f>
        <v>0</v>
      </c>
      <c r="U31" s="74">
        <f t="shared" si="21"/>
        <v>0</v>
      </c>
    </row>
    <row r="32" spans="1:21" ht="20.100000000000001" customHeight="1" x14ac:dyDescent="0.3">
      <c r="A32" s="116" t="s">
        <v>114</v>
      </c>
      <c r="B32" s="118">
        <f t="shared" si="12"/>
        <v>17940261</v>
      </c>
      <c r="C32" s="118">
        <f t="shared" si="13"/>
        <v>0</v>
      </c>
      <c r="D32" s="118">
        <f t="shared" si="14"/>
        <v>0</v>
      </c>
      <c r="E32" s="118">
        <f t="shared" si="15"/>
        <v>0</v>
      </c>
      <c r="F32" s="118">
        <f t="shared" si="16"/>
        <v>6000000</v>
      </c>
      <c r="G32" s="119">
        <f t="shared" si="17"/>
        <v>23940261</v>
      </c>
      <c r="I32" s="74">
        <f t="shared" si="18"/>
        <v>17940261</v>
      </c>
      <c r="J32" s="74">
        <f>SUMIFS('1추일입'!M$6:M$15,'1추일입'!$B$6:$B$15,'1추총괄표(실국)'!$A32)</f>
        <v>0</v>
      </c>
      <c r="K32" s="74">
        <f>SUMIFS('1추일입'!N$6:N$15,'1추일입'!$B$6:$B$15,'1추총괄표(실국)'!$A32)</f>
        <v>0</v>
      </c>
      <c r="L32" s="74">
        <f>SUMIFS('1추일출'!M$6:M$63,'1추일출'!$B$6:$B$63,'1추총괄표(실국)'!$A32)</f>
        <v>0</v>
      </c>
      <c r="M32" s="74">
        <f>SUMIFS('1추일출'!N$6:N$63,'1추일출'!$B$6:$B$63,'1추총괄표(실국)'!$A32)</f>
        <v>6000000</v>
      </c>
      <c r="N32" s="74">
        <f t="shared" si="19"/>
        <v>23940261</v>
      </c>
      <c r="O32" s="122"/>
      <c r="P32" s="74">
        <f t="shared" si="20"/>
        <v>0</v>
      </c>
      <c r="Q32" s="74">
        <f>SUMIFS('1추특입'!M$6:M$50,'1추특입'!$B$6:$B$50,'1추총괄표(실국)'!$A32)</f>
        <v>0</v>
      </c>
      <c r="R32" s="74">
        <f>SUMIFS('1추특입'!N$6:N$50,'1추특입'!$B$6:$B$50,'1추총괄표(실국)'!$A32)</f>
        <v>0</v>
      </c>
      <c r="S32" s="74">
        <f>SUMIFS('1추특출'!M$6:M$40,'1추특출'!$B$6:$B$40,'1추총괄표(실국)'!$A32)</f>
        <v>0</v>
      </c>
      <c r="T32" s="74">
        <f>SUMIFS('1추특출'!N$6:N$40,'1추특출'!$B$6:$B$40,'1추총괄표(실국)'!$A32)</f>
        <v>0</v>
      </c>
      <c r="U32" s="74">
        <f t="shared" si="21"/>
        <v>0</v>
      </c>
    </row>
    <row r="33" spans="1:21" ht="20.100000000000001" customHeight="1" x14ac:dyDescent="0.3">
      <c r="A33" s="116" t="s">
        <v>389</v>
      </c>
      <c r="B33" s="118">
        <f t="shared" si="12"/>
        <v>2683590</v>
      </c>
      <c r="C33" s="118">
        <f t="shared" si="13"/>
        <v>0</v>
      </c>
      <c r="D33" s="118">
        <f t="shared" si="14"/>
        <v>0</v>
      </c>
      <c r="E33" s="118">
        <f t="shared" si="15"/>
        <v>-500000</v>
      </c>
      <c r="F33" s="118">
        <f t="shared" si="16"/>
        <v>0</v>
      </c>
      <c r="G33" s="119">
        <f t="shared" si="17"/>
        <v>2183590</v>
      </c>
      <c r="I33" s="74">
        <f t="shared" si="18"/>
        <v>2683590</v>
      </c>
      <c r="J33" s="74">
        <f>SUMIFS('1추일입'!M$6:M$15,'1추일입'!$B$6:$B$15,'1추총괄표(실국)'!$A33)</f>
        <v>0</v>
      </c>
      <c r="K33" s="74">
        <f>SUMIFS('1추일입'!N$6:N$15,'1추일입'!$B$6:$B$15,'1추총괄표(실국)'!$A33)</f>
        <v>0</v>
      </c>
      <c r="L33" s="74">
        <f>SUMIFS('1추일출'!M$6:M$63,'1추일출'!$B$6:$B$63,'1추총괄표(실국)'!$A33)</f>
        <v>-500000</v>
      </c>
      <c r="M33" s="74">
        <f>SUMIFS('1추일출'!N$6:N$63,'1추일출'!$B$6:$B$63,'1추총괄표(실국)'!$A33)</f>
        <v>0</v>
      </c>
      <c r="N33" s="74">
        <f t="shared" si="19"/>
        <v>2183590</v>
      </c>
      <c r="O33" s="122"/>
      <c r="P33" s="74">
        <f t="shared" si="20"/>
        <v>0</v>
      </c>
      <c r="Q33" s="74">
        <f>SUMIFS('1추특입'!M$6:M$50,'1추특입'!$B$6:$B$50,'1추총괄표(실국)'!$A33)</f>
        <v>0</v>
      </c>
      <c r="R33" s="74">
        <f>SUMIFS('1추특입'!N$6:N$50,'1추특입'!$B$6:$B$50,'1추총괄표(실국)'!$A33)</f>
        <v>0</v>
      </c>
      <c r="S33" s="74">
        <f>SUMIFS('1추특출'!M$6:M$40,'1추특출'!$B$6:$B$40,'1추총괄표(실국)'!$A33)</f>
        <v>0</v>
      </c>
      <c r="T33" s="74">
        <f>SUMIFS('1추특출'!N$6:N$40,'1추특출'!$B$6:$B$40,'1추총괄표(실국)'!$A33)</f>
        <v>0</v>
      </c>
      <c r="U33" s="74">
        <f t="shared" si="21"/>
        <v>0</v>
      </c>
    </row>
    <row r="34" spans="1:21" ht="20.100000000000001" customHeight="1" x14ac:dyDescent="0.3">
      <c r="A34" s="116" t="s">
        <v>493</v>
      </c>
      <c r="B34" s="118">
        <f t="shared" si="12"/>
        <v>785000</v>
      </c>
      <c r="C34" s="118">
        <f t="shared" si="13"/>
        <v>0</v>
      </c>
      <c r="D34" s="118">
        <f t="shared" si="14"/>
        <v>0</v>
      </c>
      <c r="E34" s="118">
        <f t="shared" si="15"/>
        <v>-343500</v>
      </c>
      <c r="F34" s="118">
        <f t="shared" si="16"/>
        <v>96000</v>
      </c>
      <c r="G34" s="119">
        <f t="shared" si="17"/>
        <v>537500</v>
      </c>
      <c r="I34" s="74">
        <f t="shared" si="18"/>
        <v>785000</v>
      </c>
      <c r="J34" s="74">
        <f>SUMIFS('1추일입'!M$6:M$15,'1추일입'!$B$6:$B$15,'1추총괄표(실국)'!$A34)</f>
        <v>0</v>
      </c>
      <c r="K34" s="74">
        <f>SUMIFS('1추일입'!N$6:N$15,'1추일입'!$B$6:$B$15,'1추총괄표(실국)'!$A34)</f>
        <v>0</v>
      </c>
      <c r="L34" s="74">
        <f>SUMIFS('1추일출'!M$6:M$63,'1추일출'!$B$6:$B$63,'1추총괄표(실국)'!$A34)</f>
        <v>-343500</v>
      </c>
      <c r="M34" s="74">
        <f>SUMIFS('1추일출'!N$6:N$63,'1추일출'!$B$6:$B$63,'1추총괄표(실국)'!$A34)</f>
        <v>96000</v>
      </c>
      <c r="N34" s="74">
        <f t="shared" si="19"/>
        <v>537500</v>
      </c>
      <c r="O34" s="122"/>
      <c r="P34" s="74">
        <f t="shared" si="20"/>
        <v>0</v>
      </c>
      <c r="Q34" s="74">
        <f>SUMIFS('1추특입'!M$6:M$50,'1추특입'!$B$6:$B$50,'1추총괄표(실국)'!$A34)</f>
        <v>0</v>
      </c>
      <c r="R34" s="74">
        <f>SUMIFS('1추특입'!N$6:N$50,'1추특입'!$B$6:$B$50,'1추총괄표(실국)'!$A34)</f>
        <v>0</v>
      </c>
      <c r="S34" s="74">
        <f>SUMIFS('1추특출'!M$6:M$40,'1추특출'!$B$6:$B$40,'1추총괄표(실국)'!$A34)</f>
        <v>0</v>
      </c>
      <c r="T34" s="74">
        <f>SUMIFS('1추특출'!N$6:N$40,'1추특출'!$B$6:$B$40,'1추총괄표(실국)'!$A34)</f>
        <v>0</v>
      </c>
      <c r="U34" s="74">
        <f t="shared" si="21"/>
        <v>0</v>
      </c>
    </row>
    <row r="35" spans="1:21" ht="20.100000000000001" customHeight="1" x14ac:dyDescent="0.3">
      <c r="A35" s="116" t="s">
        <v>509</v>
      </c>
      <c r="B35" s="118">
        <f t="shared" si="12"/>
        <v>13500000</v>
      </c>
      <c r="C35" s="118">
        <f t="shared" si="13"/>
        <v>0</v>
      </c>
      <c r="D35" s="118">
        <f t="shared" si="14"/>
        <v>0</v>
      </c>
      <c r="E35" s="118">
        <f t="shared" si="15"/>
        <v>-3500000</v>
      </c>
      <c r="F35" s="118">
        <f t="shared" si="16"/>
        <v>0</v>
      </c>
      <c r="G35" s="119">
        <f t="shared" si="17"/>
        <v>10000000</v>
      </c>
      <c r="I35" s="74">
        <f t="shared" si="18"/>
        <v>13500000</v>
      </c>
      <c r="J35" s="74">
        <f>SUMIFS('1추일입'!M$6:M$15,'1추일입'!$B$6:$B$15,'1추총괄표(실국)'!$A35)</f>
        <v>0</v>
      </c>
      <c r="K35" s="74">
        <f>SUMIFS('1추일입'!N$6:N$15,'1추일입'!$B$6:$B$15,'1추총괄표(실국)'!$A35)</f>
        <v>0</v>
      </c>
      <c r="L35" s="74">
        <f>SUMIFS('1추일출'!M$6:M$63,'1추일출'!$B$6:$B$63,'1추총괄표(실국)'!$A35)</f>
        <v>-3500000</v>
      </c>
      <c r="M35" s="74">
        <f>SUMIFS('1추일출'!N$6:N$63,'1추일출'!$B$6:$B$63,'1추총괄표(실국)'!$A35)</f>
        <v>0</v>
      </c>
      <c r="N35" s="74">
        <f t="shared" si="19"/>
        <v>10000000</v>
      </c>
      <c r="O35" s="122"/>
      <c r="P35" s="74">
        <f t="shared" si="20"/>
        <v>0</v>
      </c>
      <c r="Q35" s="74">
        <f>SUMIFS('1추특입'!M$6:M$50,'1추특입'!$B$6:$B$50,'1추총괄표(실국)'!$A35)</f>
        <v>0</v>
      </c>
      <c r="R35" s="74">
        <f>SUMIFS('1추특입'!N$6:N$50,'1추특입'!$B$6:$B$50,'1추총괄표(실국)'!$A35)</f>
        <v>0</v>
      </c>
      <c r="S35" s="74">
        <f>SUMIFS('1추특출'!M$6:M$40,'1추특출'!$B$6:$B$40,'1추총괄표(실국)'!$A35)</f>
        <v>0</v>
      </c>
      <c r="T35" s="74">
        <f>SUMIFS('1추특출'!N$6:N$40,'1추특출'!$B$6:$B$40,'1추총괄표(실국)'!$A35)</f>
        <v>0</v>
      </c>
      <c r="U35" s="74">
        <f t="shared" si="21"/>
        <v>0</v>
      </c>
    </row>
    <row r="36" spans="1:21" ht="20.100000000000001" customHeight="1" thickBot="1" x14ac:dyDescent="0.35">
      <c r="A36" s="117" t="s">
        <v>522</v>
      </c>
      <c r="B36" s="120">
        <f t="shared" si="12"/>
        <v>0</v>
      </c>
      <c r="C36" s="120">
        <f t="shared" si="13"/>
        <v>0</v>
      </c>
      <c r="D36" s="120">
        <f t="shared" si="14"/>
        <v>0</v>
      </c>
      <c r="E36" s="120">
        <f t="shared" si="15"/>
        <v>0</v>
      </c>
      <c r="F36" s="120">
        <f t="shared" si="16"/>
        <v>0</v>
      </c>
      <c r="G36" s="121">
        <f t="shared" si="17"/>
        <v>0</v>
      </c>
      <c r="I36" s="74">
        <f t="shared" si="18"/>
        <v>0</v>
      </c>
      <c r="J36" s="74">
        <f>SUMIFS('1추일입'!M$6:M$15,'1추일입'!$B$6:$B$15,'1추총괄표(실국)'!$A36)</f>
        <v>0</v>
      </c>
      <c r="K36" s="74">
        <f>SUMIFS('1추일입'!N$6:N$15,'1추일입'!$B$6:$B$15,'1추총괄표(실국)'!$A36)</f>
        <v>0</v>
      </c>
      <c r="L36" s="74">
        <f>SUMIFS('1추일출'!M$6:M$63,'1추일출'!$B$6:$B$63,'1추총괄표(실국)'!$A36)</f>
        <v>0</v>
      </c>
      <c r="M36" s="74">
        <f>SUMIFS('1추일출'!N$6:N$63,'1추일출'!$B$6:$B$63,'1추총괄표(실국)'!$A36)</f>
        <v>0</v>
      </c>
      <c r="N36" s="74">
        <f t="shared" si="19"/>
        <v>0</v>
      </c>
      <c r="O36" s="122"/>
      <c r="P36" s="74">
        <f t="shared" si="20"/>
        <v>0</v>
      </c>
      <c r="Q36" s="74">
        <f>SUMIFS('1추특입'!M$6:M$50,'1추특입'!$B$6:$B$50,'1추총괄표(실국)'!$A36)</f>
        <v>0</v>
      </c>
      <c r="R36" s="74">
        <f>SUMIFS('1추특입'!N$6:N$50,'1추특입'!$B$6:$B$50,'1추총괄표(실국)'!$A36)</f>
        <v>0</v>
      </c>
      <c r="S36" s="74">
        <f>SUMIFS('1추특출'!M$6:M$40,'1추특출'!$B$6:$B$40,'1추총괄표(실국)'!$A36)</f>
        <v>0</v>
      </c>
      <c r="T36" s="74">
        <f>SUMIFS('1추특출'!N$6:N$40,'1추특출'!$B$6:$B$40,'1추총괄표(실국)'!$A36)</f>
        <v>0</v>
      </c>
      <c r="U36" s="74">
        <f t="shared" si="21"/>
        <v>0</v>
      </c>
    </row>
    <row r="39" spans="1:21" ht="20.100000000000001" customHeight="1" x14ac:dyDescent="0.3">
      <c r="A39" s="82" t="s">
        <v>738</v>
      </c>
      <c r="B39" s="94"/>
      <c r="C39" s="94"/>
      <c r="D39" s="94"/>
      <c r="E39" s="94"/>
    </row>
    <row r="40" spans="1:21" ht="20.100000000000001" customHeight="1" x14ac:dyDescent="0.3">
      <c r="A40" s="130" t="s">
        <v>704</v>
      </c>
      <c r="B40" s="130" t="s">
        <v>735</v>
      </c>
      <c r="C40" s="130" t="s">
        <v>736</v>
      </c>
      <c r="D40" s="130" t="s">
        <v>737</v>
      </c>
      <c r="E40" s="130" t="s">
        <v>742</v>
      </c>
    </row>
    <row r="41" spans="1:21" ht="20.100000000000001" customHeight="1" x14ac:dyDescent="0.3">
      <c r="A41" s="96" t="s">
        <v>709</v>
      </c>
      <c r="B41" s="128">
        <f>SUM(B42:B43)</f>
        <v>911675</v>
      </c>
      <c r="C41" s="128">
        <f t="shared" ref="C41" si="22">SUM(C42:C43)</f>
        <v>911675</v>
      </c>
      <c r="D41" s="128">
        <f>B41-C41</f>
        <v>0</v>
      </c>
      <c r="E41" s="84"/>
    </row>
    <row r="42" spans="1:21" ht="20.100000000000001" customHeight="1" x14ac:dyDescent="0.3">
      <c r="A42" s="73" t="s">
        <v>721</v>
      </c>
      <c r="B42" s="74">
        <f>SUM(J6:K6)</f>
        <v>911675</v>
      </c>
      <c r="C42" s="74">
        <f>SUM(L6:M6)</f>
        <v>911675</v>
      </c>
      <c r="D42" s="74">
        <f t="shared" ref="D42:D43" si="23">B42-C42</f>
        <v>0</v>
      </c>
      <c r="E42" s="228" t="s">
        <v>741</v>
      </c>
    </row>
    <row r="43" spans="1:21" ht="20.100000000000001" customHeight="1" x14ac:dyDescent="0.3">
      <c r="A43" s="73" t="s">
        <v>739</v>
      </c>
      <c r="B43" s="74">
        <f>SUM(Q6:R6)</f>
        <v>0</v>
      </c>
      <c r="C43" s="74">
        <f>SUM(S6:T6)</f>
        <v>0</v>
      </c>
      <c r="D43" s="74">
        <f t="shared" si="23"/>
        <v>0</v>
      </c>
      <c r="E43" s="229"/>
    </row>
    <row r="45" spans="1:21" ht="20.100000000000001" hidden="1" customHeight="1" x14ac:dyDescent="0.3">
      <c r="A45" s="82" t="s">
        <v>767</v>
      </c>
    </row>
    <row r="46" spans="1:21" ht="20.100000000000001" hidden="1" customHeight="1" x14ac:dyDescent="0.3">
      <c r="A46" s="130" t="s">
        <v>768</v>
      </c>
      <c r="B46" s="130" t="s">
        <v>727</v>
      </c>
      <c r="C46" s="130" t="s">
        <v>729</v>
      </c>
      <c r="D46" s="130" t="s">
        <v>721</v>
      </c>
      <c r="E46" s="130" t="s">
        <v>725</v>
      </c>
      <c r="F46" s="130" t="s">
        <v>726</v>
      </c>
    </row>
    <row r="47" spans="1:21" ht="20.100000000000001" hidden="1" customHeight="1" x14ac:dyDescent="0.3">
      <c r="A47" s="96" t="s">
        <v>766</v>
      </c>
      <c r="B47" s="129">
        <f>SUM(B48:B77)</f>
        <v>738556856</v>
      </c>
      <c r="C47" s="129">
        <f>SUM(C48:C77)</f>
        <v>738556856</v>
      </c>
      <c r="D47" s="129">
        <f t="shared" ref="D47:F47" si="24">SUM(D48:D77)</f>
        <v>738556856</v>
      </c>
      <c r="E47" s="129">
        <f t="shared" si="24"/>
        <v>0</v>
      </c>
      <c r="F47" s="129">
        <f t="shared" si="24"/>
        <v>0</v>
      </c>
      <c r="G47" s="189" t="str">
        <f>IF(D47='1추총괄표'!D30,"OK","@@")</f>
        <v>OK</v>
      </c>
    </row>
    <row r="48" spans="1:21" ht="20.100000000000001" hidden="1" customHeight="1" x14ac:dyDescent="0.3">
      <c r="A48" s="75" t="s">
        <v>50</v>
      </c>
      <c r="B48" s="111">
        <f>SUM(D48:F48)</f>
        <v>0</v>
      </c>
      <c r="C48" s="111">
        <f>D48+E48</f>
        <v>0</v>
      </c>
      <c r="D48" s="111">
        <v>0</v>
      </c>
      <c r="E48" s="111"/>
      <c r="F48" s="111"/>
    </row>
    <row r="49" spans="1:6" ht="20.100000000000001" hidden="1" customHeight="1" x14ac:dyDescent="0.3">
      <c r="A49" s="75" t="s">
        <v>63</v>
      </c>
      <c r="B49" s="111">
        <f t="shared" ref="B49:B77" si="25">SUM(D49:F49)</f>
        <v>185572667</v>
      </c>
      <c r="C49" s="111">
        <f t="shared" ref="C49:C77" si="26">D49+E49</f>
        <v>185572667</v>
      </c>
      <c r="D49" s="111">
        <v>185572667</v>
      </c>
      <c r="E49" s="111"/>
      <c r="F49" s="111"/>
    </row>
    <row r="50" spans="1:6" ht="20.100000000000001" hidden="1" customHeight="1" x14ac:dyDescent="0.3">
      <c r="A50" s="75" t="s">
        <v>539</v>
      </c>
      <c r="B50" s="111">
        <f>SUM(D50:F50)</f>
        <v>8532790</v>
      </c>
      <c r="C50" s="111">
        <f t="shared" si="26"/>
        <v>8532790</v>
      </c>
      <c r="D50" s="111">
        <v>8532790</v>
      </c>
      <c r="E50" s="111"/>
      <c r="F50" s="111"/>
    </row>
    <row r="51" spans="1:6" ht="20.100000000000001" hidden="1" customHeight="1" x14ac:dyDescent="0.3">
      <c r="A51" s="75" t="s">
        <v>167</v>
      </c>
      <c r="B51" s="111">
        <f t="shared" si="25"/>
        <v>9603506</v>
      </c>
      <c r="C51" s="111">
        <f t="shared" si="26"/>
        <v>9603506</v>
      </c>
      <c r="D51" s="111">
        <v>9603506</v>
      </c>
      <c r="E51" s="111"/>
      <c r="F51" s="111"/>
    </row>
    <row r="52" spans="1:6" ht="20.100000000000001" hidden="1" customHeight="1" x14ac:dyDescent="0.3">
      <c r="A52" s="75" t="s">
        <v>632</v>
      </c>
      <c r="B52" s="111">
        <f t="shared" si="25"/>
        <v>123758756</v>
      </c>
      <c r="C52" s="111">
        <f t="shared" si="26"/>
        <v>123758756</v>
      </c>
      <c r="D52" s="111">
        <v>123758756</v>
      </c>
      <c r="E52" s="111"/>
      <c r="F52" s="111"/>
    </row>
    <row r="53" spans="1:6" ht="20.100000000000001" hidden="1" customHeight="1" x14ac:dyDescent="0.3">
      <c r="A53" s="75" t="s">
        <v>344</v>
      </c>
      <c r="B53" s="111">
        <f t="shared" si="25"/>
        <v>21603000</v>
      </c>
      <c r="C53" s="111">
        <f t="shared" si="26"/>
        <v>21603000</v>
      </c>
      <c r="D53" s="111">
        <v>21603000</v>
      </c>
      <c r="E53" s="111"/>
      <c r="F53" s="111"/>
    </row>
    <row r="54" spans="1:6" ht="20.100000000000001" hidden="1" customHeight="1" x14ac:dyDescent="0.3">
      <c r="A54" s="75" t="s">
        <v>367</v>
      </c>
      <c r="B54" s="111">
        <f t="shared" si="25"/>
        <v>11470364</v>
      </c>
      <c r="C54" s="111">
        <f t="shared" si="26"/>
        <v>11470364</v>
      </c>
      <c r="D54" s="111">
        <v>11470364</v>
      </c>
      <c r="E54" s="111"/>
      <c r="F54" s="111"/>
    </row>
    <row r="55" spans="1:6" ht="20.100000000000001" hidden="1" customHeight="1" x14ac:dyDescent="0.3">
      <c r="A55" s="75" t="s">
        <v>483</v>
      </c>
      <c r="B55" s="111">
        <f t="shared" si="25"/>
        <v>0</v>
      </c>
      <c r="C55" s="111">
        <f t="shared" si="26"/>
        <v>0</v>
      </c>
      <c r="D55" s="111">
        <v>0</v>
      </c>
      <c r="E55" s="111"/>
      <c r="F55" s="111"/>
    </row>
    <row r="56" spans="1:6" ht="20.100000000000001" hidden="1" customHeight="1" x14ac:dyDescent="0.3">
      <c r="A56" s="75" t="s">
        <v>39</v>
      </c>
      <c r="B56" s="111">
        <f t="shared" si="25"/>
        <v>0</v>
      </c>
      <c r="C56" s="111">
        <f t="shared" si="26"/>
        <v>0</v>
      </c>
      <c r="D56" s="111">
        <v>0</v>
      </c>
      <c r="E56" s="111"/>
      <c r="F56" s="111"/>
    </row>
    <row r="57" spans="1:6" ht="20.100000000000001" hidden="1" customHeight="1" x14ac:dyDescent="0.3">
      <c r="A57" s="75" t="s">
        <v>42</v>
      </c>
      <c r="B57" s="111">
        <f t="shared" si="25"/>
        <v>0</v>
      </c>
      <c r="C57" s="111">
        <f t="shared" si="26"/>
        <v>0</v>
      </c>
      <c r="D57" s="111">
        <v>0</v>
      </c>
      <c r="E57" s="111"/>
      <c r="F57" s="111"/>
    </row>
    <row r="58" spans="1:6" ht="20.100000000000001" hidden="1" customHeight="1" x14ac:dyDescent="0.3">
      <c r="A58" s="75" t="s">
        <v>440</v>
      </c>
      <c r="B58" s="111">
        <f t="shared" si="25"/>
        <v>23662291</v>
      </c>
      <c r="C58" s="111">
        <f t="shared" si="26"/>
        <v>23662291</v>
      </c>
      <c r="D58" s="111">
        <v>23662291</v>
      </c>
      <c r="E58" s="111"/>
      <c r="F58" s="111"/>
    </row>
    <row r="59" spans="1:6" ht="20.100000000000001" hidden="1" customHeight="1" x14ac:dyDescent="0.3">
      <c r="A59" s="75" t="s">
        <v>570</v>
      </c>
      <c r="B59" s="111">
        <f t="shared" si="25"/>
        <v>87000</v>
      </c>
      <c r="C59" s="111">
        <f t="shared" si="26"/>
        <v>87000</v>
      </c>
      <c r="D59" s="111">
        <v>87000</v>
      </c>
      <c r="E59" s="111"/>
      <c r="F59" s="111"/>
    </row>
    <row r="60" spans="1:6" ht="20.100000000000001" hidden="1" customHeight="1" x14ac:dyDescent="0.3">
      <c r="A60" s="75" t="s">
        <v>604</v>
      </c>
      <c r="B60" s="111">
        <f t="shared" si="25"/>
        <v>207803153</v>
      </c>
      <c r="C60" s="111">
        <f t="shared" si="26"/>
        <v>207803153</v>
      </c>
      <c r="D60" s="111">
        <v>207803153</v>
      </c>
      <c r="E60" s="111"/>
      <c r="F60" s="111"/>
    </row>
    <row r="61" spans="1:6" ht="20.100000000000001" hidden="1" customHeight="1" x14ac:dyDescent="0.3">
      <c r="A61" s="75" t="s">
        <v>109</v>
      </c>
      <c r="B61" s="111">
        <f t="shared" si="25"/>
        <v>314300</v>
      </c>
      <c r="C61" s="111">
        <f t="shared" si="26"/>
        <v>314300</v>
      </c>
      <c r="D61" s="111">
        <v>314300</v>
      </c>
      <c r="E61" s="111"/>
      <c r="F61" s="111"/>
    </row>
    <row r="62" spans="1:6" ht="20.100000000000001" hidden="1" customHeight="1" x14ac:dyDescent="0.3">
      <c r="A62" s="75" t="s">
        <v>33</v>
      </c>
      <c r="B62" s="111">
        <f t="shared" si="25"/>
        <v>0</v>
      </c>
      <c r="C62" s="111">
        <f t="shared" si="26"/>
        <v>0</v>
      </c>
      <c r="D62" s="111">
        <v>0</v>
      </c>
      <c r="E62" s="111"/>
      <c r="F62" s="111"/>
    </row>
    <row r="63" spans="1:6" ht="20.100000000000001" hidden="1" customHeight="1" x14ac:dyDescent="0.3">
      <c r="A63" s="75" t="s">
        <v>26</v>
      </c>
      <c r="B63" s="111">
        <f t="shared" si="25"/>
        <v>0</v>
      </c>
      <c r="C63" s="111">
        <f t="shared" si="26"/>
        <v>0</v>
      </c>
      <c r="D63" s="111">
        <v>0</v>
      </c>
      <c r="E63" s="111"/>
      <c r="F63" s="111"/>
    </row>
    <row r="64" spans="1:6" ht="20.100000000000001" hidden="1" customHeight="1" x14ac:dyDescent="0.3">
      <c r="A64" s="75" t="s">
        <v>192</v>
      </c>
      <c r="B64" s="111">
        <f t="shared" si="25"/>
        <v>5011554</v>
      </c>
      <c r="C64" s="111">
        <f t="shared" si="26"/>
        <v>5011554</v>
      </c>
      <c r="D64" s="111">
        <v>5011554</v>
      </c>
      <c r="E64" s="111"/>
      <c r="F64" s="111"/>
    </row>
    <row r="65" spans="1:6" ht="20.100000000000001" hidden="1" customHeight="1" x14ac:dyDescent="0.3">
      <c r="A65" s="75" t="s">
        <v>10</v>
      </c>
      <c r="B65" s="111">
        <f t="shared" si="25"/>
        <v>0</v>
      </c>
      <c r="C65" s="111">
        <f t="shared" si="26"/>
        <v>0</v>
      </c>
      <c r="D65" s="111">
        <v>0</v>
      </c>
      <c r="E65" s="111"/>
      <c r="F65" s="111"/>
    </row>
    <row r="66" spans="1:6" ht="20.100000000000001" hidden="1" customHeight="1" x14ac:dyDescent="0.3">
      <c r="A66" s="75" t="s">
        <v>408</v>
      </c>
      <c r="B66" s="111">
        <f t="shared" si="25"/>
        <v>0</v>
      </c>
      <c r="C66" s="111">
        <f t="shared" si="26"/>
        <v>0</v>
      </c>
      <c r="D66" s="111">
        <v>0</v>
      </c>
      <c r="E66" s="111"/>
      <c r="F66" s="111"/>
    </row>
    <row r="67" spans="1:6" ht="20.100000000000001" hidden="1" customHeight="1" x14ac:dyDescent="0.3">
      <c r="A67" s="75" t="s">
        <v>339</v>
      </c>
      <c r="B67" s="111">
        <f t="shared" si="25"/>
        <v>0</v>
      </c>
      <c r="C67" s="111">
        <f t="shared" si="26"/>
        <v>0</v>
      </c>
      <c r="D67" s="111">
        <v>0</v>
      </c>
      <c r="E67" s="111"/>
      <c r="F67" s="111"/>
    </row>
    <row r="68" spans="1:6" ht="20.100000000000001" hidden="1" customHeight="1" x14ac:dyDescent="0.3">
      <c r="A68" s="75" t="s">
        <v>469</v>
      </c>
      <c r="B68" s="111">
        <f t="shared" si="25"/>
        <v>671000</v>
      </c>
      <c r="C68" s="111">
        <f t="shared" si="26"/>
        <v>671000</v>
      </c>
      <c r="D68" s="111">
        <v>671000</v>
      </c>
      <c r="E68" s="111"/>
      <c r="F68" s="111"/>
    </row>
    <row r="69" spans="1:6" ht="20.100000000000001" hidden="1" customHeight="1" x14ac:dyDescent="0.3">
      <c r="A69" s="75" t="s">
        <v>154</v>
      </c>
      <c r="B69" s="111">
        <f t="shared" si="25"/>
        <v>0</v>
      </c>
      <c r="C69" s="111">
        <f t="shared" si="26"/>
        <v>0</v>
      </c>
      <c r="D69" s="111">
        <v>0</v>
      </c>
      <c r="E69" s="111"/>
      <c r="F69" s="111"/>
    </row>
    <row r="70" spans="1:6" ht="20.100000000000001" hidden="1" customHeight="1" x14ac:dyDescent="0.3">
      <c r="A70" s="75" t="s">
        <v>599</v>
      </c>
      <c r="B70" s="111">
        <f t="shared" si="25"/>
        <v>21458000</v>
      </c>
      <c r="C70" s="111">
        <f t="shared" si="26"/>
        <v>21458000</v>
      </c>
      <c r="D70" s="111">
        <v>21458000</v>
      </c>
      <c r="E70" s="111"/>
      <c r="F70" s="111"/>
    </row>
    <row r="71" spans="1:6" ht="20.100000000000001" hidden="1" customHeight="1" x14ac:dyDescent="0.3">
      <c r="A71" s="75" t="s">
        <v>462</v>
      </c>
      <c r="B71" s="111">
        <f t="shared" si="25"/>
        <v>76861624</v>
      </c>
      <c r="C71" s="111">
        <f t="shared" si="26"/>
        <v>76861624</v>
      </c>
      <c r="D71" s="111">
        <v>76861624</v>
      </c>
      <c r="E71" s="111"/>
      <c r="F71" s="111"/>
    </row>
    <row r="72" spans="1:6" ht="20.100000000000001" hidden="1" customHeight="1" x14ac:dyDescent="0.3">
      <c r="A72" s="75" t="s">
        <v>94</v>
      </c>
      <c r="B72" s="111">
        <f t="shared" si="25"/>
        <v>7238000</v>
      </c>
      <c r="C72" s="111">
        <f t="shared" si="26"/>
        <v>7238000</v>
      </c>
      <c r="D72" s="111">
        <v>7238000</v>
      </c>
      <c r="E72" s="111"/>
      <c r="F72" s="111"/>
    </row>
    <row r="73" spans="1:6" ht="20.100000000000001" hidden="1" customHeight="1" x14ac:dyDescent="0.3">
      <c r="A73" s="75" t="s">
        <v>114</v>
      </c>
      <c r="B73" s="111">
        <f t="shared" si="25"/>
        <v>17940261</v>
      </c>
      <c r="C73" s="111">
        <f t="shared" si="26"/>
        <v>17940261</v>
      </c>
      <c r="D73" s="111">
        <v>17940261</v>
      </c>
      <c r="E73" s="111"/>
      <c r="F73" s="111"/>
    </row>
    <row r="74" spans="1:6" ht="20.100000000000001" hidden="1" customHeight="1" x14ac:dyDescent="0.3">
      <c r="A74" s="75" t="s">
        <v>389</v>
      </c>
      <c r="B74" s="111">
        <f t="shared" si="25"/>
        <v>2683590</v>
      </c>
      <c r="C74" s="111">
        <f t="shared" si="26"/>
        <v>2683590</v>
      </c>
      <c r="D74" s="111">
        <v>2683590</v>
      </c>
      <c r="E74" s="111"/>
      <c r="F74" s="111"/>
    </row>
    <row r="75" spans="1:6" ht="20.100000000000001" hidden="1" customHeight="1" x14ac:dyDescent="0.3">
      <c r="A75" s="75" t="s">
        <v>493</v>
      </c>
      <c r="B75" s="111">
        <f t="shared" si="25"/>
        <v>785000</v>
      </c>
      <c r="C75" s="111">
        <f t="shared" si="26"/>
        <v>785000</v>
      </c>
      <c r="D75" s="111">
        <v>785000</v>
      </c>
      <c r="E75" s="111"/>
      <c r="F75" s="111"/>
    </row>
    <row r="76" spans="1:6" ht="20.100000000000001" hidden="1" customHeight="1" x14ac:dyDescent="0.3">
      <c r="A76" s="75" t="s">
        <v>509</v>
      </c>
      <c r="B76" s="111">
        <f t="shared" si="25"/>
        <v>13500000</v>
      </c>
      <c r="C76" s="111">
        <f t="shared" si="26"/>
        <v>13500000</v>
      </c>
      <c r="D76" s="111">
        <v>13500000</v>
      </c>
      <c r="E76" s="111"/>
      <c r="F76" s="111"/>
    </row>
    <row r="77" spans="1:6" ht="20.100000000000001" hidden="1" customHeight="1" x14ac:dyDescent="0.3">
      <c r="A77" s="75" t="s">
        <v>522</v>
      </c>
      <c r="B77" s="111">
        <f t="shared" si="25"/>
        <v>0</v>
      </c>
      <c r="C77" s="111">
        <f t="shared" si="26"/>
        <v>0</v>
      </c>
      <c r="D77" s="111">
        <v>0</v>
      </c>
      <c r="E77" s="111"/>
      <c r="F77" s="111"/>
    </row>
  </sheetData>
  <mergeCells count="14">
    <mergeCell ref="A4:A5"/>
    <mergeCell ref="B4:B5"/>
    <mergeCell ref="C4:D4"/>
    <mergeCell ref="E4:F4"/>
    <mergeCell ref="G4:G5"/>
    <mergeCell ref="U4:U5"/>
    <mergeCell ref="E42:E43"/>
    <mergeCell ref="J4:K4"/>
    <mergeCell ref="L4:M4"/>
    <mergeCell ref="N4:N5"/>
    <mergeCell ref="P4:P5"/>
    <mergeCell ref="Q4:R4"/>
    <mergeCell ref="S4:T4"/>
    <mergeCell ref="I4:I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K7" activePane="bottomRight" state="frozen"/>
      <selection activeCell="G32" sqref="G32"/>
      <selection pane="topRight" activeCell="G32" sqref="G32"/>
      <selection pane="bottomLeft" activeCell="G32" sqref="G32"/>
      <selection pane="bottomRight" activeCell="G32" sqref="G32"/>
    </sheetView>
  </sheetViews>
  <sheetFormatPr defaultRowHeight="20.100000000000001" customHeight="1" x14ac:dyDescent="0.3"/>
  <cols>
    <col min="1" max="1" width="9" style="90" hidden="1" customWidth="1"/>
    <col min="2" max="2" width="3.625" customWidth="1"/>
    <col min="3" max="3" width="20.625" customWidth="1"/>
    <col min="4" max="16" width="12.625" customWidth="1"/>
    <col min="17" max="17" width="2.625" customWidth="1"/>
    <col min="18" max="30" width="12.625" customWidth="1"/>
    <col min="31" max="32" width="5.625" customWidth="1"/>
    <col min="33" max="33" width="10.625" customWidth="1"/>
    <col min="34" max="34" width="5.625" customWidth="1"/>
    <col min="35" max="35" width="10.625" customWidth="1"/>
  </cols>
  <sheetData>
    <row r="1" spans="1:35" ht="35.1" customHeight="1" x14ac:dyDescent="0.3">
      <c r="B1" s="134" t="s">
        <v>771</v>
      </c>
      <c r="C1" s="134"/>
      <c r="D1" s="7"/>
      <c r="E1" s="7"/>
      <c r="F1" s="7"/>
      <c r="G1" s="7"/>
      <c r="H1" s="7"/>
      <c r="I1" s="7"/>
    </row>
    <row r="2" spans="1:35" ht="15" customHeight="1" x14ac:dyDescent="0.3">
      <c r="B2" s="69"/>
      <c r="C2" s="69"/>
    </row>
    <row r="3" spans="1:35" ht="20.100000000000001" customHeight="1" x14ac:dyDescent="0.3">
      <c r="E3" s="83"/>
      <c r="F3" s="83"/>
      <c r="G3" s="86"/>
      <c r="H3" s="83"/>
      <c r="I3" s="20"/>
      <c r="P3" s="20" t="s">
        <v>703</v>
      </c>
      <c r="AD3" s="20" t="s">
        <v>703</v>
      </c>
    </row>
    <row r="4" spans="1:35" ht="20.100000000000001" customHeight="1" x14ac:dyDescent="0.3">
      <c r="A4" s="83"/>
      <c r="B4" s="255" t="s">
        <v>772</v>
      </c>
      <c r="C4" s="255"/>
      <c r="D4" s="241" t="s">
        <v>775</v>
      </c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83"/>
      <c r="R4" s="241" t="s">
        <v>775</v>
      </c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83"/>
      <c r="AF4" s="238" t="s">
        <v>789</v>
      </c>
      <c r="AG4" s="240"/>
      <c r="AH4" s="240"/>
      <c r="AI4" s="239"/>
    </row>
    <row r="5" spans="1:35" ht="20.100000000000001" customHeight="1" x14ac:dyDescent="0.3">
      <c r="A5" s="83"/>
      <c r="B5" s="255"/>
      <c r="C5" s="255"/>
      <c r="D5" s="256" t="s">
        <v>776</v>
      </c>
      <c r="E5" s="242" t="s">
        <v>777</v>
      </c>
      <c r="F5" s="244" t="s">
        <v>778</v>
      </c>
      <c r="G5" s="260" t="s">
        <v>781</v>
      </c>
      <c r="H5" s="261"/>
      <c r="I5" s="258" t="s">
        <v>782</v>
      </c>
      <c r="J5" s="260" t="s">
        <v>785</v>
      </c>
      <c r="K5" s="261"/>
      <c r="L5" s="262" t="s">
        <v>786</v>
      </c>
      <c r="M5" s="263"/>
      <c r="N5" s="264" t="s">
        <v>787</v>
      </c>
      <c r="O5" s="262" t="s">
        <v>788</v>
      </c>
      <c r="P5" s="252"/>
      <c r="Q5" s="83"/>
      <c r="R5" s="242" t="s">
        <v>776</v>
      </c>
      <c r="S5" s="244" t="s">
        <v>777</v>
      </c>
      <c r="T5" s="242" t="s">
        <v>778</v>
      </c>
      <c r="U5" s="247" t="s">
        <v>781</v>
      </c>
      <c r="V5" s="248"/>
      <c r="W5" s="249" t="s">
        <v>782</v>
      </c>
      <c r="X5" s="247" t="s">
        <v>785</v>
      </c>
      <c r="Y5" s="248"/>
      <c r="Z5" s="251" t="s">
        <v>786</v>
      </c>
      <c r="AA5" s="252"/>
      <c r="AB5" s="253" t="s">
        <v>787</v>
      </c>
      <c r="AC5" s="251" t="s">
        <v>788</v>
      </c>
      <c r="AD5" s="252"/>
      <c r="AE5" s="83"/>
      <c r="AF5" s="238" t="s">
        <v>792</v>
      </c>
      <c r="AG5" s="239"/>
      <c r="AH5" s="238" t="s">
        <v>793</v>
      </c>
      <c r="AI5" s="239"/>
    </row>
    <row r="6" spans="1:35" ht="20.100000000000001" customHeight="1" x14ac:dyDescent="0.3">
      <c r="A6" s="83"/>
      <c r="B6" s="255"/>
      <c r="C6" s="255"/>
      <c r="D6" s="257"/>
      <c r="E6" s="246"/>
      <c r="F6" s="245"/>
      <c r="G6" s="182" t="s">
        <v>779</v>
      </c>
      <c r="H6" s="183" t="s">
        <v>780</v>
      </c>
      <c r="I6" s="259"/>
      <c r="J6" s="182" t="s">
        <v>783</v>
      </c>
      <c r="K6" s="183" t="s">
        <v>784</v>
      </c>
      <c r="L6" s="184" t="s">
        <v>779</v>
      </c>
      <c r="M6" s="185" t="s">
        <v>780</v>
      </c>
      <c r="N6" s="265"/>
      <c r="O6" s="184" t="s">
        <v>783</v>
      </c>
      <c r="P6" s="146" t="s">
        <v>784</v>
      </c>
      <c r="Q6" s="83"/>
      <c r="R6" s="243"/>
      <c r="S6" s="245"/>
      <c r="T6" s="246"/>
      <c r="U6" s="175" t="s">
        <v>779</v>
      </c>
      <c r="V6" s="176" t="s">
        <v>780</v>
      </c>
      <c r="W6" s="250"/>
      <c r="X6" s="175" t="s">
        <v>783</v>
      </c>
      <c r="Y6" s="176" t="s">
        <v>784</v>
      </c>
      <c r="Z6" s="156" t="s">
        <v>779</v>
      </c>
      <c r="AA6" s="146" t="s">
        <v>780</v>
      </c>
      <c r="AB6" s="254"/>
      <c r="AC6" s="156" t="s">
        <v>783</v>
      </c>
      <c r="AD6" s="146" t="s">
        <v>784</v>
      </c>
      <c r="AE6" s="83"/>
      <c r="AF6" s="139" t="s">
        <v>790</v>
      </c>
      <c r="AG6" s="140" t="s">
        <v>791</v>
      </c>
      <c r="AH6" s="139" t="s">
        <v>790</v>
      </c>
      <c r="AI6" s="140" t="s">
        <v>791</v>
      </c>
    </row>
    <row r="7" spans="1:35" ht="20.100000000000001" customHeight="1" x14ac:dyDescent="0.3">
      <c r="A7" s="136"/>
      <c r="B7" s="187" t="s">
        <v>801</v>
      </c>
      <c r="C7" s="186"/>
      <c r="D7" s="178">
        <f>SUM(D8:D52)/2</f>
        <v>0</v>
      </c>
      <c r="E7" s="169">
        <f t="shared" ref="E7:R7" si="0">SUM(E8:E52)/2</f>
        <v>0</v>
      </c>
      <c r="F7" s="171">
        <f t="shared" si="0"/>
        <v>0</v>
      </c>
      <c r="G7" s="151">
        <f t="shared" si="0"/>
        <v>0</v>
      </c>
      <c r="H7" s="152">
        <f t="shared" si="0"/>
        <v>911675</v>
      </c>
      <c r="I7" s="171">
        <f t="shared" si="0"/>
        <v>911675</v>
      </c>
      <c r="J7" s="151">
        <f t="shared" si="0"/>
        <v>911675</v>
      </c>
      <c r="K7" s="152">
        <f t="shared" si="0"/>
        <v>0</v>
      </c>
      <c r="L7" s="147">
        <f t="shared" si="0"/>
        <v>0</v>
      </c>
      <c r="M7" s="148">
        <f t="shared" si="0"/>
        <v>911675</v>
      </c>
      <c r="N7" s="169">
        <f t="shared" si="0"/>
        <v>911675</v>
      </c>
      <c r="O7" s="147">
        <f t="shared" si="0"/>
        <v>911675</v>
      </c>
      <c r="P7" s="152">
        <f t="shared" si="0"/>
        <v>0</v>
      </c>
      <c r="Q7" s="145"/>
      <c r="R7" s="169">
        <f t="shared" si="0"/>
        <v>94068741</v>
      </c>
      <c r="S7" s="171">
        <f t="shared" ref="S7" si="1">SUM(S8:S52)/2</f>
        <v>63820741</v>
      </c>
      <c r="T7" s="169">
        <f t="shared" ref="T7" si="2">SUM(T8:T52)/2</f>
        <v>30248000</v>
      </c>
      <c r="U7" s="147">
        <f t="shared" ref="U7" si="3">SUM(U8:U52)/2</f>
        <v>-5293500</v>
      </c>
      <c r="V7" s="148">
        <f t="shared" ref="V7" si="4">SUM(V8:V52)/2</f>
        <v>12448071</v>
      </c>
      <c r="W7" s="169">
        <f t="shared" ref="W7" si="5">SUM(W8:W52)/2</f>
        <v>101223312</v>
      </c>
      <c r="X7" s="147">
        <f t="shared" ref="X7" si="6">SUM(X8:X52)/2</f>
        <v>911675</v>
      </c>
      <c r="Y7" s="148">
        <f t="shared" ref="Y7" si="7">SUM(Y8:Y52)/2</f>
        <v>6242896</v>
      </c>
      <c r="Z7" s="151">
        <f t="shared" ref="Z7" si="8">SUM(Z8:Z52)/2</f>
        <v>-17696788</v>
      </c>
      <c r="AA7" s="152">
        <f t="shared" ref="AA7" si="9">SUM(AA8:AA52)/2</f>
        <v>18608463</v>
      </c>
      <c r="AB7" s="171">
        <f t="shared" ref="AB7" si="10">SUM(AB8:AB52)/2</f>
        <v>94980416</v>
      </c>
      <c r="AC7" s="151">
        <f t="shared" ref="AC7" si="11">SUM(AC8:AC52)/2</f>
        <v>0</v>
      </c>
      <c r="AD7" s="152">
        <f t="shared" ref="AD7" si="12">SUM(AD8:AD52)/2</f>
        <v>0</v>
      </c>
      <c r="AE7" s="83"/>
      <c r="AF7" s="165" t="str">
        <f>IF(J7=X7,"OK","@@")</f>
        <v>OK</v>
      </c>
      <c r="AG7" s="166">
        <f>J7-X7</f>
        <v>0</v>
      </c>
      <c r="AH7" s="165" t="str">
        <f>IF(O7=AC7,"OK","@@")</f>
        <v>@@</v>
      </c>
      <c r="AI7" s="166">
        <f>O7-AC7</f>
        <v>911675</v>
      </c>
    </row>
    <row r="8" spans="1:35" ht="20.100000000000001" customHeight="1" x14ac:dyDescent="0.3">
      <c r="A8" s="136"/>
      <c r="B8" s="188" t="s">
        <v>800</v>
      </c>
      <c r="C8" s="161"/>
      <c r="D8" s="179">
        <f>SUM(D9:D13)</f>
        <v>0</v>
      </c>
      <c r="E8" s="170">
        <f t="shared" ref="E8:P8" si="13">SUM(E9:E13)</f>
        <v>0</v>
      </c>
      <c r="F8" s="172">
        <f t="shared" si="13"/>
        <v>0</v>
      </c>
      <c r="G8" s="162">
        <f t="shared" si="13"/>
        <v>0</v>
      </c>
      <c r="H8" s="164">
        <f t="shared" si="13"/>
        <v>0</v>
      </c>
      <c r="I8" s="172">
        <f t="shared" si="13"/>
        <v>0</v>
      </c>
      <c r="J8" s="162">
        <f t="shared" si="13"/>
        <v>0</v>
      </c>
      <c r="K8" s="164">
        <f t="shared" si="13"/>
        <v>0</v>
      </c>
      <c r="L8" s="167">
        <f t="shared" si="13"/>
        <v>0</v>
      </c>
      <c r="M8" s="177">
        <f t="shared" si="13"/>
        <v>0</v>
      </c>
      <c r="N8" s="170">
        <f t="shared" si="13"/>
        <v>0</v>
      </c>
      <c r="O8" s="167">
        <f t="shared" si="13"/>
        <v>0</v>
      </c>
      <c r="P8" s="164">
        <f t="shared" si="13"/>
        <v>0</v>
      </c>
      <c r="Q8" s="88"/>
      <c r="R8" s="170">
        <f>SUM(R9:R13)</f>
        <v>0</v>
      </c>
      <c r="S8" s="172">
        <f t="shared" ref="S8" si="14">SUM(S9:S13)</f>
        <v>0</v>
      </c>
      <c r="T8" s="170">
        <f t="shared" ref="T8" si="15">SUM(T9:T13)</f>
        <v>0</v>
      </c>
      <c r="U8" s="167">
        <f t="shared" ref="U8" si="16">SUM(U9:U13)</f>
        <v>0</v>
      </c>
      <c r="V8" s="177">
        <f t="shared" ref="V8" si="17">SUM(V9:V13)</f>
        <v>0</v>
      </c>
      <c r="W8" s="170">
        <f t="shared" ref="W8" si="18">SUM(W9:W13)</f>
        <v>0</v>
      </c>
      <c r="X8" s="167">
        <f t="shared" ref="X8" si="19">SUM(X9:X13)</f>
        <v>0</v>
      </c>
      <c r="Y8" s="177">
        <f t="shared" ref="Y8" si="20">SUM(Y9:Y13)</f>
        <v>0</v>
      </c>
      <c r="Z8" s="162">
        <f t="shared" ref="Z8" si="21">SUM(Z9:Z13)</f>
        <v>0</v>
      </c>
      <c r="AA8" s="164">
        <f t="shared" ref="AA8" si="22">SUM(AA9:AA13)</f>
        <v>0</v>
      </c>
      <c r="AB8" s="172">
        <f t="shared" ref="AB8" si="23">SUM(AB9:AB13)</f>
        <v>0</v>
      </c>
      <c r="AC8" s="162">
        <f t="shared" ref="AC8" si="24">SUM(AC9:AC13)</f>
        <v>0</v>
      </c>
      <c r="AD8" s="164">
        <f t="shared" ref="AD8" si="25">SUM(AD9:AD13)</f>
        <v>0</v>
      </c>
      <c r="AE8" s="83"/>
      <c r="AF8" s="163" t="str">
        <f t="shared" ref="AF8:AF50" si="26">IF(J8=X8,"OK","@@")</f>
        <v>OK</v>
      </c>
      <c r="AG8" s="164">
        <f t="shared" ref="AG8:AG50" si="27">J8-X8</f>
        <v>0</v>
      </c>
      <c r="AH8" s="163" t="str">
        <f t="shared" ref="AH8:AH50" si="28">IF(O8=AC8,"OK","@@")</f>
        <v>OK</v>
      </c>
      <c r="AI8" s="164">
        <f t="shared" ref="AI8:AI50" si="29">O8-AC8</f>
        <v>0</v>
      </c>
    </row>
    <row r="9" spans="1:35" ht="20.100000000000001" customHeight="1" x14ac:dyDescent="0.3">
      <c r="A9" s="136" t="s">
        <v>710</v>
      </c>
      <c r="B9" s="159"/>
      <c r="C9" s="157" t="s">
        <v>10</v>
      </c>
      <c r="D9" s="180">
        <f>SUMIFS('1추일입'!G$6:G$15,'1추일입'!$A$6:$A$15,'1추총괄표(위원회)'!$A9,'1추일입'!$B$6:$B$15,'1추총괄표(위원회)'!$C9)</f>
        <v>0</v>
      </c>
      <c r="E9" s="137">
        <f>SUMIFS('1추일입'!H$6:H$15,'1추일입'!$A$6:$A$15,'1추총괄표(위원회)'!$A9,'1추일입'!$B$6:$B$15,'1추총괄표(위원회)'!$C9)</f>
        <v>0</v>
      </c>
      <c r="F9" s="173">
        <f>D9-E9</f>
        <v>0</v>
      </c>
      <c r="G9" s="153">
        <f>SUMIFS('1추일입'!J$6:J$15,'1추일입'!$A$6:$A$15,'1추총괄표(위원회)'!$A9,'1추일입'!$B$6:$B$15,'1추총괄표(위원회)'!$C9)</f>
        <v>0</v>
      </c>
      <c r="H9" s="142">
        <f>SUMIFS('1추일입'!K$6:K$15,'1추일입'!$A$6:$A$15,'1추총괄표(위원회)'!$A9,'1추일입'!$B$6:$B$15,'1추총괄표(위원회)'!$C9)</f>
        <v>0</v>
      </c>
      <c r="I9" s="173">
        <f>SUMIFS('1추일입'!L$6:L$15,'1추일입'!$A$6:$A$15,'1추총괄표(위원회)'!$A9,'1추일입'!$B$6:$B$15,'1추총괄표(위원회)'!$C9)</f>
        <v>0</v>
      </c>
      <c r="J9" s="153">
        <f>SUMIFS('1추일입'!V$6:V$15,'1추일입'!$A$6:$A$15,'1추총괄표(위원회)'!$A9,'1추일입'!$B$6:$B$15,'1추총괄표(위원회)'!$C9)</f>
        <v>0</v>
      </c>
      <c r="K9" s="142">
        <f>SUMIFS('1추일입'!W$6:W$15,'1추일입'!$A$6:$A$15,'1추총괄표(위원회)'!$A9,'1추일입'!$B$6:$B$15,'1추총괄표(위원회)'!$C9)</f>
        <v>0</v>
      </c>
      <c r="L9" s="149">
        <f>SUMIFS('1추일입'!M$6:M$15,'1추일입'!$A$6:$A$15,'1추총괄표(위원회)'!$A9,'1추일입'!$B$6:$B$15,'1추총괄표(위원회)'!$C9)</f>
        <v>0</v>
      </c>
      <c r="M9" s="150">
        <f>SUMIFS('1추일입'!N$6:N$15,'1추일입'!$A$6:$A$15,'1추총괄표(위원회)'!$A9,'1추일입'!$B$6:$B$15,'1추총괄표(위원회)'!$C9)</f>
        <v>0</v>
      </c>
      <c r="N9" s="137">
        <f>SUMIFS('1추일입'!O$6:O$15,'1추일입'!$A$6:$A$15,'1추총괄표(위원회)'!$A9,'1추일입'!$B$6:$B$15,'1추총괄표(위원회)'!$C9)</f>
        <v>0</v>
      </c>
      <c r="O9" s="149">
        <f>SUMIFS('1추일입'!AA$6:AA$15,'1추일입'!$A$6:$A$15,'1추총괄표(위원회)'!$A9,'1추일입'!$B$6:$B$15,'1추총괄표(위원회)'!$C9)</f>
        <v>0</v>
      </c>
      <c r="P9" s="142">
        <f>SUMIFS('1추일입'!AB$6:AB$15,'1추일입'!$A$6:$A$15,'1추총괄표(위원회)'!$A9,'1추일입'!$B$6:$B$15,'1추총괄표(위원회)'!$C9)</f>
        <v>0</v>
      </c>
      <c r="Q9" s="88"/>
      <c r="R9" s="137">
        <f>SUMIFS('1추일출'!G$6:G$63,'1추일출'!$A$6:$A$63,'1추총괄표(위원회)'!$A9,'1추일출'!$B$6:$B$63,'1추총괄표(위원회)'!$C9)</f>
        <v>0</v>
      </c>
      <c r="S9" s="173">
        <f>SUMIFS('1추일출'!H$6:H$63,'1추일출'!$A$6:$A$63,'1추총괄표(위원회)'!$A9,'1추일출'!$B$6:$B$63,'1추총괄표(위원회)'!$C9)</f>
        <v>0</v>
      </c>
      <c r="T9" s="137">
        <f>R9-S9</f>
        <v>0</v>
      </c>
      <c r="U9" s="149">
        <f>SUMIFS('1추일출'!J$6:J$63,'1추일출'!$A$6:$A$63,'1추총괄표(위원회)'!$A9,'1추일출'!$B$6:$B$63,'1추총괄표(위원회)'!$C9)</f>
        <v>0</v>
      </c>
      <c r="V9" s="150">
        <f>SUMIFS('1추일출'!K$6:K$63,'1추일출'!$A$6:$A$63,'1추총괄표(위원회)'!$A9,'1추일출'!$B$6:$B$63,'1추총괄표(위원회)'!$C9)</f>
        <v>0</v>
      </c>
      <c r="W9" s="137">
        <f>SUMIFS('1추일출'!L$6:L$63,'1추일출'!$A$6:$A$63,'1추총괄표(위원회)'!$A9,'1추일출'!$B$6:$B$63,'1추총괄표(위원회)'!$C9)</f>
        <v>0</v>
      </c>
      <c r="X9" s="149">
        <f>SUMIFS('1추일출'!W$6:W$63,'1추일출'!$A$6:$A$63,'1추총괄표(위원회)'!$A9,'1추일출'!$B$6:$B$63,'1추총괄표(위원회)'!$C9)</f>
        <v>0</v>
      </c>
      <c r="Y9" s="150">
        <f>SUMIFS('1추일출'!X$6:X$63,'1추일출'!$A$6:$A$63,'1추총괄표(위원회)'!$A9,'1추일출'!$B$6:$B$63,'1추총괄표(위원회)'!$C9)</f>
        <v>0</v>
      </c>
      <c r="Z9" s="153">
        <f>SUMIFS('1추일출'!M$6:M$63,'1추일출'!$A$6:$A$63,'1추총괄표(위원회)'!$A9,'1추일출'!$B$6:$B$63,'1추총괄표(위원회)'!$C9)</f>
        <v>0</v>
      </c>
      <c r="AA9" s="142">
        <f>SUMIFS('1추일출'!N$6:N$63,'1추일출'!$A$6:$A$63,'1추총괄표(위원회)'!$A9,'1추일출'!$B$6:$B$63,'1추총괄표(위원회)'!$C9)</f>
        <v>0</v>
      </c>
      <c r="AB9" s="173">
        <f>SUMIFS('1추일출'!O$6:O$63,'1추일출'!$A$6:$A$63,'1추총괄표(위원회)'!$A9,'1추일출'!$B$6:$B$63,'1추총괄표(위원회)'!$C9)</f>
        <v>0</v>
      </c>
      <c r="AC9" s="153">
        <f>SUMIFS('1추일출'!AB$6:AB$63,'1추일출'!$A$6:$A$63,'1추총괄표(위원회)'!$A9,'1추일출'!$B$6:$B$63,'1추총괄표(위원회)'!C$9)</f>
        <v>0</v>
      </c>
      <c r="AD9" s="142">
        <f>SUMIFS('1추일출'!AC$6:AC$63,'1추일출'!$A$6:$A$63,'1추총괄표(위원회)'!$A9,'1추일출'!$B$6:$B$63,'1추총괄표(위원회)'!D$9)</f>
        <v>0</v>
      </c>
      <c r="AE9" s="83"/>
      <c r="AF9" s="141" t="str">
        <f t="shared" si="26"/>
        <v>OK</v>
      </c>
      <c r="AG9" s="142">
        <f t="shared" si="27"/>
        <v>0</v>
      </c>
      <c r="AH9" s="141" t="str">
        <f t="shared" si="28"/>
        <v>OK</v>
      </c>
      <c r="AI9" s="142">
        <f t="shared" si="29"/>
        <v>0</v>
      </c>
    </row>
    <row r="10" spans="1:35" ht="20.100000000000001" customHeight="1" x14ac:dyDescent="0.3">
      <c r="A10" s="136" t="s">
        <v>710</v>
      </c>
      <c r="B10" s="159"/>
      <c r="C10" s="157" t="s">
        <v>33</v>
      </c>
      <c r="D10" s="180">
        <f>SUMIFS('1추일입'!G$6:G$15,'1추일입'!$A$6:$A$15,'1추총괄표(위원회)'!$A10,'1추일입'!$B$6:$B$15,'1추총괄표(위원회)'!$C10)</f>
        <v>0</v>
      </c>
      <c r="E10" s="137">
        <f>SUMIFS('1추일입'!H$6:H$15,'1추일입'!$A$6:$A$15,'1추총괄표(위원회)'!$A10,'1추일입'!$B$6:$B$15,'1추총괄표(위원회)'!$C10)</f>
        <v>0</v>
      </c>
      <c r="F10" s="173">
        <f t="shared" ref="F10:F52" si="30">D10-E10</f>
        <v>0</v>
      </c>
      <c r="G10" s="153">
        <f>SUMIFS('1추일입'!J$6:J$15,'1추일입'!$A$6:$A$15,'1추총괄표(위원회)'!$A10,'1추일입'!$B$6:$B$15,'1추총괄표(위원회)'!$C10)</f>
        <v>0</v>
      </c>
      <c r="H10" s="142">
        <f>SUMIFS('1추일입'!K$6:K$15,'1추일입'!$A$6:$A$15,'1추총괄표(위원회)'!$A10,'1추일입'!$B$6:$B$15,'1추총괄표(위원회)'!$C10)</f>
        <v>0</v>
      </c>
      <c r="I10" s="173">
        <f>SUMIFS('1추일입'!L$6:L$15,'1추일입'!$A$6:$A$15,'1추총괄표(위원회)'!$A10,'1추일입'!$B$6:$B$15,'1추총괄표(위원회)'!$C10)</f>
        <v>0</v>
      </c>
      <c r="J10" s="153">
        <f>SUMIFS('1추일입'!V$6:V$15,'1추일입'!$A$6:$A$15,'1추총괄표(위원회)'!$A10,'1추일입'!$B$6:$B$15,'1추총괄표(위원회)'!$C10)</f>
        <v>0</v>
      </c>
      <c r="K10" s="142">
        <f>SUMIFS('1추일입'!W$6:W$15,'1추일입'!$A$6:$A$15,'1추총괄표(위원회)'!$A10,'1추일입'!$B$6:$B$15,'1추총괄표(위원회)'!$C10)</f>
        <v>0</v>
      </c>
      <c r="L10" s="149">
        <f>SUMIFS('1추일입'!M$6:M$15,'1추일입'!$A$6:$A$15,'1추총괄표(위원회)'!$A10,'1추일입'!$B$6:$B$15,'1추총괄표(위원회)'!$C10)</f>
        <v>0</v>
      </c>
      <c r="M10" s="150">
        <f>SUMIFS('1추일입'!N$6:N$15,'1추일입'!$A$6:$A$15,'1추총괄표(위원회)'!$A10,'1추일입'!$B$6:$B$15,'1추총괄표(위원회)'!$C10)</f>
        <v>0</v>
      </c>
      <c r="N10" s="137">
        <f>SUMIFS('1추일입'!O$6:O$15,'1추일입'!$A$6:$A$15,'1추총괄표(위원회)'!$A10,'1추일입'!$B$6:$B$15,'1추총괄표(위원회)'!$C10)</f>
        <v>0</v>
      </c>
      <c r="O10" s="149">
        <f>SUMIFS('1추일입'!AA$6:AA$15,'1추일입'!$A$6:$A$15,'1추총괄표(위원회)'!$A10,'1추일입'!$B$6:$B$15,'1추총괄표(위원회)'!$C10)</f>
        <v>0</v>
      </c>
      <c r="P10" s="142">
        <f>SUMIFS('1추일입'!AB$6:AB$15,'1추일입'!$A$6:$A$15,'1추총괄표(위원회)'!$A10,'1추일입'!$B$6:$B$15,'1추총괄표(위원회)'!$C10)</f>
        <v>0</v>
      </c>
      <c r="Q10" s="88"/>
      <c r="R10" s="137">
        <f>SUMIFS('1추일출'!G$6:G$63,'1추일출'!$A$6:$A$63,'1추총괄표(위원회)'!$A10,'1추일출'!$B$6:$B$63,'1추총괄표(위원회)'!$C10)</f>
        <v>0</v>
      </c>
      <c r="S10" s="173">
        <f>SUMIFS('1추일출'!H$6:H$63,'1추일출'!$A$6:$A$63,'1추총괄표(위원회)'!$A10,'1추일출'!$B$6:$B$63,'1추총괄표(위원회)'!$C10)</f>
        <v>0</v>
      </c>
      <c r="T10" s="137">
        <f t="shared" ref="T10:T52" si="31">R10-S10</f>
        <v>0</v>
      </c>
      <c r="U10" s="149">
        <f>SUMIFS('1추일출'!J$6:J$63,'1추일출'!$A$6:$A$63,'1추총괄표(위원회)'!$A10,'1추일출'!$B$6:$B$63,'1추총괄표(위원회)'!$C10)</f>
        <v>0</v>
      </c>
      <c r="V10" s="150">
        <f>SUMIFS('1추일출'!K$6:K$63,'1추일출'!$A$6:$A$63,'1추총괄표(위원회)'!$A10,'1추일출'!$B$6:$B$63,'1추총괄표(위원회)'!$C10)</f>
        <v>0</v>
      </c>
      <c r="W10" s="137">
        <f>SUMIFS('1추일출'!L$6:L$63,'1추일출'!$A$6:$A$63,'1추총괄표(위원회)'!$A10,'1추일출'!$B$6:$B$63,'1추총괄표(위원회)'!$C10)</f>
        <v>0</v>
      </c>
      <c r="X10" s="149">
        <f>SUMIFS('1추일출'!W$6:W$63,'1추일출'!$A$6:$A$63,'1추총괄표(위원회)'!$A10,'1추일출'!$B$6:$B$63,'1추총괄표(위원회)'!$C10)</f>
        <v>0</v>
      </c>
      <c r="Y10" s="150">
        <f>SUMIFS('1추일출'!X$6:X$63,'1추일출'!$A$6:$A$63,'1추총괄표(위원회)'!$A10,'1추일출'!$B$6:$B$63,'1추총괄표(위원회)'!$C10)</f>
        <v>0</v>
      </c>
      <c r="Z10" s="153">
        <f>SUMIFS('1추일출'!M$6:M$63,'1추일출'!$A$6:$A$63,'1추총괄표(위원회)'!$A10,'1추일출'!$B$6:$B$63,'1추총괄표(위원회)'!$C10)</f>
        <v>0</v>
      </c>
      <c r="AA10" s="142">
        <f>SUMIFS('1추일출'!N$6:N$63,'1추일출'!$A$6:$A$63,'1추총괄표(위원회)'!$A10,'1추일출'!$B$6:$B$63,'1추총괄표(위원회)'!$C10)</f>
        <v>0</v>
      </c>
      <c r="AB10" s="173">
        <f>SUMIFS('1추일출'!O$6:O$63,'1추일출'!$A$6:$A$63,'1추총괄표(위원회)'!$A10,'1추일출'!$B$6:$B$63,'1추총괄표(위원회)'!$C10)</f>
        <v>0</v>
      </c>
      <c r="AC10" s="153">
        <f>SUMIFS('1추일출'!AB$6:AB$63,'1추일출'!$A$6:$A$63,'1추총괄표(위원회)'!$A10,'1추일출'!$B$6:$B$63,'1추총괄표(위원회)'!C$9)</f>
        <v>0</v>
      </c>
      <c r="AD10" s="142">
        <f>SUMIFS('1추일출'!AC$6:AC$63,'1추일출'!$A$6:$A$63,'1추총괄표(위원회)'!$A10,'1추일출'!$B$6:$B$63,'1추총괄표(위원회)'!D$9)</f>
        <v>0</v>
      </c>
      <c r="AE10" s="83"/>
      <c r="AF10" s="141" t="str">
        <f t="shared" si="26"/>
        <v>OK</v>
      </c>
      <c r="AG10" s="142">
        <f t="shared" si="27"/>
        <v>0</v>
      </c>
      <c r="AH10" s="141" t="str">
        <f t="shared" si="28"/>
        <v>OK</v>
      </c>
      <c r="AI10" s="142">
        <f t="shared" si="29"/>
        <v>0</v>
      </c>
    </row>
    <row r="11" spans="1:35" ht="20.100000000000001" customHeight="1" x14ac:dyDescent="0.3">
      <c r="A11" s="136" t="s">
        <v>710</v>
      </c>
      <c r="B11" s="159"/>
      <c r="C11" s="157" t="s">
        <v>26</v>
      </c>
      <c r="D11" s="180">
        <f>SUMIFS('1추일입'!G$6:G$15,'1추일입'!$A$6:$A$15,'1추총괄표(위원회)'!$A11,'1추일입'!$B$6:$B$15,'1추총괄표(위원회)'!$C11)</f>
        <v>0</v>
      </c>
      <c r="E11" s="137">
        <f>SUMIFS('1추일입'!H$6:H$15,'1추일입'!$A$6:$A$15,'1추총괄표(위원회)'!$A11,'1추일입'!$B$6:$B$15,'1추총괄표(위원회)'!$C11)</f>
        <v>0</v>
      </c>
      <c r="F11" s="173">
        <f t="shared" si="30"/>
        <v>0</v>
      </c>
      <c r="G11" s="153">
        <f>SUMIFS('1추일입'!J$6:J$15,'1추일입'!$A$6:$A$15,'1추총괄표(위원회)'!$A11,'1추일입'!$B$6:$B$15,'1추총괄표(위원회)'!$C11)</f>
        <v>0</v>
      </c>
      <c r="H11" s="142">
        <f>SUMIFS('1추일입'!K$6:K$15,'1추일입'!$A$6:$A$15,'1추총괄표(위원회)'!$A11,'1추일입'!$B$6:$B$15,'1추총괄표(위원회)'!$C11)</f>
        <v>0</v>
      </c>
      <c r="I11" s="173">
        <f>SUMIFS('1추일입'!L$6:L$15,'1추일입'!$A$6:$A$15,'1추총괄표(위원회)'!$A11,'1추일입'!$B$6:$B$15,'1추총괄표(위원회)'!$C11)</f>
        <v>0</v>
      </c>
      <c r="J11" s="153">
        <f>SUMIFS('1추일입'!V$6:V$15,'1추일입'!$A$6:$A$15,'1추총괄표(위원회)'!$A11,'1추일입'!$B$6:$B$15,'1추총괄표(위원회)'!$C11)</f>
        <v>0</v>
      </c>
      <c r="K11" s="142">
        <f>SUMIFS('1추일입'!W$6:W$15,'1추일입'!$A$6:$A$15,'1추총괄표(위원회)'!$A11,'1추일입'!$B$6:$B$15,'1추총괄표(위원회)'!$C11)</f>
        <v>0</v>
      </c>
      <c r="L11" s="149">
        <f>SUMIFS('1추일입'!M$6:M$15,'1추일입'!$A$6:$A$15,'1추총괄표(위원회)'!$A11,'1추일입'!$B$6:$B$15,'1추총괄표(위원회)'!$C11)</f>
        <v>0</v>
      </c>
      <c r="M11" s="150">
        <f>SUMIFS('1추일입'!N$6:N$15,'1추일입'!$A$6:$A$15,'1추총괄표(위원회)'!$A11,'1추일입'!$B$6:$B$15,'1추총괄표(위원회)'!$C11)</f>
        <v>0</v>
      </c>
      <c r="N11" s="137">
        <f>SUMIFS('1추일입'!O$6:O$15,'1추일입'!$A$6:$A$15,'1추총괄표(위원회)'!$A11,'1추일입'!$B$6:$B$15,'1추총괄표(위원회)'!$C11)</f>
        <v>0</v>
      </c>
      <c r="O11" s="149">
        <f>SUMIFS('1추일입'!AA$6:AA$15,'1추일입'!$A$6:$A$15,'1추총괄표(위원회)'!$A11,'1추일입'!$B$6:$B$15,'1추총괄표(위원회)'!$C11)</f>
        <v>0</v>
      </c>
      <c r="P11" s="142">
        <f>SUMIFS('1추일입'!AB$6:AB$15,'1추일입'!$A$6:$A$15,'1추총괄표(위원회)'!$A11,'1추일입'!$B$6:$B$15,'1추총괄표(위원회)'!$C11)</f>
        <v>0</v>
      </c>
      <c r="Q11" s="88"/>
      <c r="R11" s="137">
        <f>SUMIFS('1추일출'!G$6:G$63,'1추일출'!$A$6:$A$63,'1추총괄표(위원회)'!$A11,'1추일출'!$B$6:$B$63,'1추총괄표(위원회)'!$C11)</f>
        <v>0</v>
      </c>
      <c r="S11" s="173">
        <f>SUMIFS('1추일출'!H$6:H$63,'1추일출'!$A$6:$A$63,'1추총괄표(위원회)'!$A11,'1추일출'!$B$6:$B$63,'1추총괄표(위원회)'!$C11)</f>
        <v>0</v>
      </c>
      <c r="T11" s="137">
        <f t="shared" si="31"/>
        <v>0</v>
      </c>
      <c r="U11" s="149">
        <f>SUMIFS('1추일출'!J$6:J$63,'1추일출'!$A$6:$A$63,'1추총괄표(위원회)'!$A11,'1추일출'!$B$6:$B$63,'1추총괄표(위원회)'!$C11)</f>
        <v>0</v>
      </c>
      <c r="V11" s="150">
        <f>SUMIFS('1추일출'!K$6:K$63,'1추일출'!$A$6:$A$63,'1추총괄표(위원회)'!$A11,'1추일출'!$B$6:$B$63,'1추총괄표(위원회)'!$C11)</f>
        <v>0</v>
      </c>
      <c r="W11" s="137">
        <f>SUMIFS('1추일출'!L$6:L$63,'1추일출'!$A$6:$A$63,'1추총괄표(위원회)'!$A11,'1추일출'!$B$6:$B$63,'1추총괄표(위원회)'!$C11)</f>
        <v>0</v>
      </c>
      <c r="X11" s="149">
        <f>SUMIFS('1추일출'!W$6:W$63,'1추일출'!$A$6:$A$63,'1추총괄표(위원회)'!$A11,'1추일출'!$B$6:$B$63,'1추총괄표(위원회)'!$C11)</f>
        <v>0</v>
      </c>
      <c r="Y11" s="150">
        <f>SUMIFS('1추일출'!X$6:X$63,'1추일출'!$A$6:$A$63,'1추총괄표(위원회)'!$A11,'1추일출'!$B$6:$B$63,'1추총괄표(위원회)'!$C11)</f>
        <v>0</v>
      </c>
      <c r="Z11" s="153">
        <f>SUMIFS('1추일출'!M$6:M$63,'1추일출'!$A$6:$A$63,'1추총괄표(위원회)'!$A11,'1추일출'!$B$6:$B$63,'1추총괄표(위원회)'!$C11)</f>
        <v>0</v>
      </c>
      <c r="AA11" s="142">
        <f>SUMIFS('1추일출'!N$6:N$63,'1추일출'!$A$6:$A$63,'1추총괄표(위원회)'!$A11,'1추일출'!$B$6:$B$63,'1추총괄표(위원회)'!$C11)</f>
        <v>0</v>
      </c>
      <c r="AB11" s="173">
        <f>SUMIFS('1추일출'!O$6:O$63,'1추일출'!$A$6:$A$63,'1추총괄표(위원회)'!$A11,'1추일출'!$B$6:$B$63,'1추총괄표(위원회)'!$C11)</f>
        <v>0</v>
      </c>
      <c r="AC11" s="153">
        <f>SUMIFS('1추일출'!AB$6:AB$63,'1추일출'!$A$6:$A$63,'1추총괄표(위원회)'!$A11,'1추일출'!$B$6:$B$63,'1추총괄표(위원회)'!C$9)</f>
        <v>0</v>
      </c>
      <c r="AD11" s="142">
        <f>SUMIFS('1추일출'!AC$6:AC$63,'1추일출'!$A$6:$A$63,'1추총괄표(위원회)'!$A11,'1추일출'!$B$6:$B$63,'1추총괄표(위원회)'!D$9)</f>
        <v>0</v>
      </c>
      <c r="AE11" s="83"/>
      <c r="AF11" s="141" t="str">
        <f t="shared" si="26"/>
        <v>OK</v>
      </c>
      <c r="AG11" s="142">
        <f t="shared" si="27"/>
        <v>0</v>
      </c>
      <c r="AH11" s="141" t="str">
        <f t="shared" si="28"/>
        <v>OK</v>
      </c>
      <c r="AI11" s="142">
        <f t="shared" si="29"/>
        <v>0</v>
      </c>
    </row>
    <row r="12" spans="1:35" ht="20.100000000000001" customHeight="1" x14ac:dyDescent="0.3">
      <c r="A12" s="136" t="s">
        <v>710</v>
      </c>
      <c r="B12" s="159"/>
      <c r="C12" s="157" t="s">
        <v>39</v>
      </c>
      <c r="D12" s="180">
        <f>SUMIFS('1추일입'!G$6:G$15,'1추일입'!$A$6:$A$15,'1추총괄표(위원회)'!$A12,'1추일입'!$B$6:$B$15,'1추총괄표(위원회)'!$C12)</f>
        <v>0</v>
      </c>
      <c r="E12" s="137">
        <f>SUMIFS('1추일입'!H$6:H$15,'1추일입'!$A$6:$A$15,'1추총괄표(위원회)'!$A12,'1추일입'!$B$6:$B$15,'1추총괄표(위원회)'!$C12)</f>
        <v>0</v>
      </c>
      <c r="F12" s="173">
        <f t="shared" si="30"/>
        <v>0</v>
      </c>
      <c r="G12" s="153">
        <f>SUMIFS('1추일입'!J$6:J$15,'1추일입'!$A$6:$A$15,'1추총괄표(위원회)'!$A12,'1추일입'!$B$6:$B$15,'1추총괄표(위원회)'!$C12)</f>
        <v>0</v>
      </c>
      <c r="H12" s="142">
        <f>SUMIFS('1추일입'!K$6:K$15,'1추일입'!$A$6:$A$15,'1추총괄표(위원회)'!$A12,'1추일입'!$B$6:$B$15,'1추총괄표(위원회)'!$C12)</f>
        <v>0</v>
      </c>
      <c r="I12" s="173">
        <f>SUMIFS('1추일입'!L$6:L$15,'1추일입'!$A$6:$A$15,'1추총괄표(위원회)'!$A12,'1추일입'!$B$6:$B$15,'1추총괄표(위원회)'!$C12)</f>
        <v>0</v>
      </c>
      <c r="J12" s="153">
        <f>SUMIFS('1추일입'!V$6:V$15,'1추일입'!$A$6:$A$15,'1추총괄표(위원회)'!$A12,'1추일입'!$B$6:$B$15,'1추총괄표(위원회)'!$C12)</f>
        <v>0</v>
      </c>
      <c r="K12" s="142">
        <f>SUMIFS('1추일입'!W$6:W$15,'1추일입'!$A$6:$A$15,'1추총괄표(위원회)'!$A12,'1추일입'!$B$6:$B$15,'1추총괄표(위원회)'!$C12)</f>
        <v>0</v>
      </c>
      <c r="L12" s="149">
        <f>SUMIFS('1추일입'!M$6:M$15,'1추일입'!$A$6:$A$15,'1추총괄표(위원회)'!$A12,'1추일입'!$B$6:$B$15,'1추총괄표(위원회)'!$C12)</f>
        <v>0</v>
      </c>
      <c r="M12" s="150">
        <f>SUMIFS('1추일입'!N$6:N$15,'1추일입'!$A$6:$A$15,'1추총괄표(위원회)'!$A12,'1추일입'!$B$6:$B$15,'1추총괄표(위원회)'!$C12)</f>
        <v>0</v>
      </c>
      <c r="N12" s="137">
        <f>SUMIFS('1추일입'!O$6:O$15,'1추일입'!$A$6:$A$15,'1추총괄표(위원회)'!$A12,'1추일입'!$B$6:$B$15,'1추총괄표(위원회)'!$C12)</f>
        <v>0</v>
      </c>
      <c r="O12" s="149">
        <f>SUMIFS('1추일입'!AA$6:AA$15,'1추일입'!$A$6:$A$15,'1추총괄표(위원회)'!$A12,'1추일입'!$B$6:$B$15,'1추총괄표(위원회)'!$C12)</f>
        <v>0</v>
      </c>
      <c r="P12" s="142">
        <f>SUMIFS('1추일입'!AB$6:AB$15,'1추일입'!$A$6:$A$15,'1추총괄표(위원회)'!$A12,'1추일입'!$B$6:$B$15,'1추총괄표(위원회)'!$C12)</f>
        <v>0</v>
      </c>
      <c r="Q12" s="88"/>
      <c r="R12" s="137">
        <f>SUMIFS('1추일출'!G$6:G$63,'1추일출'!$A$6:$A$63,'1추총괄표(위원회)'!$A12,'1추일출'!$B$6:$B$63,'1추총괄표(위원회)'!$C12)</f>
        <v>0</v>
      </c>
      <c r="S12" s="173">
        <f>SUMIFS('1추일출'!H$6:H$63,'1추일출'!$A$6:$A$63,'1추총괄표(위원회)'!$A12,'1추일출'!$B$6:$B$63,'1추총괄표(위원회)'!$C12)</f>
        <v>0</v>
      </c>
      <c r="T12" s="137">
        <f t="shared" si="31"/>
        <v>0</v>
      </c>
      <c r="U12" s="149">
        <f>SUMIFS('1추일출'!J$6:J$63,'1추일출'!$A$6:$A$63,'1추총괄표(위원회)'!$A12,'1추일출'!$B$6:$B$63,'1추총괄표(위원회)'!$C12)</f>
        <v>0</v>
      </c>
      <c r="V12" s="150">
        <f>SUMIFS('1추일출'!K$6:K$63,'1추일출'!$A$6:$A$63,'1추총괄표(위원회)'!$A12,'1추일출'!$B$6:$B$63,'1추총괄표(위원회)'!$C12)</f>
        <v>0</v>
      </c>
      <c r="W12" s="137">
        <f>SUMIFS('1추일출'!L$6:L$63,'1추일출'!$A$6:$A$63,'1추총괄표(위원회)'!$A12,'1추일출'!$B$6:$B$63,'1추총괄표(위원회)'!$C12)</f>
        <v>0</v>
      </c>
      <c r="X12" s="149">
        <f>SUMIFS('1추일출'!W$6:W$63,'1추일출'!$A$6:$A$63,'1추총괄표(위원회)'!$A12,'1추일출'!$B$6:$B$63,'1추총괄표(위원회)'!$C12)</f>
        <v>0</v>
      </c>
      <c r="Y12" s="150">
        <f>SUMIFS('1추일출'!X$6:X$63,'1추일출'!$A$6:$A$63,'1추총괄표(위원회)'!$A12,'1추일출'!$B$6:$B$63,'1추총괄표(위원회)'!$C12)</f>
        <v>0</v>
      </c>
      <c r="Z12" s="153">
        <f>SUMIFS('1추일출'!M$6:M$63,'1추일출'!$A$6:$A$63,'1추총괄표(위원회)'!$A12,'1추일출'!$B$6:$B$63,'1추총괄표(위원회)'!$C12)</f>
        <v>0</v>
      </c>
      <c r="AA12" s="142">
        <f>SUMIFS('1추일출'!N$6:N$63,'1추일출'!$A$6:$A$63,'1추총괄표(위원회)'!$A12,'1추일출'!$B$6:$B$63,'1추총괄표(위원회)'!$C12)</f>
        <v>0</v>
      </c>
      <c r="AB12" s="173">
        <f>SUMIFS('1추일출'!O$6:O$63,'1추일출'!$A$6:$A$63,'1추총괄표(위원회)'!$A12,'1추일출'!$B$6:$B$63,'1추총괄표(위원회)'!$C12)</f>
        <v>0</v>
      </c>
      <c r="AC12" s="153">
        <f>SUMIFS('1추일출'!AB$6:AB$63,'1추일출'!$A$6:$A$63,'1추총괄표(위원회)'!$A12,'1추일출'!$B$6:$B$63,'1추총괄표(위원회)'!C$9)</f>
        <v>0</v>
      </c>
      <c r="AD12" s="142">
        <f>SUMIFS('1추일출'!AC$6:AC$63,'1추일출'!$A$6:$A$63,'1추총괄표(위원회)'!$A12,'1추일출'!$B$6:$B$63,'1추총괄표(위원회)'!D$9)</f>
        <v>0</v>
      </c>
      <c r="AE12" s="83"/>
      <c r="AF12" s="141" t="str">
        <f t="shared" si="26"/>
        <v>OK</v>
      </c>
      <c r="AG12" s="142">
        <f t="shared" si="27"/>
        <v>0</v>
      </c>
      <c r="AH12" s="141" t="str">
        <f t="shared" si="28"/>
        <v>OK</v>
      </c>
      <c r="AI12" s="142">
        <f t="shared" si="29"/>
        <v>0</v>
      </c>
    </row>
    <row r="13" spans="1:35" ht="20.100000000000001" customHeight="1" x14ac:dyDescent="0.3">
      <c r="A13" s="136" t="s">
        <v>710</v>
      </c>
      <c r="B13" s="159"/>
      <c r="C13" s="157" t="s">
        <v>42</v>
      </c>
      <c r="D13" s="180">
        <f>SUMIFS('1추일입'!G$6:G$15,'1추일입'!$A$6:$A$15,'1추총괄표(위원회)'!$A13,'1추일입'!$B$6:$B$15,'1추총괄표(위원회)'!$C13)</f>
        <v>0</v>
      </c>
      <c r="E13" s="137">
        <f>SUMIFS('1추일입'!H$6:H$15,'1추일입'!$A$6:$A$15,'1추총괄표(위원회)'!$A13,'1추일입'!$B$6:$B$15,'1추총괄표(위원회)'!$C13)</f>
        <v>0</v>
      </c>
      <c r="F13" s="173">
        <f t="shared" si="30"/>
        <v>0</v>
      </c>
      <c r="G13" s="153">
        <f>SUMIFS('1추일입'!J$6:J$15,'1추일입'!$A$6:$A$15,'1추총괄표(위원회)'!$A13,'1추일입'!$B$6:$B$15,'1추총괄표(위원회)'!$C13)</f>
        <v>0</v>
      </c>
      <c r="H13" s="142">
        <f>SUMIFS('1추일입'!K$6:K$15,'1추일입'!$A$6:$A$15,'1추총괄표(위원회)'!$A13,'1추일입'!$B$6:$B$15,'1추총괄표(위원회)'!$C13)</f>
        <v>0</v>
      </c>
      <c r="I13" s="173">
        <f>SUMIFS('1추일입'!L$6:L$15,'1추일입'!$A$6:$A$15,'1추총괄표(위원회)'!$A13,'1추일입'!$B$6:$B$15,'1추총괄표(위원회)'!$C13)</f>
        <v>0</v>
      </c>
      <c r="J13" s="153">
        <f>SUMIFS('1추일입'!V$6:V$15,'1추일입'!$A$6:$A$15,'1추총괄표(위원회)'!$A13,'1추일입'!$B$6:$B$15,'1추총괄표(위원회)'!$C13)</f>
        <v>0</v>
      </c>
      <c r="K13" s="142">
        <f>SUMIFS('1추일입'!W$6:W$15,'1추일입'!$A$6:$A$15,'1추총괄표(위원회)'!$A13,'1추일입'!$B$6:$B$15,'1추총괄표(위원회)'!$C13)</f>
        <v>0</v>
      </c>
      <c r="L13" s="149">
        <f>SUMIFS('1추일입'!M$6:M$15,'1추일입'!$A$6:$A$15,'1추총괄표(위원회)'!$A13,'1추일입'!$B$6:$B$15,'1추총괄표(위원회)'!$C13)</f>
        <v>0</v>
      </c>
      <c r="M13" s="150">
        <f>SUMIFS('1추일입'!N$6:N$15,'1추일입'!$A$6:$A$15,'1추총괄표(위원회)'!$A13,'1추일입'!$B$6:$B$15,'1추총괄표(위원회)'!$C13)</f>
        <v>0</v>
      </c>
      <c r="N13" s="137">
        <f>SUMIFS('1추일입'!O$6:O$15,'1추일입'!$A$6:$A$15,'1추총괄표(위원회)'!$A13,'1추일입'!$B$6:$B$15,'1추총괄표(위원회)'!$C13)</f>
        <v>0</v>
      </c>
      <c r="O13" s="149">
        <f>SUMIFS('1추일입'!AA$6:AA$15,'1추일입'!$A$6:$A$15,'1추총괄표(위원회)'!$A13,'1추일입'!$B$6:$B$15,'1추총괄표(위원회)'!$C13)</f>
        <v>0</v>
      </c>
      <c r="P13" s="142">
        <f>SUMIFS('1추일입'!AB$6:AB$15,'1추일입'!$A$6:$A$15,'1추총괄표(위원회)'!$A13,'1추일입'!$B$6:$B$15,'1추총괄표(위원회)'!$C13)</f>
        <v>0</v>
      </c>
      <c r="Q13" s="88"/>
      <c r="R13" s="137">
        <f>SUMIFS('1추일출'!G$6:G$63,'1추일출'!$A$6:$A$63,'1추총괄표(위원회)'!$A13,'1추일출'!$B$6:$B$63,'1추총괄표(위원회)'!$C13)</f>
        <v>0</v>
      </c>
      <c r="S13" s="173">
        <f>SUMIFS('1추일출'!H$6:H$63,'1추일출'!$A$6:$A$63,'1추총괄표(위원회)'!$A13,'1추일출'!$B$6:$B$63,'1추총괄표(위원회)'!$C13)</f>
        <v>0</v>
      </c>
      <c r="T13" s="137">
        <f t="shared" si="31"/>
        <v>0</v>
      </c>
      <c r="U13" s="149">
        <f>SUMIFS('1추일출'!J$6:J$63,'1추일출'!$A$6:$A$63,'1추총괄표(위원회)'!$A13,'1추일출'!$B$6:$B$63,'1추총괄표(위원회)'!$C13)</f>
        <v>0</v>
      </c>
      <c r="V13" s="150">
        <f>SUMIFS('1추일출'!K$6:K$63,'1추일출'!$A$6:$A$63,'1추총괄표(위원회)'!$A13,'1추일출'!$B$6:$B$63,'1추총괄표(위원회)'!$C13)</f>
        <v>0</v>
      </c>
      <c r="W13" s="137">
        <f>SUMIFS('1추일출'!L$6:L$63,'1추일출'!$A$6:$A$63,'1추총괄표(위원회)'!$A13,'1추일출'!$B$6:$B$63,'1추총괄표(위원회)'!$C13)</f>
        <v>0</v>
      </c>
      <c r="X13" s="149">
        <f>SUMIFS('1추일출'!W$6:W$63,'1추일출'!$A$6:$A$63,'1추총괄표(위원회)'!$A13,'1추일출'!$B$6:$B$63,'1추총괄표(위원회)'!$C13)</f>
        <v>0</v>
      </c>
      <c r="Y13" s="150">
        <f>SUMIFS('1추일출'!X$6:X$63,'1추일출'!$A$6:$A$63,'1추총괄표(위원회)'!$A13,'1추일출'!$B$6:$B$63,'1추총괄표(위원회)'!$C13)</f>
        <v>0</v>
      </c>
      <c r="Z13" s="153">
        <f>SUMIFS('1추일출'!M$6:M$63,'1추일출'!$A$6:$A$63,'1추총괄표(위원회)'!$A13,'1추일출'!$B$6:$B$63,'1추총괄표(위원회)'!$C13)</f>
        <v>0</v>
      </c>
      <c r="AA13" s="142">
        <f>SUMIFS('1추일출'!N$6:N$63,'1추일출'!$A$6:$A$63,'1추총괄표(위원회)'!$A13,'1추일출'!$B$6:$B$63,'1추총괄표(위원회)'!$C13)</f>
        <v>0</v>
      </c>
      <c r="AB13" s="173">
        <f>SUMIFS('1추일출'!O$6:O$63,'1추일출'!$A$6:$A$63,'1추총괄표(위원회)'!$A13,'1추일출'!$B$6:$B$63,'1추총괄표(위원회)'!$C13)</f>
        <v>0</v>
      </c>
      <c r="AC13" s="153">
        <f>SUMIFS('1추일출'!AB$6:AB$63,'1추일출'!$A$6:$A$63,'1추총괄표(위원회)'!$A13,'1추일출'!$B$6:$B$63,'1추총괄표(위원회)'!C$9)</f>
        <v>0</v>
      </c>
      <c r="AD13" s="142">
        <f>SUMIFS('1추일출'!AC$6:AC$63,'1추일출'!$A$6:$A$63,'1추총괄표(위원회)'!$A13,'1추일출'!$B$6:$B$63,'1추총괄표(위원회)'!D$9)</f>
        <v>0</v>
      </c>
      <c r="AE13" s="83"/>
      <c r="AF13" s="141" t="str">
        <f t="shared" si="26"/>
        <v>OK</v>
      </c>
      <c r="AG13" s="142">
        <f t="shared" si="27"/>
        <v>0</v>
      </c>
      <c r="AH13" s="141" t="str">
        <f t="shared" si="28"/>
        <v>OK</v>
      </c>
      <c r="AI13" s="142">
        <f t="shared" si="29"/>
        <v>0</v>
      </c>
    </row>
    <row r="14" spans="1:35" ht="20.100000000000001" customHeight="1" x14ac:dyDescent="0.3">
      <c r="A14" s="136"/>
      <c r="B14" s="188" t="s">
        <v>799</v>
      </c>
      <c r="C14" s="161"/>
      <c r="D14" s="179">
        <f>SUM(D15:D18)</f>
        <v>0</v>
      </c>
      <c r="E14" s="170">
        <f t="shared" ref="E14:P14" si="32">SUM(E15:E18)</f>
        <v>0</v>
      </c>
      <c r="F14" s="172">
        <f t="shared" si="32"/>
        <v>0</v>
      </c>
      <c r="G14" s="162">
        <f t="shared" si="32"/>
        <v>0</v>
      </c>
      <c r="H14" s="164">
        <f t="shared" si="32"/>
        <v>0</v>
      </c>
      <c r="I14" s="172">
        <f t="shared" si="32"/>
        <v>0</v>
      </c>
      <c r="J14" s="162">
        <f t="shared" si="32"/>
        <v>0</v>
      </c>
      <c r="K14" s="164">
        <f t="shared" si="32"/>
        <v>0</v>
      </c>
      <c r="L14" s="167">
        <f t="shared" si="32"/>
        <v>0</v>
      </c>
      <c r="M14" s="177">
        <f t="shared" si="32"/>
        <v>0</v>
      </c>
      <c r="N14" s="170">
        <f t="shared" si="32"/>
        <v>0</v>
      </c>
      <c r="O14" s="167">
        <f t="shared" si="32"/>
        <v>0</v>
      </c>
      <c r="P14" s="164">
        <f t="shared" si="32"/>
        <v>0</v>
      </c>
      <c r="Q14" s="88"/>
      <c r="R14" s="170">
        <f>SUM(R15:R18)</f>
        <v>68903506</v>
      </c>
      <c r="S14" s="172">
        <f t="shared" ref="S14" si="33">SUM(S15:S18)</f>
        <v>62903506</v>
      </c>
      <c r="T14" s="170">
        <f t="shared" ref="T14" si="34">SUM(T15:T18)</f>
        <v>6000000</v>
      </c>
      <c r="U14" s="167">
        <f t="shared" ref="U14" si="35">SUM(U15:U18)</f>
        <v>0</v>
      </c>
      <c r="V14" s="177">
        <f t="shared" ref="V14" si="36">SUM(V15:V18)</f>
        <v>0</v>
      </c>
      <c r="W14" s="170">
        <f t="shared" ref="W14" si="37">SUM(W15:W18)</f>
        <v>68903506</v>
      </c>
      <c r="X14" s="167">
        <f t="shared" ref="X14" si="38">SUM(X15:X18)</f>
        <v>0</v>
      </c>
      <c r="Y14" s="177">
        <f t="shared" ref="Y14" si="39">SUM(Y15:Y18)</f>
        <v>0</v>
      </c>
      <c r="Z14" s="162">
        <f t="shared" ref="Z14" si="40">SUM(Z15:Z18)</f>
        <v>-10563288</v>
      </c>
      <c r="AA14" s="164">
        <f t="shared" ref="AA14" si="41">SUM(AA15:AA18)</f>
        <v>200000</v>
      </c>
      <c r="AB14" s="172">
        <f t="shared" ref="AB14" si="42">SUM(AB15:AB18)</f>
        <v>58540218</v>
      </c>
      <c r="AC14" s="162">
        <f t="shared" ref="AC14" si="43">SUM(AC15:AC18)</f>
        <v>0</v>
      </c>
      <c r="AD14" s="164">
        <f t="shared" ref="AD14" si="44">SUM(AD15:AD18)</f>
        <v>0</v>
      </c>
      <c r="AE14" s="83"/>
      <c r="AF14" s="163" t="str">
        <f t="shared" si="26"/>
        <v>OK</v>
      </c>
      <c r="AG14" s="164">
        <f t="shared" si="27"/>
        <v>0</v>
      </c>
      <c r="AH14" s="163" t="str">
        <f t="shared" si="28"/>
        <v>OK</v>
      </c>
      <c r="AI14" s="164">
        <f t="shared" si="29"/>
        <v>0</v>
      </c>
    </row>
    <row r="15" spans="1:35" ht="20.100000000000001" customHeight="1" x14ac:dyDescent="0.3">
      <c r="A15" s="136" t="s">
        <v>711</v>
      </c>
      <c r="B15" s="159"/>
      <c r="C15" s="157" t="s">
        <v>50</v>
      </c>
      <c r="D15" s="180">
        <f>SUMIFS('1추일입'!G$6:G$15,'1추일입'!$A$6:$A$15,'1추총괄표(위원회)'!$A15,'1추일입'!$B$6:$B$15,'1추총괄표(위원회)'!$C15)</f>
        <v>0</v>
      </c>
      <c r="E15" s="137">
        <f>SUMIFS('1추일입'!H$6:H$15,'1추일입'!$A$6:$A$15,'1추총괄표(위원회)'!$A15,'1추일입'!$B$6:$B$15,'1추총괄표(위원회)'!$C15)</f>
        <v>0</v>
      </c>
      <c r="F15" s="173">
        <f t="shared" si="30"/>
        <v>0</v>
      </c>
      <c r="G15" s="153">
        <f>SUMIFS('1추일입'!J$6:J$15,'1추일입'!$A$6:$A$15,'1추총괄표(위원회)'!$A15,'1추일입'!$B$6:$B$15,'1추총괄표(위원회)'!$C15)</f>
        <v>0</v>
      </c>
      <c r="H15" s="142">
        <f>SUMIFS('1추일입'!K$6:K$15,'1추일입'!$A$6:$A$15,'1추총괄표(위원회)'!$A15,'1추일입'!$B$6:$B$15,'1추총괄표(위원회)'!$C15)</f>
        <v>0</v>
      </c>
      <c r="I15" s="173">
        <f>SUMIFS('1추일입'!L$6:L$15,'1추일입'!$A$6:$A$15,'1추총괄표(위원회)'!$A15,'1추일입'!$B$6:$B$15,'1추총괄표(위원회)'!$C15)</f>
        <v>0</v>
      </c>
      <c r="J15" s="153">
        <f>SUMIFS('1추일입'!V$6:V$15,'1추일입'!$A$6:$A$15,'1추총괄표(위원회)'!$A15,'1추일입'!$B$6:$B$15,'1추총괄표(위원회)'!$C15)</f>
        <v>0</v>
      </c>
      <c r="K15" s="142">
        <f>SUMIFS('1추일입'!W$6:W$15,'1추일입'!$A$6:$A$15,'1추총괄표(위원회)'!$A15,'1추일입'!$B$6:$B$15,'1추총괄표(위원회)'!$C15)</f>
        <v>0</v>
      </c>
      <c r="L15" s="149">
        <f>SUMIFS('1추일입'!M$6:M$15,'1추일입'!$A$6:$A$15,'1추총괄표(위원회)'!$A15,'1추일입'!$B$6:$B$15,'1추총괄표(위원회)'!$C15)</f>
        <v>0</v>
      </c>
      <c r="M15" s="150">
        <f>SUMIFS('1추일입'!N$6:N$15,'1추일입'!$A$6:$A$15,'1추총괄표(위원회)'!$A15,'1추일입'!$B$6:$B$15,'1추총괄표(위원회)'!$C15)</f>
        <v>0</v>
      </c>
      <c r="N15" s="137">
        <f>SUMIFS('1추일입'!O$6:O$15,'1추일입'!$A$6:$A$15,'1추총괄표(위원회)'!$A15,'1추일입'!$B$6:$B$15,'1추총괄표(위원회)'!$C15)</f>
        <v>0</v>
      </c>
      <c r="O15" s="149">
        <f>SUMIFS('1추일입'!AA$6:AA$15,'1추일입'!$A$6:$A$15,'1추총괄표(위원회)'!$A15,'1추일입'!$B$6:$B$15,'1추총괄표(위원회)'!$C15)</f>
        <v>0</v>
      </c>
      <c r="P15" s="142">
        <f>SUMIFS('1추일입'!AB$6:AB$15,'1추일입'!$A$6:$A$15,'1추총괄표(위원회)'!$A15,'1추일입'!$B$6:$B$15,'1추총괄표(위원회)'!$C15)</f>
        <v>0</v>
      </c>
      <c r="Q15" s="88"/>
      <c r="R15" s="137">
        <f>SUMIFS('1추일출'!G$6:G$63,'1추일출'!$A$6:$A$63,'1추총괄표(위원회)'!$A15,'1추일출'!$B$6:$B$63,'1추총괄표(위원회)'!$C15)</f>
        <v>0</v>
      </c>
      <c r="S15" s="173">
        <f>SUMIFS('1추일출'!H$6:H$63,'1추일출'!$A$6:$A$63,'1추총괄표(위원회)'!$A15,'1추일출'!$B$6:$B$63,'1추총괄표(위원회)'!$C15)</f>
        <v>0</v>
      </c>
      <c r="T15" s="137">
        <f t="shared" si="31"/>
        <v>0</v>
      </c>
      <c r="U15" s="149">
        <f>SUMIFS('1추일출'!J$6:J$63,'1추일출'!$A$6:$A$63,'1추총괄표(위원회)'!$A15,'1추일출'!$B$6:$B$63,'1추총괄표(위원회)'!$C15)</f>
        <v>0</v>
      </c>
      <c r="V15" s="150">
        <f>SUMIFS('1추일출'!K$6:K$63,'1추일출'!$A$6:$A$63,'1추총괄표(위원회)'!$A15,'1추일출'!$B$6:$B$63,'1추총괄표(위원회)'!$C15)</f>
        <v>0</v>
      </c>
      <c r="W15" s="137">
        <f>SUMIFS('1추일출'!L$6:L$63,'1추일출'!$A$6:$A$63,'1추총괄표(위원회)'!$A15,'1추일출'!$B$6:$B$63,'1추총괄표(위원회)'!$C15)</f>
        <v>0</v>
      </c>
      <c r="X15" s="149">
        <f>SUMIFS('1추일출'!W$6:W$63,'1추일출'!$A$6:$A$63,'1추총괄표(위원회)'!$A15,'1추일출'!$B$6:$B$63,'1추총괄표(위원회)'!$C15)</f>
        <v>0</v>
      </c>
      <c r="Y15" s="150">
        <f>SUMIFS('1추일출'!X$6:X$63,'1추일출'!$A$6:$A$63,'1추총괄표(위원회)'!$A15,'1추일출'!$B$6:$B$63,'1추총괄표(위원회)'!$C15)</f>
        <v>0</v>
      </c>
      <c r="Z15" s="153">
        <f>SUMIFS('1추일출'!M$6:M$63,'1추일출'!$A$6:$A$63,'1추총괄표(위원회)'!$A15,'1추일출'!$B$6:$B$63,'1추총괄표(위원회)'!$C15)</f>
        <v>0</v>
      </c>
      <c r="AA15" s="142">
        <f>SUMIFS('1추일출'!N$6:N$63,'1추일출'!$A$6:$A$63,'1추총괄표(위원회)'!$A15,'1추일출'!$B$6:$B$63,'1추총괄표(위원회)'!$C15)</f>
        <v>0</v>
      </c>
      <c r="AB15" s="173">
        <f>SUMIFS('1추일출'!O$6:O$63,'1추일출'!$A$6:$A$63,'1추총괄표(위원회)'!$A15,'1추일출'!$B$6:$B$63,'1추총괄표(위원회)'!$C15)</f>
        <v>0</v>
      </c>
      <c r="AC15" s="153">
        <f>SUMIFS('1추일출'!AB$6:AB$63,'1추일출'!$A$6:$A$63,'1추총괄표(위원회)'!$A15,'1추일출'!$B$6:$B$63,'1추총괄표(위원회)'!C$9)</f>
        <v>0</v>
      </c>
      <c r="AD15" s="142">
        <f>SUMIFS('1추일출'!AC$6:AC$63,'1추일출'!$A$6:$A$63,'1추총괄표(위원회)'!$A15,'1추일출'!$B$6:$B$63,'1추총괄표(위원회)'!D$9)</f>
        <v>0</v>
      </c>
      <c r="AE15" s="83"/>
      <c r="AF15" s="141" t="str">
        <f t="shared" si="26"/>
        <v>OK</v>
      </c>
      <c r="AG15" s="142">
        <f t="shared" si="27"/>
        <v>0</v>
      </c>
      <c r="AH15" s="141" t="str">
        <f t="shared" si="28"/>
        <v>OK</v>
      </c>
      <c r="AI15" s="142">
        <f t="shared" si="29"/>
        <v>0</v>
      </c>
    </row>
    <row r="16" spans="1:35" ht="20.100000000000001" customHeight="1" x14ac:dyDescent="0.3">
      <c r="A16" s="136" t="s">
        <v>711</v>
      </c>
      <c r="B16" s="159"/>
      <c r="C16" s="157" t="s">
        <v>63</v>
      </c>
      <c r="D16" s="180">
        <f>SUMIFS('1추일입'!G$6:G$15,'1추일입'!$A$6:$A$15,'1추총괄표(위원회)'!$A16,'1추일입'!$B$6:$B$15,'1추총괄표(위원회)'!$C16)</f>
        <v>0</v>
      </c>
      <c r="E16" s="137">
        <f>SUMIFS('1추일입'!H$6:H$15,'1추일입'!$A$6:$A$15,'1추총괄표(위원회)'!$A16,'1추일입'!$B$6:$B$15,'1추총괄표(위원회)'!$C16)</f>
        <v>0</v>
      </c>
      <c r="F16" s="173">
        <f t="shared" si="30"/>
        <v>0</v>
      </c>
      <c r="G16" s="153">
        <f>SUMIFS('1추일입'!J$6:J$15,'1추일입'!$A$6:$A$15,'1추총괄표(위원회)'!$A16,'1추일입'!$B$6:$B$15,'1추총괄표(위원회)'!$C16)</f>
        <v>0</v>
      </c>
      <c r="H16" s="142">
        <f>SUMIFS('1추일입'!K$6:K$15,'1추일입'!$A$6:$A$15,'1추총괄표(위원회)'!$A16,'1추일입'!$B$6:$B$15,'1추총괄표(위원회)'!$C16)</f>
        <v>0</v>
      </c>
      <c r="I16" s="173">
        <f>SUMIFS('1추일입'!L$6:L$15,'1추일입'!$A$6:$A$15,'1추총괄표(위원회)'!$A16,'1추일입'!$B$6:$B$15,'1추총괄표(위원회)'!$C16)</f>
        <v>0</v>
      </c>
      <c r="J16" s="153">
        <f>SUMIFS('1추일입'!V$6:V$15,'1추일입'!$A$6:$A$15,'1추총괄표(위원회)'!$A16,'1추일입'!$B$6:$B$15,'1추총괄표(위원회)'!$C16)</f>
        <v>0</v>
      </c>
      <c r="K16" s="142">
        <f>SUMIFS('1추일입'!W$6:W$15,'1추일입'!$A$6:$A$15,'1추총괄표(위원회)'!$A16,'1추일입'!$B$6:$B$15,'1추총괄표(위원회)'!$C16)</f>
        <v>0</v>
      </c>
      <c r="L16" s="149">
        <f>SUMIFS('1추일입'!M$6:M$15,'1추일입'!$A$6:$A$15,'1추총괄표(위원회)'!$A16,'1추일입'!$B$6:$B$15,'1추총괄표(위원회)'!$C16)</f>
        <v>0</v>
      </c>
      <c r="M16" s="150">
        <f>SUMIFS('1추일입'!N$6:N$15,'1추일입'!$A$6:$A$15,'1추총괄표(위원회)'!$A16,'1추일입'!$B$6:$B$15,'1추총괄표(위원회)'!$C16)</f>
        <v>0</v>
      </c>
      <c r="N16" s="137">
        <f>SUMIFS('1추일입'!O$6:O$15,'1추일입'!$A$6:$A$15,'1추총괄표(위원회)'!$A16,'1추일입'!$B$6:$B$15,'1추총괄표(위원회)'!$C16)</f>
        <v>0</v>
      </c>
      <c r="O16" s="149">
        <f>SUMIFS('1추일입'!AA$6:AA$15,'1추일입'!$A$6:$A$15,'1추총괄표(위원회)'!$A16,'1추일입'!$B$6:$B$15,'1추총괄표(위원회)'!$C16)</f>
        <v>0</v>
      </c>
      <c r="P16" s="142">
        <f>SUMIFS('1추일입'!AB$6:AB$15,'1추일입'!$A$6:$A$15,'1추총괄표(위원회)'!$A16,'1추일입'!$B$6:$B$15,'1추총괄표(위원회)'!$C16)</f>
        <v>0</v>
      </c>
      <c r="Q16" s="88"/>
      <c r="R16" s="137">
        <f>SUMIFS('1추일출'!G$6:G$63,'1추일출'!$A$6:$A$63,'1추총괄표(위원회)'!$A16,'1추일출'!$B$6:$B$63,'1추총괄표(위원회)'!$C16)</f>
        <v>68903506</v>
      </c>
      <c r="S16" s="173">
        <f>SUMIFS('1추일출'!H$6:H$63,'1추일출'!$A$6:$A$63,'1추총괄표(위원회)'!$A16,'1추일출'!$B$6:$B$63,'1추총괄표(위원회)'!$C16)</f>
        <v>62903506</v>
      </c>
      <c r="T16" s="137">
        <f t="shared" si="31"/>
        <v>6000000</v>
      </c>
      <c r="U16" s="149">
        <f>SUMIFS('1추일출'!J$6:J$63,'1추일출'!$A$6:$A$63,'1추총괄표(위원회)'!$A16,'1추일출'!$B$6:$B$63,'1추총괄표(위원회)'!$C16)</f>
        <v>0</v>
      </c>
      <c r="V16" s="150">
        <f>SUMIFS('1추일출'!K$6:K$63,'1추일출'!$A$6:$A$63,'1추총괄표(위원회)'!$A16,'1추일출'!$B$6:$B$63,'1추총괄표(위원회)'!$C16)</f>
        <v>0</v>
      </c>
      <c r="W16" s="137">
        <f>SUMIFS('1추일출'!L$6:L$63,'1추일출'!$A$6:$A$63,'1추총괄표(위원회)'!$A16,'1추일출'!$B$6:$B$63,'1추총괄표(위원회)'!$C16)</f>
        <v>68903506</v>
      </c>
      <c r="X16" s="149">
        <f>SUMIFS('1추일출'!W$6:W$63,'1추일출'!$A$6:$A$63,'1추총괄표(위원회)'!$A16,'1추일출'!$B$6:$B$63,'1추총괄표(위원회)'!$C16)</f>
        <v>0</v>
      </c>
      <c r="Y16" s="150">
        <f>SUMIFS('1추일출'!X$6:X$63,'1추일출'!$A$6:$A$63,'1추총괄표(위원회)'!$A16,'1추일출'!$B$6:$B$63,'1추총괄표(위원회)'!$C16)</f>
        <v>0</v>
      </c>
      <c r="Z16" s="153">
        <f>SUMIFS('1추일출'!M$6:M$63,'1추일출'!$A$6:$A$63,'1추총괄표(위원회)'!$A16,'1추일출'!$B$6:$B$63,'1추총괄표(위원회)'!$C16)</f>
        <v>-10563288</v>
      </c>
      <c r="AA16" s="142">
        <f>SUMIFS('1추일출'!N$6:N$63,'1추일출'!$A$6:$A$63,'1추총괄표(위원회)'!$A16,'1추일출'!$B$6:$B$63,'1추총괄표(위원회)'!$C16)</f>
        <v>200000</v>
      </c>
      <c r="AB16" s="173">
        <f>SUMIFS('1추일출'!O$6:O$63,'1추일출'!$A$6:$A$63,'1추총괄표(위원회)'!$A16,'1추일출'!$B$6:$B$63,'1추총괄표(위원회)'!$C16)</f>
        <v>58540218</v>
      </c>
      <c r="AC16" s="153">
        <f>SUMIFS('1추일출'!AB$6:AB$63,'1추일출'!$A$6:$A$63,'1추총괄표(위원회)'!$A16,'1추일출'!$B$6:$B$63,'1추총괄표(위원회)'!C$9)</f>
        <v>0</v>
      </c>
      <c r="AD16" s="142">
        <f>SUMIFS('1추일출'!AC$6:AC$63,'1추일출'!$A$6:$A$63,'1추총괄표(위원회)'!$A16,'1추일출'!$B$6:$B$63,'1추총괄표(위원회)'!D$9)</f>
        <v>0</v>
      </c>
      <c r="AE16" s="83"/>
      <c r="AF16" s="141" t="str">
        <f t="shared" si="26"/>
        <v>OK</v>
      </c>
      <c r="AG16" s="142">
        <f t="shared" si="27"/>
        <v>0</v>
      </c>
      <c r="AH16" s="141" t="str">
        <f t="shared" si="28"/>
        <v>OK</v>
      </c>
      <c r="AI16" s="142">
        <f t="shared" si="29"/>
        <v>0</v>
      </c>
    </row>
    <row r="17" spans="1:35" ht="20.100000000000001" customHeight="1" x14ac:dyDescent="0.3">
      <c r="A17" s="136" t="s">
        <v>711</v>
      </c>
      <c r="B17" s="159"/>
      <c r="C17" s="157" t="s">
        <v>94</v>
      </c>
      <c r="D17" s="180">
        <f>SUMIFS('1추일입'!G$6:G$15,'1추일입'!$A$6:$A$15,'1추총괄표(위원회)'!$A17,'1추일입'!$B$6:$B$15,'1추총괄표(위원회)'!$C17)</f>
        <v>0</v>
      </c>
      <c r="E17" s="137">
        <f>SUMIFS('1추일입'!H$6:H$15,'1추일입'!$A$6:$A$15,'1추총괄표(위원회)'!$A17,'1추일입'!$B$6:$B$15,'1추총괄표(위원회)'!$C17)</f>
        <v>0</v>
      </c>
      <c r="F17" s="173">
        <f t="shared" si="30"/>
        <v>0</v>
      </c>
      <c r="G17" s="153">
        <f>SUMIFS('1추일입'!J$6:J$15,'1추일입'!$A$6:$A$15,'1추총괄표(위원회)'!$A17,'1추일입'!$B$6:$B$15,'1추총괄표(위원회)'!$C17)</f>
        <v>0</v>
      </c>
      <c r="H17" s="142">
        <f>SUMIFS('1추일입'!K$6:K$15,'1추일입'!$A$6:$A$15,'1추총괄표(위원회)'!$A17,'1추일입'!$B$6:$B$15,'1추총괄표(위원회)'!$C17)</f>
        <v>0</v>
      </c>
      <c r="I17" s="173">
        <f>SUMIFS('1추일입'!L$6:L$15,'1추일입'!$A$6:$A$15,'1추총괄표(위원회)'!$A17,'1추일입'!$B$6:$B$15,'1추총괄표(위원회)'!$C17)</f>
        <v>0</v>
      </c>
      <c r="J17" s="153">
        <f>SUMIFS('1추일입'!V$6:V$15,'1추일입'!$A$6:$A$15,'1추총괄표(위원회)'!$A17,'1추일입'!$B$6:$B$15,'1추총괄표(위원회)'!$C17)</f>
        <v>0</v>
      </c>
      <c r="K17" s="142">
        <f>SUMIFS('1추일입'!W$6:W$15,'1추일입'!$A$6:$A$15,'1추총괄표(위원회)'!$A17,'1추일입'!$B$6:$B$15,'1추총괄표(위원회)'!$C17)</f>
        <v>0</v>
      </c>
      <c r="L17" s="149">
        <f>SUMIFS('1추일입'!M$6:M$15,'1추일입'!$A$6:$A$15,'1추총괄표(위원회)'!$A17,'1추일입'!$B$6:$B$15,'1추총괄표(위원회)'!$C17)</f>
        <v>0</v>
      </c>
      <c r="M17" s="150">
        <f>SUMIFS('1추일입'!N$6:N$15,'1추일입'!$A$6:$A$15,'1추총괄표(위원회)'!$A17,'1추일입'!$B$6:$B$15,'1추총괄표(위원회)'!$C17)</f>
        <v>0</v>
      </c>
      <c r="N17" s="137">
        <f>SUMIFS('1추일입'!O$6:O$15,'1추일입'!$A$6:$A$15,'1추총괄표(위원회)'!$A17,'1추일입'!$B$6:$B$15,'1추총괄표(위원회)'!$C17)</f>
        <v>0</v>
      </c>
      <c r="O17" s="149">
        <f>SUMIFS('1추일입'!AA$6:AA$15,'1추일입'!$A$6:$A$15,'1추총괄표(위원회)'!$A17,'1추일입'!$B$6:$B$15,'1추총괄표(위원회)'!$C17)</f>
        <v>0</v>
      </c>
      <c r="P17" s="142">
        <f>SUMIFS('1추일입'!AB$6:AB$15,'1추일입'!$A$6:$A$15,'1추총괄표(위원회)'!$A17,'1추일입'!$B$6:$B$15,'1추총괄표(위원회)'!$C17)</f>
        <v>0</v>
      </c>
      <c r="Q17" s="88"/>
      <c r="R17" s="137">
        <f>SUMIFS('1추일출'!G$6:G$63,'1추일출'!$A$6:$A$63,'1추총괄표(위원회)'!$A17,'1추일출'!$B$6:$B$63,'1추총괄표(위원회)'!$C17)</f>
        <v>0</v>
      </c>
      <c r="S17" s="173">
        <f>SUMIFS('1추일출'!H$6:H$63,'1추일출'!$A$6:$A$63,'1추총괄표(위원회)'!$A17,'1추일출'!$B$6:$B$63,'1추총괄표(위원회)'!$C17)</f>
        <v>0</v>
      </c>
      <c r="T17" s="137">
        <f t="shared" si="31"/>
        <v>0</v>
      </c>
      <c r="U17" s="149">
        <f>SUMIFS('1추일출'!J$6:J$63,'1추일출'!$A$6:$A$63,'1추총괄표(위원회)'!$A17,'1추일출'!$B$6:$B$63,'1추총괄표(위원회)'!$C17)</f>
        <v>0</v>
      </c>
      <c r="V17" s="150">
        <f>SUMIFS('1추일출'!K$6:K$63,'1추일출'!$A$6:$A$63,'1추총괄표(위원회)'!$A17,'1추일출'!$B$6:$B$63,'1추총괄표(위원회)'!$C17)</f>
        <v>0</v>
      </c>
      <c r="W17" s="137">
        <f>SUMIFS('1추일출'!L$6:L$63,'1추일출'!$A$6:$A$63,'1추총괄표(위원회)'!$A17,'1추일출'!$B$6:$B$63,'1추총괄표(위원회)'!$C17)</f>
        <v>0</v>
      </c>
      <c r="X17" s="149">
        <f>SUMIFS('1추일출'!W$6:W$63,'1추일출'!$A$6:$A$63,'1추총괄표(위원회)'!$A17,'1추일출'!$B$6:$B$63,'1추총괄표(위원회)'!$C17)</f>
        <v>0</v>
      </c>
      <c r="Y17" s="150">
        <f>SUMIFS('1추일출'!X$6:X$63,'1추일출'!$A$6:$A$63,'1추총괄표(위원회)'!$A17,'1추일출'!$B$6:$B$63,'1추총괄표(위원회)'!$C17)</f>
        <v>0</v>
      </c>
      <c r="Z17" s="153">
        <f>SUMIFS('1추일출'!M$6:M$63,'1추일출'!$A$6:$A$63,'1추총괄표(위원회)'!$A17,'1추일출'!$B$6:$B$63,'1추총괄표(위원회)'!$C17)</f>
        <v>0</v>
      </c>
      <c r="AA17" s="142">
        <f>SUMIFS('1추일출'!N$6:N$63,'1추일출'!$A$6:$A$63,'1추총괄표(위원회)'!$A17,'1추일출'!$B$6:$B$63,'1추총괄표(위원회)'!$C17)</f>
        <v>0</v>
      </c>
      <c r="AB17" s="173">
        <f>SUMIFS('1추일출'!O$6:O$63,'1추일출'!$A$6:$A$63,'1추총괄표(위원회)'!$A17,'1추일출'!$B$6:$B$63,'1추총괄표(위원회)'!$C17)</f>
        <v>0</v>
      </c>
      <c r="AC17" s="153">
        <f>SUMIFS('1추일출'!AB$6:AB$63,'1추일출'!$A$6:$A$63,'1추총괄표(위원회)'!$A17,'1추일출'!$B$6:$B$63,'1추총괄표(위원회)'!C$9)</f>
        <v>0</v>
      </c>
      <c r="AD17" s="142">
        <f>SUMIFS('1추일출'!AC$6:AC$63,'1추일출'!$A$6:$A$63,'1추총괄표(위원회)'!$A17,'1추일출'!$B$6:$B$63,'1추총괄표(위원회)'!D$9)</f>
        <v>0</v>
      </c>
      <c r="AE17" s="83"/>
      <c r="AF17" s="141" t="str">
        <f t="shared" si="26"/>
        <v>OK</v>
      </c>
      <c r="AG17" s="142">
        <f t="shared" si="27"/>
        <v>0</v>
      </c>
      <c r="AH17" s="141" t="str">
        <f t="shared" si="28"/>
        <v>OK</v>
      </c>
      <c r="AI17" s="142">
        <f t="shared" si="29"/>
        <v>0</v>
      </c>
    </row>
    <row r="18" spans="1:35" ht="20.100000000000001" customHeight="1" x14ac:dyDescent="0.3">
      <c r="A18" s="136" t="s">
        <v>711</v>
      </c>
      <c r="B18" s="159"/>
      <c r="C18" s="157" t="s">
        <v>109</v>
      </c>
      <c r="D18" s="180">
        <f>SUMIFS('1추일입'!G$6:G$15,'1추일입'!$A$6:$A$15,'1추총괄표(위원회)'!$A18,'1추일입'!$B$6:$B$15,'1추총괄표(위원회)'!$C18)</f>
        <v>0</v>
      </c>
      <c r="E18" s="137">
        <f>SUMIFS('1추일입'!H$6:H$15,'1추일입'!$A$6:$A$15,'1추총괄표(위원회)'!$A18,'1추일입'!$B$6:$B$15,'1추총괄표(위원회)'!$C18)</f>
        <v>0</v>
      </c>
      <c r="F18" s="173">
        <f t="shared" si="30"/>
        <v>0</v>
      </c>
      <c r="G18" s="153">
        <f>SUMIFS('1추일입'!J$6:J$15,'1추일입'!$A$6:$A$15,'1추총괄표(위원회)'!$A18,'1추일입'!$B$6:$B$15,'1추총괄표(위원회)'!$C18)</f>
        <v>0</v>
      </c>
      <c r="H18" s="142">
        <f>SUMIFS('1추일입'!K$6:K$15,'1추일입'!$A$6:$A$15,'1추총괄표(위원회)'!$A18,'1추일입'!$B$6:$B$15,'1추총괄표(위원회)'!$C18)</f>
        <v>0</v>
      </c>
      <c r="I18" s="173">
        <f>SUMIFS('1추일입'!L$6:L$15,'1추일입'!$A$6:$A$15,'1추총괄표(위원회)'!$A18,'1추일입'!$B$6:$B$15,'1추총괄표(위원회)'!$C18)</f>
        <v>0</v>
      </c>
      <c r="J18" s="153">
        <f>SUMIFS('1추일입'!V$6:V$15,'1추일입'!$A$6:$A$15,'1추총괄표(위원회)'!$A18,'1추일입'!$B$6:$B$15,'1추총괄표(위원회)'!$C18)</f>
        <v>0</v>
      </c>
      <c r="K18" s="142">
        <f>SUMIFS('1추일입'!W$6:W$15,'1추일입'!$A$6:$A$15,'1추총괄표(위원회)'!$A18,'1추일입'!$B$6:$B$15,'1추총괄표(위원회)'!$C18)</f>
        <v>0</v>
      </c>
      <c r="L18" s="149">
        <f>SUMIFS('1추일입'!M$6:M$15,'1추일입'!$A$6:$A$15,'1추총괄표(위원회)'!$A18,'1추일입'!$B$6:$B$15,'1추총괄표(위원회)'!$C18)</f>
        <v>0</v>
      </c>
      <c r="M18" s="150">
        <f>SUMIFS('1추일입'!N$6:N$15,'1추일입'!$A$6:$A$15,'1추총괄표(위원회)'!$A18,'1추일입'!$B$6:$B$15,'1추총괄표(위원회)'!$C18)</f>
        <v>0</v>
      </c>
      <c r="N18" s="137">
        <f>SUMIFS('1추일입'!O$6:O$15,'1추일입'!$A$6:$A$15,'1추총괄표(위원회)'!$A18,'1추일입'!$B$6:$B$15,'1추총괄표(위원회)'!$C18)</f>
        <v>0</v>
      </c>
      <c r="O18" s="149">
        <f>SUMIFS('1추일입'!AA$6:AA$15,'1추일입'!$A$6:$A$15,'1추총괄표(위원회)'!$A18,'1추일입'!$B$6:$B$15,'1추총괄표(위원회)'!$C18)</f>
        <v>0</v>
      </c>
      <c r="P18" s="142">
        <f>SUMIFS('1추일입'!AB$6:AB$15,'1추일입'!$A$6:$A$15,'1추총괄표(위원회)'!$A18,'1추일입'!$B$6:$B$15,'1추총괄표(위원회)'!$C18)</f>
        <v>0</v>
      </c>
      <c r="Q18" s="88"/>
      <c r="R18" s="137">
        <f>SUMIFS('1추일출'!G$6:G$63,'1추일출'!$A$6:$A$63,'1추총괄표(위원회)'!$A18,'1추일출'!$B$6:$B$63,'1추총괄표(위원회)'!$C18)</f>
        <v>0</v>
      </c>
      <c r="S18" s="173">
        <f>SUMIFS('1추일출'!H$6:H$63,'1추일출'!$A$6:$A$63,'1추총괄표(위원회)'!$A18,'1추일출'!$B$6:$B$63,'1추총괄표(위원회)'!$C18)</f>
        <v>0</v>
      </c>
      <c r="T18" s="137">
        <f t="shared" si="31"/>
        <v>0</v>
      </c>
      <c r="U18" s="149">
        <f>SUMIFS('1추일출'!J$6:J$63,'1추일출'!$A$6:$A$63,'1추총괄표(위원회)'!$A18,'1추일출'!$B$6:$B$63,'1추총괄표(위원회)'!$C18)</f>
        <v>0</v>
      </c>
      <c r="V18" s="150">
        <f>SUMIFS('1추일출'!K$6:K$63,'1추일출'!$A$6:$A$63,'1추총괄표(위원회)'!$A18,'1추일출'!$B$6:$B$63,'1추총괄표(위원회)'!$C18)</f>
        <v>0</v>
      </c>
      <c r="W18" s="137">
        <f>SUMIFS('1추일출'!L$6:L$63,'1추일출'!$A$6:$A$63,'1추총괄표(위원회)'!$A18,'1추일출'!$B$6:$B$63,'1추총괄표(위원회)'!$C18)</f>
        <v>0</v>
      </c>
      <c r="X18" s="149">
        <f>SUMIFS('1추일출'!W$6:W$63,'1추일출'!$A$6:$A$63,'1추총괄표(위원회)'!$A18,'1추일출'!$B$6:$B$63,'1추총괄표(위원회)'!$C18)</f>
        <v>0</v>
      </c>
      <c r="Y18" s="150">
        <f>SUMIFS('1추일출'!X$6:X$63,'1추일출'!$A$6:$A$63,'1추총괄표(위원회)'!$A18,'1추일출'!$B$6:$B$63,'1추총괄표(위원회)'!$C18)</f>
        <v>0</v>
      </c>
      <c r="Z18" s="153">
        <f>SUMIFS('1추일출'!M$6:M$63,'1추일출'!$A$6:$A$63,'1추총괄표(위원회)'!$A18,'1추일출'!$B$6:$B$63,'1추총괄표(위원회)'!$C18)</f>
        <v>0</v>
      </c>
      <c r="AA18" s="142">
        <f>SUMIFS('1추일출'!N$6:N$63,'1추일출'!$A$6:$A$63,'1추총괄표(위원회)'!$A18,'1추일출'!$B$6:$B$63,'1추총괄표(위원회)'!$C18)</f>
        <v>0</v>
      </c>
      <c r="AB18" s="173">
        <f>SUMIFS('1추일출'!O$6:O$63,'1추일출'!$A$6:$A$63,'1추총괄표(위원회)'!$A18,'1추일출'!$B$6:$B$63,'1추총괄표(위원회)'!$C18)</f>
        <v>0</v>
      </c>
      <c r="AC18" s="153">
        <f>SUMIFS('1추일출'!AB$6:AB$63,'1추일출'!$A$6:$A$63,'1추총괄표(위원회)'!$A18,'1추일출'!$B$6:$B$63,'1추총괄표(위원회)'!C$9)</f>
        <v>0</v>
      </c>
      <c r="AD18" s="142">
        <f>SUMIFS('1추일출'!AC$6:AC$63,'1추일출'!$A$6:$A$63,'1추총괄표(위원회)'!$A18,'1추일출'!$B$6:$B$63,'1추총괄표(위원회)'!D$9)</f>
        <v>0</v>
      </c>
      <c r="AE18" s="83"/>
      <c r="AF18" s="141" t="str">
        <f t="shared" si="26"/>
        <v>OK</v>
      </c>
      <c r="AG18" s="142">
        <f t="shared" si="27"/>
        <v>0</v>
      </c>
      <c r="AH18" s="141" t="str">
        <f t="shared" si="28"/>
        <v>OK</v>
      </c>
      <c r="AI18" s="142">
        <f t="shared" si="29"/>
        <v>0</v>
      </c>
    </row>
    <row r="19" spans="1:35" ht="20.100000000000001" customHeight="1" x14ac:dyDescent="0.3">
      <c r="A19" s="136"/>
      <c r="B19" s="188" t="s">
        <v>798</v>
      </c>
      <c r="C19" s="161"/>
      <c r="D19" s="179">
        <f>SUM(D20:D22)</f>
        <v>0</v>
      </c>
      <c r="E19" s="170">
        <f t="shared" ref="E19:P19" si="45">SUM(E20:E22)</f>
        <v>0</v>
      </c>
      <c r="F19" s="172">
        <f t="shared" si="45"/>
        <v>0</v>
      </c>
      <c r="G19" s="162">
        <f t="shared" si="45"/>
        <v>0</v>
      </c>
      <c r="H19" s="164">
        <f t="shared" si="45"/>
        <v>0</v>
      </c>
      <c r="I19" s="172">
        <f t="shared" si="45"/>
        <v>0</v>
      </c>
      <c r="J19" s="162">
        <f t="shared" si="45"/>
        <v>0</v>
      </c>
      <c r="K19" s="164">
        <f t="shared" si="45"/>
        <v>0</v>
      </c>
      <c r="L19" s="167">
        <f t="shared" si="45"/>
        <v>0</v>
      </c>
      <c r="M19" s="177">
        <f t="shared" si="45"/>
        <v>0</v>
      </c>
      <c r="N19" s="170">
        <f t="shared" si="45"/>
        <v>0</v>
      </c>
      <c r="O19" s="167">
        <f t="shared" si="45"/>
        <v>0</v>
      </c>
      <c r="P19" s="164">
        <f t="shared" si="45"/>
        <v>0</v>
      </c>
      <c r="Q19" s="88"/>
      <c r="R19" s="170">
        <f>SUM(R20:R22)</f>
        <v>0</v>
      </c>
      <c r="S19" s="172">
        <f t="shared" ref="S19" si="46">SUM(S20:S22)</f>
        <v>0</v>
      </c>
      <c r="T19" s="170">
        <f t="shared" ref="T19" si="47">SUM(T20:T22)</f>
        <v>0</v>
      </c>
      <c r="U19" s="167">
        <f t="shared" ref="U19" si="48">SUM(U20:U22)</f>
        <v>0</v>
      </c>
      <c r="V19" s="177">
        <f t="shared" ref="V19" si="49">SUM(V20:V22)</f>
        <v>2000000</v>
      </c>
      <c r="W19" s="170">
        <f t="shared" ref="W19" si="50">SUM(W20:W22)</f>
        <v>2000000</v>
      </c>
      <c r="X19" s="167">
        <f t="shared" ref="X19" si="51">SUM(X20:X22)</f>
        <v>0</v>
      </c>
      <c r="Y19" s="177">
        <f t="shared" ref="Y19" si="52">SUM(Y20:Y22)</f>
        <v>2000000</v>
      </c>
      <c r="Z19" s="162">
        <f t="shared" ref="Z19" si="53">SUM(Z20:Z22)</f>
        <v>0</v>
      </c>
      <c r="AA19" s="164">
        <f t="shared" ref="AA19" si="54">SUM(AA20:AA22)</f>
        <v>6000000</v>
      </c>
      <c r="AB19" s="172">
        <f t="shared" ref="AB19" si="55">SUM(AB20:AB22)</f>
        <v>6000000</v>
      </c>
      <c r="AC19" s="162">
        <f t="shared" ref="AC19" si="56">SUM(AC20:AC22)</f>
        <v>0</v>
      </c>
      <c r="AD19" s="164">
        <f t="shared" ref="AD19" si="57">SUM(AD20:AD22)</f>
        <v>0</v>
      </c>
      <c r="AE19" s="83"/>
      <c r="AF19" s="163" t="str">
        <f t="shared" si="26"/>
        <v>OK</v>
      </c>
      <c r="AG19" s="164">
        <f t="shared" si="27"/>
        <v>0</v>
      </c>
      <c r="AH19" s="163" t="str">
        <f t="shared" si="28"/>
        <v>OK</v>
      </c>
      <c r="AI19" s="164">
        <f t="shared" si="29"/>
        <v>0</v>
      </c>
    </row>
    <row r="20" spans="1:35" ht="20.100000000000001" customHeight="1" x14ac:dyDescent="0.3">
      <c r="A20" s="136" t="s">
        <v>712</v>
      </c>
      <c r="B20" s="159"/>
      <c r="C20" s="157" t="s">
        <v>114</v>
      </c>
      <c r="D20" s="180">
        <f>SUMIFS('1추일입'!G$6:G$15,'1추일입'!$A$6:$A$15,'1추총괄표(위원회)'!$A20,'1추일입'!$B$6:$B$15,'1추총괄표(위원회)'!$C20)</f>
        <v>0</v>
      </c>
      <c r="E20" s="137">
        <f>SUMIFS('1추일입'!H$6:H$15,'1추일입'!$A$6:$A$15,'1추총괄표(위원회)'!$A20,'1추일입'!$B$6:$B$15,'1추총괄표(위원회)'!$C20)</f>
        <v>0</v>
      </c>
      <c r="F20" s="173">
        <f t="shared" si="30"/>
        <v>0</v>
      </c>
      <c r="G20" s="153">
        <f>SUMIFS('1추일입'!J$6:J$15,'1추일입'!$A$6:$A$15,'1추총괄표(위원회)'!$A20,'1추일입'!$B$6:$B$15,'1추총괄표(위원회)'!$C20)</f>
        <v>0</v>
      </c>
      <c r="H20" s="142">
        <f>SUMIFS('1추일입'!K$6:K$15,'1추일입'!$A$6:$A$15,'1추총괄표(위원회)'!$A20,'1추일입'!$B$6:$B$15,'1추총괄표(위원회)'!$C20)</f>
        <v>0</v>
      </c>
      <c r="I20" s="173">
        <f>SUMIFS('1추일입'!L$6:L$15,'1추일입'!$A$6:$A$15,'1추총괄표(위원회)'!$A20,'1추일입'!$B$6:$B$15,'1추총괄표(위원회)'!$C20)</f>
        <v>0</v>
      </c>
      <c r="J20" s="153">
        <f>SUMIFS('1추일입'!V$6:V$15,'1추일입'!$A$6:$A$15,'1추총괄표(위원회)'!$A20,'1추일입'!$B$6:$B$15,'1추총괄표(위원회)'!$C20)</f>
        <v>0</v>
      </c>
      <c r="K20" s="142">
        <f>SUMIFS('1추일입'!W$6:W$15,'1추일입'!$A$6:$A$15,'1추총괄표(위원회)'!$A20,'1추일입'!$B$6:$B$15,'1추총괄표(위원회)'!$C20)</f>
        <v>0</v>
      </c>
      <c r="L20" s="149">
        <f>SUMIFS('1추일입'!M$6:M$15,'1추일입'!$A$6:$A$15,'1추총괄표(위원회)'!$A20,'1추일입'!$B$6:$B$15,'1추총괄표(위원회)'!$C20)</f>
        <v>0</v>
      </c>
      <c r="M20" s="150">
        <f>SUMIFS('1추일입'!N$6:N$15,'1추일입'!$A$6:$A$15,'1추총괄표(위원회)'!$A20,'1추일입'!$B$6:$B$15,'1추총괄표(위원회)'!$C20)</f>
        <v>0</v>
      </c>
      <c r="N20" s="137">
        <f>SUMIFS('1추일입'!O$6:O$15,'1추일입'!$A$6:$A$15,'1추총괄표(위원회)'!$A20,'1추일입'!$B$6:$B$15,'1추총괄표(위원회)'!$C20)</f>
        <v>0</v>
      </c>
      <c r="O20" s="149">
        <f>SUMIFS('1추일입'!AA$6:AA$15,'1추일입'!$A$6:$A$15,'1추총괄표(위원회)'!$A20,'1추일입'!$B$6:$B$15,'1추총괄표(위원회)'!$C20)</f>
        <v>0</v>
      </c>
      <c r="P20" s="142">
        <f>SUMIFS('1추일입'!AB$6:AB$15,'1추일입'!$A$6:$A$15,'1추총괄표(위원회)'!$A20,'1추일입'!$B$6:$B$15,'1추총괄표(위원회)'!$C20)</f>
        <v>0</v>
      </c>
      <c r="Q20" s="88"/>
      <c r="R20" s="137">
        <f>SUMIFS('1추일출'!G$6:G$63,'1추일출'!$A$6:$A$63,'1추총괄표(위원회)'!$A20,'1추일출'!$B$6:$B$63,'1추총괄표(위원회)'!$C20)</f>
        <v>0</v>
      </c>
      <c r="S20" s="173">
        <f>SUMIFS('1추일출'!H$6:H$63,'1추일출'!$A$6:$A$63,'1추총괄표(위원회)'!$A20,'1추일출'!$B$6:$B$63,'1추총괄표(위원회)'!$C20)</f>
        <v>0</v>
      </c>
      <c r="T20" s="137">
        <f t="shared" si="31"/>
        <v>0</v>
      </c>
      <c r="U20" s="149">
        <f>SUMIFS('1추일출'!J$6:J$63,'1추일출'!$A$6:$A$63,'1추총괄표(위원회)'!$A20,'1추일출'!$B$6:$B$63,'1추총괄표(위원회)'!$C20)</f>
        <v>0</v>
      </c>
      <c r="V20" s="150">
        <f>SUMIFS('1추일출'!K$6:K$63,'1추일출'!$A$6:$A$63,'1추총괄표(위원회)'!$A20,'1추일출'!$B$6:$B$63,'1추총괄표(위원회)'!$C20)</f>
        <v>2000000</v>
      </c>
      <c r="W20" s="137">
        <f>SUMIFS('1추일출'!L$6:L$63,'1추일출'!$A$6:$A$63,'1추총괄표(위원회)'!$A20,'1추일출'!$B$6:$B$63,'1추총괄표(위원회)'!$C20)</f>
        <v>2000000</v>
      </c>
      <c r="X20" s="149">
        <f>SUMIFS('1추일출'!W$6:W$63,'1추일출'!$A$6:$A$63,'1추총괄표(위원회)'!$A20,'1추일출'!$B$6:$B$63,'1추총괄표(위원회)'!$C20)</f>
        <v>0</v>
      </c>
      <c r="Y20" s="150">
        <f>SUMIFS('1추일출'!X$6:X$63,'1추일출'!$A$6:$A$63,'1추총괄표(위원회)'!$A20,'1추일출'!$B$6:$B$63,'1추총괄표(위원회)'!$C20)</f>
        <v>2000000</v>
      </c>
      <c r="Z20" s="153">
        <f>SUMIFS('1추일출'!M$6:M$63,'1추일출'!$A$6:$A$63,'1추총괄표(위원회)'!$A20,'1추일출'!$B$6:$B$63,'1추총괄표(위원회)'!$C20)</f>
        <v>0</v>
      </c>
      <c r="AA20" s="142">
        <f>SUMIFS('1추일출'!N$6:N$63,'1추일출'!$A$6:$A$63,'1추총괄표(위원회)'!$A20,'1추일출'!$B$6:$B$63,'1추총괄표(위원회)'!$C20)</f>
        <v>6000000</v>
      </c>
      <c r="AB20" s="173">
        <f>SUMIFS('1추일출'!O$6:O$63,'1추일출'!$A$6:$A$63,'1추총괄표(위원회)'!$A20,'1추일출'!$B$6:$B$63,'1추총괄표(위원회)'!$C20)</f>
        <v>6000000</v>
      </c>
      <c r="AC20" s="153">
        <f>SUMIFS('1추일출'!AB$6:AB$63,'1추일출'!$A$6:$A$63,'1추총괄표(위원회)'!$A20,'1추일출'!$B$6:$B$63,'1추총괄표(위원회)'!C$9)</f>
        <v>0</v>
      </c>
      <c r="AD20" s="142">
        <f>SUMIFS('1추일출'!AC$6:AC$63,'1추일출'!$A$6:$A$63,'1추총괄표(위원회)'!$A20,'1추일출'!$B$6:$B$63,'1추총괄표(위원회)'!D$9)</f>
        <v>0</v>
      </c>
      <c r="AE20" s="83"/>
      <c r="AF20" s="141" t="str">
        <f t="shared" si="26"/>
        <v>OK</v>
      </c>
      <c r="AG20" s="142">
        <f t="shared" si="27"/>
        <v>0</v>
      </c>
      <c r="AH20" s="141" t="str">
        <f t="shared" si="28"/>
        <v>OK</v>
      </c>
      <c r="AI20" s="142">
        <f t="shared" si="29"/>
        <v>0</v>
      </c>
    </row>
    <row r="21" spans="1:35" ht="20.100000000000001" customHeight="1" x14ac:dyDescent="0.3">
      <c r="A21" s="136" t="s">
        <v>712</v>
      </c>
      <c r="B21" s="159"/>
      <c r="C21" s="157" t="s">
        <v>154</v>
      </c>
      <c r="D21" s="180">
        <f>SUMIFS('1추일입'!G$6:G$15,'1추일입'!$A$6:$A$15,'1추총괄표(위원회)'!$A21,'1추일입'!$B$6:$B$15,'1추총괄표(위원회)'!$C21)</f>
        <v>0</v>
      </c>
      <c r="E21" s="137">
        <f>SUMIFS('1추일입'!H$6:H$15,'1추일입'!$A$6:$A$15,'1추총괄표(위원회)'!$A21,'1추일입'!$B$6:$B$15,'1추총괄표(위원회)'!$C21)</f>
        <v>0</v>
      </c>
      <c r="F21" s="173">
        <f t="shared" si="30"/>
        <v>0</v>
      </c>
      <c r="G21" s="153">
        <f>SUMIFS('1추일입'!J$6:J$15,'1추일입'!$A$6:$A$15,'1추총괄표(위원회)'!$A21,'1추일입'!$B$6:$B$15,'1추총괄표(위원회)'!$C21)</f>
        <v>0</v>
      </c>
      <c r="H21" s="142">
        <f>SUMIFS('1추일입'!K$6:K$15,'1추일입'!$A$6:$A$15,'1추총괄표(위원회)'!$A21,'1추일입'!$B$6:$B$15,'1추총괄표(위원회)'!$C21)</f>
        <v>0</v>
      </c>
      <c r="I21" s="173">
        <f>SUMIFS('1추일입'!L$6:L$15,'1추일입'!$A$6:$A$15,'1추총괄표(위원회)'!$A21,'1추일입'!$B$6:$B$15,'1추총괄표(위원회)'!$C21)</f>
        <v>0</v>
      </c>
      <c r="J21" s="153">
        <f>SUMIFS('1추일입'!V$6:V$15,'1추일입'!$A$6:$A$15,'1추총괄표(위원회)'!$A21,'1추일입'!$B$6:$B$15,'1추총괄표(위원회)'!$C21)</f>
        <v>0</v>
      </c>
      <c r="K21" s="142">
        <f>SUMIFS('1추일입'!W$6:W$15,'1추일입'!$A$6:$A$15,'1추총괄표(위원회)'!$A21,'1추일입'!$B$6:$B$15,'1추총괄표(위원회)'!$C21)</f>
        <v>0</v>
      </c>
      <c r="L21" s="149">
        <f>SUMIFS('1추일입'!M$6:M$15,'1추일입'!$A$6:$A$15,'1추총괄표(위원회)'!$A21,'1추일입'!$B$6:$B$15,'1추총괄표(위원회)'!$C21)</f>
        <v>0</v>
      </c>
      <c r="M21" s="150">
        <f>SUMIFS('1추일입'!N$6:N$15,'1추일입'!$A$6:$A$15,'1추총괄표(위원회)'!$A21,'1추일입'!$B$6:$B$15,'1추총괄표(위원회)'!$C21)</f>
        <v>0</v>
      </c>
      <c r="N21" s="137">
        <f>SUMIFS('1추일입'!O$6:O$15,'1추일입'!$A$6:$A$15,'1추총괄표(위원회)'!$A21,'1추일입'!$B$6:$B$15,'1추총괄표(위원회)'!$C21)</f>
        <v>0</v>
      </c>
      <c r="O21" s="149">
        <f>SUMIFS('1추일입'!AA$6:AA$15,'1추일입'!$A$6:$A$15,'1추총괄표(위원회)'!$A21,'1추일입'!$B$6:$B$15,'1추총괄표(위원회)'!$C21)</f>
        <v>0</v>
      </c>
      <c r="P21" s="142">
        <f>SUMIFS('1추일입'!AB$6:AB$15,'1추일입'!$A$6:$A$15,'1추총괄표(위원회)'!$A21,'1추일입'!$B$6:$B$15,'1추총괄표(위원회)'!$C21)</f>
        <v>0</v>
      </c>
      <c r="Q21" s="88"/>
      <c r="R21" s="137">
        <f>SUMIFS('1추일출'!G$6:G$63,'1추일출'!$A$6:$A$63,'1추총괄표(위원회)'!$A21,'1추일출'!$B$6:$B$63,'1추총괄표(위원회)'!$C21)</f>
        <v>0</v>
      </c>
      <c r="S21" s="173">
        <f>SUMIFS('1추일출'!H$6:H$63,'1추일출'!$A$6:$A$63,'1추총괄표(위원회)'!$A21,'1추일출'!$B$6:$B$63,'1추총괄표(위원회)'!$C21)</f>
        <v>0</v>
      </c>
      <c r="T21" s="137">
        <f t="shared" si="31"/>
        <v>0</v>
      </c>
      <c r="U21" s="149">
        <f>SUMIFS('1추일출'!J$6:J$63,'1추일출'!$A$6:$A$63,'1추총괄표(위원회)'!$A21,'1추일출'!$B$6:$B$63,'1추총괄표(위원회)'!$C21)</f>
        <v>0</v>
      </c>
      <c r="V21" s="150">
        <f>SUMIFS('1추일출'!K$6:K$63,'1추일출'!$A$6:$A$63,'1추총괄표(위원회)'!$A21,'1추일출'!$B$6:$B$63,'1추총괄표(위원회)'!$C21)</f>
        <v>0</v>
      </c>
      <c r="W21" s="137">
        <f>SUMIFS('1추일출'!L$6:L$63,'1추일출'!$A$6:$A$63,'1추총괄표(위원회)'!$A21,'1추일출'!$B$6:$B$63,'1추총괄표(위원회)'!$C21)</f>
        <v>0</v>
      </c>
      <c r="X21" s="149">
        <f>SUMIFS('1추일출'!W$6:W$63,'1추일출'!$A$6:$A$63,'1추총괄표(위원회)'!$A21,'1추일출'!$B$6:$B$63,'1추총괄표(위원회)'!$C21)</f>
        <v>0</v>
      </c>
      <c r="Y21" s="150">
        <f>SUMIFS('1추일출'!X$6:X$63,'1추일출'!$A$6:$A$63,'1추총괄표(위원회)'!$A21,'1추일출'!$B$6:$B$63,'1추총괄표(위원회)'!$C21)</f>
        <v>0</v>
      </c>
      <c r="Z21" s="153">
        <f>SUMIFS('1추일출'!M$6:M$63,'1추일출'!$A$6:$A$63,'1추총괄표(위원회)'!$A21,'1추일출'!$B$6:$B$63,'1추총괄표(위원회)'!$C21)</f>
        <v>0</v>
      </c>
      <c r="AA21" s="142">
        <f>SUMIFS('1추일출'!N$6:N$63,'1추일출'!$A$6:$A$63,'1추총괄표(위원회)'!$A21,'1추일출'!$B$6:$B$63,'1추총괄표(위원회)'!$C21)</f>
        <v>0</v>
      </c>
      <c r="AB21" s="173">
        <f>SUMIFS('1추일출'!O$6:O$63,'1추일출'!$A$6:$A$63,'1추총괄표(위원회)'!$A21,'1추일출'!$B$6:$B$63,'1추총괄표(위원회)'!$C21)</f>
        <v>0</v>
      </c>
      <c r="AC21" s="153">
        <f>SUMIFS('1추일출'!AB$6:AB$63,'1추일출'!$A$6:$A$63,'1추총괄표(위원회)'!$A21,'1추일출'!$B$6:$B$63,'1추총괄표(위원회)'!C$9)</f>
        <v>0</v>
      </c>
      <c r="AD21" s="142">
        <f>SUMIFS('1추일출'!AC$6:AC$63,'1추일출'!$A$6:$A$63,'1추총괄표(위원회)'!$A21,'1추일출'!$B$6:$B$63,'1추총괄표(위원회)'!D$9)</f>
        <v>0</v>
      </c>
      <c r="AE21" s="83"/>
      <c r="AF21" s="141" t="str">
        <f t="shared" si="26"/>
        <v>OK</v>
      </c>
      <c r="AG21" s="142">
        <f t="shared" si="27"/>
        <v>0</v>
      </c>
      <c r="AH21" s="141" t="str">
        <f t="shared" si="28"/>
        <v>OK</v>
      </c>
      <c r="AI21" s="142">
        <f t="shared" si="29"/>
        <v>0</v>
      </c>
    </row>
    <row r="22" spans="1:35" ht="20.100000000000001" customHeight="1" x14ac:dyDescent="0.3">
      <c r="A22" s="136" t="s">
        <v>712</v>
      </c>
      <c r="B22" s="159"/>
      <c r="C22" s="157" t="s">
        <v>109</v>
      </c>
      <c r="D22" s="180">
        <f>SUMIFS('1추일입'!G$6:G$15,'1추일입'!$A$6:$A$15,'1추총괄표(위원회)'!$A22,'1추일입'!$B$6:$B$15,'1추총괄표(위원회)'!$C22)</f>
        <v>0</v>
      </c>
      <c r="E22" s="137">
        <f>SUMIFS('1추일입'!H$6:H$15,'1추일입'!$A$6:$A$15,'1추총괄표(위원회)'!$A22,'1추일입'!$B$6:$B$15,'1추총괄표(위원회)'!$C22)</f>
        <v>0</v>
      </c>
      <c r="F22" s="173">
        <f t="shared" si="30"/>
        <v>0</v>
      </c>
      <c r="G22" s="153">
        <f>SUMIFS('1추일입'!J$6:J$15,'1추일입'!$A$6:$A$15,'1추총괄표(위원회)'!$A22,'1추일입'!$B$6:$B$15,'1추총괄표(위원회)'!$C22)</f>
        <v>0</v>
      </c>
      <c r="H22" s="142">
        <f>SUMIFS('1추일입'!K$6:K$15,'1추일입'!$A$6:$A$15,'1추총괄표(위원회)'!$A22,'1추일입'!$B$6:$B$15,'1추총괄표(위원회)'!$C22)</f>
        <v>0</v>
      </c>
      <c r="I22" s="173">
        <f>SUMIFS('1추일입'!L$6:L$15,'1추일입'!$A$6:$A$15,'1추총괄표(위원회)'!$A22,'1추일입'!$B$6:$B$15,'1추총괄표(위원회)'!$C22)</f>
        <v>0</v>
      </c>
      <c r="J22" s="153">
        <f>SUMIFS('1추일입'!V$6:V$15,'1추일입'!$A$6:$A$15,'1추총괄표(위원회)'!$A22,'1추일입'!$B$6:$B$15,'1추총괄표(위원회)'!$C22)</f>
        <v>0</v>
      </c>
      <c r="K22" s="142">
        <f>SUMIFS('1추일입'!W$6:W$15,'1추일입'!$A$6:$A$15,'1추총괄표(위원회)'!$A22,'1추일입'!$B$6:$B$15,'1추총괄표(위원회)'!$C22)</f>
        <v>0</v>
      </c>
      <c r="L22" s="149">
        <f>SUMIFS('1추일입'!M$6:M$15,'1추일입'!$A$6:$A$15,'1추총괄표(위원회)'!$A22,'1추일입'!$B$6:$B$15,'1추총괄표(위원회)'!$C22)</f>
        <v>0</v>
      </c>
      <c r="M22" s="150">
        <f>SUMIFS('1추일입'!N$6:N$15,'1추일입'!$A$6:$A$15,'1추총괄표(위원회)'!$A22,'1추일입'!$B$6:$B$15,'1추총괄표(위원회)'!$C22)</f>
        <v>0</v>
      </c>
      <c r="N22" s="137">
        <f>SUMIFS('1추일입'!O$6:O$15,'1추일입'!$A$6:$A$15,'1추총괄표(위원회)'!$A22,'1추일입'!$B$6:$B$15,'1추총괄표(위원회)'!$C22)</f>
        <v>0</v>
      </c>
      <c r="O22" s="149">
        <f>SUMIFS('1추일입'!AA$6:AA$15,'1추일입'!$A$6:$A$15,'1추총괄표(위원회)'!$A22,'1추일입'!$B$6:$B$15,'1추총괄표(위원회)'!$C22)</f>
        <v>0</v>
      </c>
      <c r="P22" s="142">
        <f>SUMIFS('1추일입'!AB$6:AB$15,'1추일입'!$A$6:$A$15,'1추총괄표(위원회)'!$A22,'1추일입'!$B$6:$B$15,'1추총괄표(위원회)'!$C22)</f>
        <v>0</v>
      </c>
      <c r="Q22" s="88"/>
      <c r="R22" s="137">
        <f>SUMIFS('1추일출'!G$6:G$63,'1추일출'!$A$6:$A$63,'1추총괄표(위원회)'!$A22,'1추일출'!$B$6:$B$63,'1추총괄표(위원회)'!$C22)</f>
        <v>0</v>
      </c>
      <c r="S22" s="173">
        <f>SUMIFS('1추일출'!H$6:H$63,'1추일출'!$A$6:$A$63,'1추총괄표(위원회)'!$A22,'1추일출'!$B$6:$B$63,'1추총괄표(위원회)'!$C22)</f>
        <v>0</v>
      </c>
      <c r="T22" s="137">
        <f t="shared" si="31"/>
        <v>0</v>
      </c>
      <c r="U22" s="149">
        <f>SUMIFS('1추일출'!J$6:J$63,'1추일출'!$A$6:$A$63,'1추총괄표(위원회)'!$A22,'1추일출'!$B$6:$B$63,'1추총괄표(위원회)'!$C22)</f>
        <v>0</v>
      </c>
      <c r="V22" s="150">
        <f>SUMIFS('1추일출'!K$6:K$63,'1추일출'!$A$6:$A$63,'1추총괄표(위원회)'!$A22,'1추일출'!$B$6:$B$63,'1추총괄표(위원회)'!$C22)</f>
        <v>0</v>
      </c>
      <c r="W22" s="137">
        <f>SUMIFS('1추일출'!L$6:L$63,'1추일출'!$A$6:$A$63,'1추총괄표(위원회)'!$A22,'1추일출'!$B$6:$B$63,'1추총괄표(위원회)'!$C22)</f>
        <v>0</v>
      </c>
      <c r="X22" s="149">
        <f>SUMIFS('1추일출'!W$6:W$63,'1추일출'!$A$6:$A$63,'1추총괄표(위원회)'!$A22,'1추일출'!$B$6:$B$63,'1추총괄표(위원회)'!$C22)</f>
        <v>0</v>
      </c>
      <c r="Y22" s="150">
        <f>SUMIFS('1추일출'!X$6:X$63,'1추일출'!$A$6:$A$63,'1추총괄표(위원회)'!$A22,'1추일출'!$B$6:$B$63,'1추총괄표(위원회)'!$C22)</f>
        <v>0</v>
      </c>
      <c r="Z22" s="153">
        <f>SUMIFS('1추일출'!M$6:M$63,'1추일출'!$A$6:$A$63,'1추총괄표(위원회)'!$A22,'1추일출'!$B$6:$B$63,'1추총괄표(위원회)'!$C22)</f>
        <v>0</v>
      </c>
      <c r="AA22" s="142">
        <f>SUMIFS('1추일출'!N$6:N$63,'1추일출'!$A$6:$A$63,'1추총괄표(위원회)'!$A22,'1추일출'!$B$6:$B$63,'1추총괄표(위원회)'!$C22)</f>
        <v>0</v>
      </c>
      <c r="AB22" s="173">
        <f>SUMIFS('1추일출'!O$6:O$63,'1추일출'!$A$6:$A$63,'1추총괄표(위원회)'!$A22,'1추일출'!$B$6:$B$63,'1추총괄표(위원회)'!$C22)</f>
        <v>0</v>
      </c>
      <c r="AC22" s="153">
        <f>SUMIFS('1추일출'!AB$6:AB$63,'1추일출'!$A$6:$A$63,'1추총괄표(위원회)'!$A22,'1추일출'!$B$6:$B$63,'1추총괄표(위원회)'!C$9)</f>
        <v>0</v>
      </c>
      <c r="AD22" s="142">
        <f>SUMIFS('1추일출'!AC$6:AC$63,'1추일출'!$A$6:$A$63,'1추총괄표(위원회)'!$A22,'1추일출'!$B$6:$B$63,'1추총괄표(위원회)'!D$9)</f>
        <v>0</v>
      </c>
      <c r="AE22" s="83"/>
      <c r="AF22" s="141" t="str">
        <f t="shared" si="26"/>
        <v>OK</v>
      </c>
      <c r="AG22" s="142">
        <f t="shared" si="27"/>
        <v>0</v>
      </c>
      <c r="AH22" s="141" t="str">
        <f t="shared" si="28"/>
        <v>OK</v>
      </c>
      <c r="AI22" s="142">
        <f t="shared" si="29"/>
        <v>0</v>
      </c>
    </row>
    <row r="23" spans="1:35" ht="20.100000000000001" customHeight="1" x14ac:dyDescent="0.3">
      <c r="A23" s="136"/>
      <c r="B23" s="188" t="s">
        <v>713</v>
      </c>
      <c r="C23" s="161"/>
      <c r="D23" s="179">
        <f>SUM(D24:D27)</f>
        <v>0</v>
      </c>
      <c r="E23" s="170">
        <f t="shared" ref="E23:P23" si="58">SUM(E24:E27)</f>
        <v>0</v>
      </c>
      <c r="F23" s="172">
        <f t="shared" si="58"/>
        <v>0</v>
      </c>
      <c r="G23" s="162">
        <f t="shared" si="58"/>
        <v>0</v>
      </c>
      <c r="H23" s="164">
        <f t="shared" si="58"/>
        <v>0</v>
      </c>
      <c r="I23" s="172">
        <f t="shared" si="58"/>
        <v>0</v>
      </c>
      <c r="J23" s="162">
        <f t="shared" si="58"/>
        <v>0</v>
      </c>
      <c r="K23" s="164">
        <f t="shared" si="58"/>
        <v>0</v>
      </c>
      <c r="L23" s="167">
        <f t="shared" si="58"/>
        <v>0</v>
      </c>
      <c r="M23" s="177">
        <f t="shared" si="58"/>
        <v>0</v>
      </c>
      <c r="N23" s="170">
        <f t="shared" si="58"/>
        <v>0</v>
      </c>
      <c r="O23" s="167">
        <f t="shared" si="58"/>
        <v>0</v>
      </c>
      <c r="P23" s="164">
        <f t="shared" si="58"/>
        <v>0</v>
      </c>
      <c r="Q23" s="88"/>
      <c r="R23" s="170">
        <f>SUM(R24:R27)</f>
        <v>773000</v>
      </c>
      <c r="S23" s="172">
        <f t="shared" ref="S23" si="59">SUM(S24:S27)</f>
        <v>0</v>
      </c>
      <c r="T23" s="170">
        <f t="shared" ref="T23" si="60">SUM(T24:T27)</f>
        <v>773000</v>
      </c>
      <c r="U23" s="167">
        <f t="shared" ref="U23" si="61">SUM(U24:U27)</f>
        <v>0</v>
      </c>
      <c r="V23" s="177">
        <f t="shared" ref="V23" si="62">SUM(V24:V27)</f>
        <v>37500</v>
      </c>
      <c r="W23" s="170">
        <f t="shared" ref="W23" si="63">SUM(W24:W27)</f>
        <v>810500</v>
      </c>
      <c r="X23" s="167">
        <f t="shared" ref="X23" si="64">SUM(X24:X27)</f>
        <v>0</v>
      </c>
      <c r="Y23" s="177">
        <f t="shared" ref="Y23" si="65">SUM(Y24:Y27)</f>
        <v>37500</v>
      </c>
      <c r="Z23" s="162">
        <f t="shared" ref="Z23" si="66">SUM(Z24:Z27)</f>
        <v>0</v>
      </c>
      <c r="AA23" s="164">
        <f t="shared" ref="AA23" si="67">SUM(AA24:AA27)</f>
        <v>441500</v>
      </c>
      <c r="AB23" s="172">
        <f t="shared" ref="AB23" si="68">SUM(AB24:AB27)</f>
        <v>1214500</v>
      </c>
      <c r="AC23" s="162">
        <f t="shared" ref="AC23" si="69">SUM(AC24:AC27)</f>
        <v>0</v>
      </c>
      <c r="AD23" s="164">
        <f t="shared" ref="AD23" si="70">SUM(AD24:AD27)</f>
        <v>0</v>
      </c>
      <c r="AE23" s="83"/>
      <c r="AF23" s="163" t="str">
        <f t="shared" si="26"/>
        <v>OK</v>
      </c>
      <c r="AG23" s="164">
        <f t="shared" si="27"/>
        <v>0</v>
      </c>
      <c r="AH23" s="163" t="str">
        <f t="shared" si="28"/>
        <v>OK</v>
      </c>
      <c r="AI23" s="164">
        <f t="shared" si="29"/>
        <v>0</v>
      </c>
    </row>
    <row r="24" spans="1:35" ht="20.100000000000001" customHeight="1" x14ac:dyDescent="0.3">
      <c r="A24" s="136" t="s">
        <v>713</v>
      </c>
      <c r="B24" s="159"/>
      <c r="C24" s="157" t="s">
        <v>167</v>
      </c>
      <c r="D24" s="180">
        <f>SUMIFS('1추일입'!G$6:G$15,'1추일입'!$A$6:$A$15,'1추총괄표(위원회)'!$A24,'1추일입'!$B$6:$B$15,'1추총괄표(위원회)'!$C24)</f>
        <v>0</v>
      </c>
      <c r="E24" s="137">
        <f>SUMIFS('1추일입'!H$6:H$15,'1추일입'!$A$6:$A$15,'1추총괄표(위원회)'!$A24,'1추일입'!$B$6:$B$15,'1추총괄표(위원회)'!$C24)</f>
        <v>0</v>
      </c>
      <c r="F24" s="173">
        <f t="shared" si="30"/>
        <v>0</v>
      </c>
      <c r="G24" s="153">
        <f>SUMIFS('1추일입'!J$6:J$15,'1추일입'!$A$6:$A$15,'1추총괄표(위원회)'!$A24,'1추일입'!$B$6:$B$15,'1추총괄표(위원회)'!$C24)</f>
        <v>0</v>
      </c>
      <c r="H24" s="142">
        <f>SUMIFS('1추일입'!K$6:K$15,'1추일입'!$A$6:$A$15,'1추총괄표(위원회)'!$A24,'1추일입'!$B$6:$B$15,'1추총괄표(위원회)'!$C24)</f>
        <v>0</v>
      </c>
      <c r="I24" s="173">
        <f>SUMIFS('1추일입'!L$6:L$15,'1추일입'!$A$6:$A$15,'1추총괄표(위원회)'!$A24,'1추일입'!$B$6:$B$15,'1추총괄표(위원회)'!$C24)</f>
        <v>0</v>
      </c>
      <c r="J24" s="153">
        <f>SUMIFS('1추일입'!V$6:V$15,'1추일입'!$A$6:$A$15,'1추총괄표(위원회)'!$A24,'1추일입'!$B$6:$B$15,'1추총괄표(위원회)'!$C24)</f>
        <v>0</v>
      </c>
      <c r="K24" s="142">
        <f>SUMIFS('1추일입'!W$6:W$15,'1추일입'!$A$6:$A$15,'1추총괄표(위원회)'!$A24,'1추일입'!$B$6:$B$15,'1추총괄표(위원회)'!$C24)</f>
        <v>0</v>
      </c>
      <c r="L24" s="149">
        <f>SUMIFS('1추일입'!M$6:M$15,'1추일입'!$A$6:$A$15,'1추총괄표(위원회)'!$A24,'1추일입'!$B$6:$B$15,'1추총괄표(위원회)'!$C24)</f>
        <v>0</v>
      </c>
      <c r="M24" s="150">
        <f>SUMIFS('1추일입'!N$6:N$15,'1추일입'!$A$6:$A$15,'1추총괄표(위원회)'!$A24,'1추일입'!$B$6:$B$15,'1추총괄표(위원회)'!$C24)</f>
        <v>0</v>
      </c>
      <c r="N24" s="137">
        <f>SUMIFS('1추일입'!O$6:O$15,'1추일입'!$A$6:$A$15,'1추총괄표(위원회)'!$A24,'1추일입'!$B$6:$B$15,'1추총괄표(위원회)'!$C24)</f>
        <v>0</v>
      </c>
      <c r="O24" s="149">
        <f>SUMIFS('1추일입'!AA$6:AA$15,'1추일입'!$A$6:$A$15,'1추총괄표(위원회)'!$A24,'1추일입'!$B$6:$B$15,'1추총괄표(위원회)'!$C24)</f>
        <v>0</v>
      </c>
      <c r="P24" s="142">
        <f>SUMIFS('1추일입'!AB$6:AB$15,'1추일입'!$A$6:$A$15,'1추총괄표(위원회)'!$A24,'1추일입'!$B$6:$B$15,'1추총괄표(위원회)'!$C24)</f>
        <v>0</v>
      </c>
      <c r="Q24" s="88"/>
      <c r="R24" s="137">
        <f>SUMIFS('1추일출'!G$6:G$63,'1추일출'!$A$6:$A$63,'1추총괄표(위원회)'!$A24,'1추일출'!$B$6:$B$63,'1추총괄표(위원회)'!$C24)</f>
        <v>0</v>
      </c>
      <c r="S24" s="173">
        <f>SUMIFS('1추일출'!H$6:H$63,'1추일출'!$A$6:$A$63,'1추총괄표(위원회)'!$A24,'1추일출'!$B$6:$B$63,'1추총괄표(위원회)'!$C24)</f>
        <v>0</v>
      </c>
      <c r="T24" s="137">
        <f t="shared" si="31"/>
        <v>0</v>
      </c>
      <c r="U24" s="149">
        <f>SUMIFS('1추일출'!J$6:J$63,'1추일출'!$A$6:$A$63,'1추총괄표(위원회)'!$A24,'1추일출'!$B$6:$B$63,'1추총괄표(위원회)'!$C24)</f>
        <v>0</v>
      </c>
      <c r="V24" s="150">
        <f>SUMIFS('1추일출'!K$6:K$63,'1추일출'!$A$6:$A$63,'1추총괄표(위원회)'!$A24,'1추일출'!$B$6:$B$63,'1추총괄표(위원회)'!$C24)</f>
        <v>0</v>
      </c>
      <c r="W24" s="137">
        <f>SUMIFS('1추일출'!L$6:L$63,'1추일출'!$A$6:$A$63,'1추총괄표(위원회)'!$A24,'1추일출'!$B$6:$B$63,'1추총괄표(위원회)'!$C24)</f>
        <v>0</v>
      </c>
      <c r="X24" s="149">
        <f>SUMIFS('1추일출'!W$6:W$63,'1추일출'!$A$6:$A$63,'1추총괄표(위원회)'!$A24,'1추일출'!$B$6:$B$63,'1추총괄표(위원회)'!$C24)</f>
        <v>0</v>
      </c>
      <c r="Y24" s="150">
        <f>SUMIFS('1추일출'!X$6:X$63,'1추일출'!$A$6:$A$63,'1추총괄표(위원회)'!$A24,'1추일출'!$B$6:$B$63,'1추총괄표(위원회)'!$C24)</f>
        <v>0</v>
      </c>
      <c r="Z24" s="153">
        <f>SUMIFS('1추일출'!M$6:M$63,'1추일출'!$A$6:$A$63,'1추총괄표(위원회)'!$A24,'1추일출'!$B$6:$B$63,'1추총괄표(위원회)'!$C24)</f>
        <v>0</v>
      </c>
      <c r="AA24" s="142">
        <f>SUMIFS('1추일출'!N$6:N$63,'1추일출'!$A$6:$A$63,'1추총괄표(위원회)'!$A24,'1추일출'!$B$6:$B$63,'1추총괄표(위원회)'!$C24)</f>
        <v>0</v>
      </c>
      <c r="AB24" s="173">
        <f>SUMIFS('1추일출'!O$6:O$63,'1추일출'!$A$6:$A$63,'1추총괄표(위원회)'!$A24,'1추일출'!$B$6:$B$63,'1추총괄표(위원회)'!$C24)</f>
        <v>0</v>
      </c>
      <c r="AC24" s="153">
        <f>SUMIFS('1추일출'!AB$6:AB$63,'1추일출'!$A$6:$A$63,'1추총괄표(위원회)'!$A24,'1추일출'!$B$6:$B$63,'1추총괄표(위원회)'!C$9)</f>
        <v>0</v>
      </c>
      <c r="AD24" s="142">
        <f>SUMIFS('1추일출'!AC$6:AC$63,'1추일출'!$A$6:$A$63,'1추총괄표(위원회)'!$A24,'1추일출'!$B$6:$B$63,'1추총괄표(위원회)'!D$9)</f>
        <v>0</v>
      </c>
      <c r="AE24" s="83"/>
      <c r="AF24" s="141" t="str">
        <f t="shared" si="26"/>
        <v>OK</v>
      </c>
      <c r="AG24" s="142">
        <f t="shared" si="27"/>
        <v>0</v>
      </c>
      <c r="AH24" s="141" t="str">
        <f t="shared" si="28"/>
        <v>OK</v>
      </c>
      <c r="AI24" s="142">
        <f t="shared" si="29"/>
        <v>0</v>
      </c>
    </row>
    <row r="25" spans="1:35" ht="20.100000000000001" customHeight="1" x14ac:dyDescent="0.3">
      <c r="A25" s="136" t="s">
        <v>713</v>
      </c>
      <c r="B25" s="159"/>
      <c r="C25" s="157" t="s">
        <v>192</v>
      </c>
      <c r="D25" s="180">
        <f>SUMIFS('1추일입'!G$6:G$15,'1추일입'!$A$6:$A$15,'1추총괄표(위원회)'!$A25,'1추일입'!$B$6:$B$15,'1추총괄표(위원회)'!$C25)</f>
        <v>0</v>
      </c>
      <c r="E25" s="137">
        <f>SUMIFS('1추일입'!H$6:H$15,'1추일입'!$A$6:$A$15,'1추총괄표(위원회)'!$A25,'1추일입'!$B$6:$B$15,'1추총괄표(위원회)'!$C25)</f>
        <v>0</v>
      </c>
      <c r="F25" s="173">
        <f t="shared" si="30"/>
        <v>0</v>
      </c>
      <c r="G25" s="153">
        <f>SUMIFS('1추일입'!J$6:J$15,'1추일입'!$A$6:$A$15,'1추총괄표(위원회)'!$A25,'1추일입'!$B$6:$B$15,'1추총괄표(위원회)'!$C25)</f>
        <v>0</v>
      </c>
      <c r="H25" s="142">
        <f>SUMIFS('1추일입'!K$6:K$15,'1추일입'!$A$6:$A$15,'1추총괄표(위원회)'!$A25,'1추일입'!$B$6:$B$15,'1추총괄표(위원회)'!$C25)</f>
        <v>0</v>
      </c>
      <c r="I25" s="173">
        <f>SUMIFS('1추일입'!L$6:L$15,'1추일입'!$A$6:$A$15,'1추총괄표(위원회)'!$A25,'1추일입'!$B$6:$B$15,'1추총괄표(위원회)'!$C25)</f>
        <v>0</v>
      </c>
      <c r="J25" s="153">
        <f>SUMIFS('1추일입'!V$6:V$15,'1추일입'!$A$6:$A$15,'1추총괄표(위원회)'!$A25,'1추일입'!$B$6:$B$15,'1추총괄표(위원회)'!$C25)</f>
        <v>0</v>
      </c>
      <c r="K25" s="142">
        <f>SUMIFS('1추일입'!W$6:W$15,'1추일입'!$A$6:$A$15,'1추총괄표(위원회)'!$A25,'1추일입'!$B$6:$B$15,'1추총괄표(위원회)'!$C25)</f>
        <v>0</v>
      </c>
      <c r="L25" s="149">
        <f>SUMIFS('1추일입'!M$6:M$15,'1추일입'!$A$6:$A$15,'1추총괄표(위원회)'!$A25,'1추일입'!$B$6:$B$15,'1추총괄표(위원회)'!$C25)</f>
        <v>0</v>
      </c>
      <c r="M25" s="150">
        <f>SUMIFS('1추일입'!N$6:N$15,'1추일입'!$A$6:$A$15,'1추총괄표(위원회)'!$A25,'1추일입'!$B$6:$B$15,'1추총괄표(위원회)'!$C25)</f>
        <v>0</v>
      </c>
      <c r="N25" s="137">
        <f>SUMIFS('1추일입'!O$6:O$15,'1추일입'!$A$6:$A$15,'1추총괄표(위원회)'!$A25,'1추일입'!$B$6:$B$15,'1추총괄표(위원회)'!$C25)</f>
        <v>0</v>
      </c>
      <c r="O25" s="149">
        <f>SUMIFS('1추일입'!AA$6:AA$15,'1추일입'!$A$6:$A$15,'1추총괄표(위원회)'!$A25,'1추일입'!$B$6:$B$15,'1추총괄표(위원회)'!$C25)</f>
        <v>0</v>
      </c>
      <c r="P25" s="142">
        <f>SUMIFS('1추일입'!AB$6:AB$15,'1추일입'!$A$6:$A$15,'1추총괄표(위원회)'!$A25,'1추일입'!$B$6:$B$15,'1추총괄표(위원회)'!$C25)</f>
        <v>0</v>
      </c>
      <c r="Q25" s="88"/>
      <c r="R25" s="137">
        <f>SUMIFS('1추일출'!G$6:G$63,'1추일출'!$A$6:$A$63,'1추총괄표(위원회)'!$A25,'1추일출'!$B$6:$B$63,'1추총괄표(위원회)'!$C25)</f>
        <v>773000</v>
      </c>
      <c r="S25" s="173">
        <f>SUMIFS('1추일출'!H$6:H$63,'1추일출'!$A$6:$A$63,'1추총괄표(위원회)'!$A25,'1추일출'!$B$6:$B$63,'1추총괄표(위원회)'!$C25)</f>
        <v>0</v>
      </c>
      <c r="T25" s="137">
        <f t="shared" si="31"/>
        <v>773000</v>
      </c>
      <c r="U25" s="149">
        <f>SUMIFS('1추일출'!J$6:J$63,'1추일출'!$A$6:$A$63,'1추총괄표(위원회)'!$A25,'1추일출'!$B$6:$B$63,'1추총괄표(위원회)'!$C25)</f>
        <v>0</v>
      </c>
      <c r="V25" s="150">
        <f>SUMIFS('1추일출'!K$6:K$63,'1추일출'!$A$6:$A$63,'1추총괄표(위원회)'!$A25,'1추일출'!$B$6:$B$63,'1추총괄표(위원회)'!$C25)</f>
        <v>37500</v>
      </c>
      <c r="W25" s="137">
        <f>SUMIFS('1추일출'!L$6:L$63,'1추일출'!$A$6:$A$63,'1추총괄표(위원회)'!$A25,'1추일출'!$B$6:$B$63,'1추총괄표(위원회)'!$C25)</f>
        <v>810500</v>
      </c>
      <c r="X25" s="149">
        <f>SUMIFS('1추일출'!W$6:W$63,'1추일출'!$A$6:$A$63,'1추총괄표(위원회)'!$A25,'1추일출'!$B$6:$B$63,'1추총괄표(위원회)'!$C25)</f>
        <v>0</v>
      </c>
      <c r="Y25" s="150">
        <f>SUMIFS('1추일출'!X$6:X$63,'1추일출'!$A$6:$A$63,'1추총괄표(위원회)'!$A25,'1추일출'!$B$6:$B$63,'1추총괄표(위원회)'!$C25)</f>
        <v>37500</v>
      </c>
      <c r="Z25" s="153">
        <f>SUMIFS('1추일출'!M$6:M$63,'1추일출'!$A$6:$A$63,'1추총괄표(위원회)'!$A25,'1추일출'!$B$6:$B$63,'1추총괄표(위원회)'!$C25)</f>
        <v>0</v>
      </c>
      <c r="AA25" s="142">
        <f>SUMIFS('1추일출'!N$6:N$63,'1추일출'!$A$6:$A$63,'1추총괄표(위원회)'!$A25,'1추일출'!$B$6:$B$63,'1추총괄표(위원회)'!$C25)</f>
        <v>441500</v>
      </c>
      <c r="AB25" s="173">
        <f>SUMIFS('1추일출'!O$6:O$63,'1추일출'!$A$6:$A$63,'1추총괄표(위원회)'!$A25,'1추일출'!$B$6:$B$63,'1추총괄표(위원회)'!$C25)</f>
        <v>1214500</v>
      </c>
      <c r="AC25" s="153">
        <f>SUMIFS('1추일출'!AB$6:AB$63,'1추일출'!$A$6:$A$63,'1추총괄표(위원회)'!$A25,'1추일출'!$B$6:$B$63,'1추총괄표(위원회)'!C$9)</f>
        <v>0</v>
      </c>
      <c r="AD25" s="142">
        <f>SUMIFS('1추일출'!AC$6:AC$63,'1추일출'!$A$6:$A$63,'1추총괄표(위원회)'!$A25,'1추일출'!$B$6:$B$63,'1추총괄표(위원회)'!D$9)</f>
        <v>0</v>
      </c>
      <c r="AE25" s="83"/>
      <c r="AF25" s="141" t="str">
        <f t="shared" si="26"/>
        <v>OK</v>
      </c>
      <c r="AG25" s="142">
        <f t="shared" si="27"/>
        <v>0</v>
      </c>
      <c r="AH25" s="141" t="str">
        <f t="shared" si="28"/>
        <v>OK</v>
      </c>
      <c r="AI25" s="142">
        <f t="shared" si="29"/>
        <v>0</v>
      </c>
    </row>
    <row r="26" spans="1:35" ht="20.100000000000001" customHeight="1" x14ac:dyDescent="0.3">
      <c r="A26" s="136" t="s">
        <v>713</v>
      </c>
      <c r="B26" s="159"/>
      <c r="C26" s="157" t="s">
        <v>94</v>
      </c>
      <c r="D26" s="180">
        <f>SUMIFS('1추일입'!G$6:G$15,'1추일입'!$A$6:$A$15,'1추총괄표(위원회)'!$A26,'1추일입'!$B$6:$B$15,'1추총괄표(위원회)'!$C26)</f>
        <v>0</v>
      </c>
      <c r="E26" s="137">
        <f>SUMIFS('1추일입'!H$6:H$15,'1추일입'!$A$6:$A$15,'1추총괄표(위원회)'!$A26,'1추일입'!$B$6:$B$15,'1추총괄표(위원회)'!$C26)</f>
        <v>0</v>
      </c>
      <c r="F26" s="173">
        <f t="shared" si="30"/>
        <v>0</v>
      </c>
      <c r="G26" s="153">
        <f>SUMIFS('1추일입'!J$6:J$15,'1추일입'!$A$6:$A$15,'1추총괄표(위원회)'!$A26,'1추일입'!$B$6:$B$15,'1추총괄표(위원회)'!$C26)</f>
        <v>0</v>
      </c>
      <c r="H26" s="142">
        <f>SUMIFS('1추일입'!K$6:K$15,'1추일입'!$A$6:$A$15,'1추총괄표(위원회)'!$A26,'1추일입'!$B$6:$B$15,'1추총괄표(위원회)'!$C26)</f>
        <v>0</v>
      </c>
      <c r="I26" s="173">
        <f>SUMIFS('1추일입'!L$6:L$15,'1추일입'!$A$6:$A$15,'1추총괄표(위원회)'!$A26,'1추일입'!$B$6:$B$15,'1추총괄표(위원회)'!$C26)</f>
        <v>0</v>
      </c>
      <c r="J26" s="153">
        <f>SUMIFS('1추일입'!V$6:V$15,'1추일입'!$A$6:$A$15,'1추총괄표(위원회)'!$A26,'1추일입'!$B$6:$B$15,'1추총괄표(위원회)'!$C26)</f>
        <v>0</v>
      </c>
      <c r="K26" s="142">
        <f>SUMIFS('1추일입'!W$6:W$15,'1추일입'!$A$6:$A$15,'1추총괄표(위원회)'!$A26,'1추일입'!$B$6:$B$15,'1추총괄표(위원회)'!$C26)</f>
        <v>0</v>
      </c>
      <c r="L26" s="149">
        <f>SUMIFS('1추일입'!M$6:M$15,'1추일입'!$A$6:$A$15,'1추총괄표(위원회)'!$A26,'1추일입'!$B$6:$B$15,'1추총괄표(위원회)'!$C26)</f>
        <v>0</v>
      </c>
      <c r="M26" s="150">
        <f>SUMIFS('1추일입'!N$6:N$15,'1추일입'!$A$6:$A$15,'1추총괄표(위원회)'!$A26,'1추일입'!$B$6:$B$15,'1추총괄표(위원회)'!$C26)</f>
        <v>0</v>
      </c>
      <c r="N26" s="137">
        <f>SUMIFS('1추일입'!O$6:O$15,'1추일입'!$A$6:$A$15,'1추총괄표(위원회)'!$A26,'1추일입'!$B$6:$B$15,'1추총괄표(위원회)'!$C26)</f>
        <v>0</v>
      </c>
      <c r="O26" s="149">
        <f>SUMIFS('1추일입'!AA$6:AA$15,'1추일입'!$A$6:$A$15,'1추총괄표(위원회)'!$A26,'1추일입'!$B$6:$B$15,'1추총괄표(위원회)'!$C26)</f>
        <v>0</v>
      </c>
      <c r="P26" s="142">
        <f>SUMIFS('1추일입'!AB$6:AB$15,'1추일입'!$A$6:$A$15,'1추총괄표(위원회)'!$A26,'1추일입'!$B$6:$B$15,'1추총괄표(위원회)'!$C26)</f>
        <v>0</v>
      </c>
      <c r="Q26" s="88"/>
      <c r="R26" s="137">
        <f>SUMIFS('1추일출'!G$6:G$63,'1추일출'!$A$6:$A$63,'1추총괄표(위원회)'!$A26,'1추일출'!$B$6:$B$63,'1추총괄표(위원회)'!$C26)</f>
        <v>0</v>
      </c>
      <c r="S26" s="173">
        <f>SUMIFS('1추일출'!H$6:H$63,'1추일출'!$A$6:$A$63,'1추총괄표(위원회)'!$A26,'1추일출'!$B$6:$B$63,'1추총괄표(위원회)'!$C26)</f>
        <v>0</v>
      </c>
      <c r="T26" s="137">
        <f t="shared" si="31"/>
        <v>0</v>
      </c>
      <c r="U26" s="149">
        <f>SUMIFS('1추일출'!J$6:J$63,'1추일출'!$A$6:$A$63,'1추총괄표(위원회)'!$A26,'1추일출'!$B$6:$B$63,'1추총괄표(위원회)'!$C26)</f>
        <v>0</v>
      </c>
      <c r="V26" s="150">
        <f>SUMIFS('1추일출'!K$6:K$63,'1추일출'!$A$6:$A$63,'1추총괄표(위원회)'!$A26,'1추일출'!$B$6:$B$63,'1추총괄표(위원회)'!$C26)</f>
        <v>0</v>
      </c>
      <c r="W26" s="137">
        <f>SUMIFS('1추일출'!L$6:L$63,'1추일출'!$A$6:$A$63,'1추총괄표(위원회)'!$A26,'1추일출'!$B$6:$B$63,'1추총괄표(위원회)'!$C26)</f>
        <v>0</v>
      </c>
      <c r="X26" s="149">
        <f>SUMIFS('1추일출'!W$6:W$63,'1추일출'!$A$6:$A$63,'1추총괄표(위원회)'!$A26,'1추일출'!$B$6:$B$63,'1추총괄표(위원회)'!$C26)</f>
        <v>0</v>
      </c>
      <c r="Y26" s="150">
        <f>SUMIFS('1추일출'!X$6:X$63,'1추일출'!$A$6:$A$63,'1추총괄표(위원회)'!$A26,'1추일출'!$B$6:$B$63,'1추총괄표(위원회)'!$C26)</f>
        <v>0</v>
      </c>
      <c r="Z26" s="153">
        <f>SUMIFS('1추일출'!M$6:M$63,'1추일출'!$A$6:$A$63,'1추총괄표(위원회)'!$A26,'1추일출'!$B$6:$B$63,'1추총괄표(위원회)'!$C26)</f>
        <v>0</v>
      </c>
      <c r="AA26" s="142">
        <f>SUMIFS('1추일출'!N$6:N$63,'1추일출'!$A$6:$A$63,'1추총괄표(위원회)'!$A26,'1추일출'!$B$6:$B$63,'1추총괄표(위원회)'!$C26)</f>
        <v>0</v>
      </c>
      <c r="AB26" s="173">
        <f>SUMIFS('1추일출'!O$6:O$63,'1추일출'!$A$6:$A$63,'1추총괄표(위원회)'!$A26,'1추일출'!$B$6:$B$63,'1추총괄표(위원회)'!$C26)</f>
        <v>0</v>
      </c>
      <c r="AC26" s="153">
        <f>SUMIFS('1추일출'!AB$6:AB$63,'1추일출'!$A$6:$A$63,'1추총괄표(위원회)'!$A26,'1추일출'!$B$6:$B$63,'1추총괄표(위원회)'!C$9)</f>
        <v>0</v>
      </c>
      <c r="AD26" s="142">
        <f>SUMIFS('1추일출'!AC$6:AC$63,'1추일출'!$A$6:$A$63,'1추총괄표(위원회)'!$A26,'1추일출'!$B$6:$B$63,'1추총괄표(위원회)'!D$9)</f>
        <v>0</v>
      </c>
      <c r="AE26" s="83"/>
      <c r="AF26" s="141" t="str">
        <f t="shared" si="26"/>
        <v>OK</v>
      </c>
      <c r="AG26" s="142">
        <f t="shared" si="27"/>
        <v>0</v>
      </c>
      <c r="AH26" s="141" t="str">
        <f t="shared" si="28"/>
        <v>OK</v>
      </c>
      <c r="AI26" s="142">
        <f t="shared" si="29"/>
        <v>0</v>
      </c>
    </row>
    <row r="27" spans="1:35" ht="20.100000000000001" customHeight="1" x14ac:dyDescent="0.3">
      <c r="A27" s="136" t="s">
        <v>713</v>
      </c>
      <c r="B27" s="159"/>
      <c r="C27" s="157" t="s">
        <v>339</v>
      </c>
      <c r="D27" s="180">
        <f>SUMIFS('1추일입'!G$6:G$15,'1추일입'!$A$6:$A$15,'1추총괄표(위원회)'!$A27,'1추일입'!$B$6:$B$15,'1추총괄표(위원회)'!$C27)</f>
        <v>0</v>
      </c>
      <c r="E27" s="137">
        <f>SUMIFS('1추일입'!H$6:H$15,'1추일입'!$A$6:$A$15,'1추총괄표(위원회)'!$A27,'1추일입'!$B$6:$B$15,'1추총괄표(위원회)'!$C27)</f>
        <v>0</v>
      </c>
      <c r="F27" s="173">
        <f t="shared" si="30"/>
        <v>0</v>
      </c>
      <c r="G27" s="153">
        <f>SUMIFS('1추일입'!J$6:J$15,'1추일입'!$A$6:$A$15,'1추총괄표(위원회)'!$A27,'1추일입'!$B$6:$B$15,'1추총괄표(위원회)'!$C27)</f>
        <v>0</v>
      </c>
      <c r="H27" s="142">
        <f>SUMIFS('1추일입'!K$6:K$15,'1추일입'!$A$6:$A$15,'1추총괄표(위원회)'!$A27,'1추일입'!$B$6:$B$15,'1추총괄표(위원회)'!$C27)</f>
        <v>0</v>
      </c>
      <c r="I27" s="173">
        <f>SUMIFS('1추일입'!L$6:L$15,'1추일입'!$A$6:$A$15,'1추총괄표(위원회)'!$A27,'1추일입'!$B$6:$B$15,'1추총괄표(위원회)'!$C27)</f>
        <v>0</v>
      </c>
      <c r="J27" s="153">
        <f>SUMIFS('1추일입'!V$6:V$15,'1추일입'!$A$6:$A$15,'1추총괄표(위원회)'!$A27,'1추일입'!$B$6:$B$15,'1추총괄표(위원회)'!$C27)</f>
        <v>0</v>
      </c>
      <c r="K27" s="142">
        <f>SUMIFS('1추일입'!W$6:W$15,'1추일입'!$A$6:$A$15,'1추총괄표(위원회)'!$A27,'1추일입'!$B$6:$B$15,'1추총괄표(위원회)'!$C27)</f>
        <v>0</v>
      </c>
      <c r="L27" s="149">
        <f>SUMIFS('1추일입'!M$6:M$15,'1추일입'!$A$6:$A$15,'1추총괄표(위원회)'!$A27,'1추일입'!$B$6:$B$15,'1추총괄표(위원회)'!$C27)</f>
        <v>0</v>
      </c>
      <c r="M27" s="150">
        <f>SUMIFS('1추일입'!N$6:N$15,'1추일입'!$A$6:$A$15,'1추총괄표(위원회)'!$A27,'1추일입'!$B$6:$B$15,'1추총괄표(위원회)'!$C27)</f>
        <v>0</v>
      </c>
      <c r="N27" s="137">
        <f>SUMIFS('1추일입'!O$6:O$15,'1추일입'!$A$6:$A$15,'1추총괄표(위원회)'!$A27,'1추일입'!$B$6:$B$15,'1추총괄표(위원회)'!$C27)</f>
        <v>0</v>
      </c>
      <c r="O27" s="149">
        <f>SUMIFS('1추일입'!AA$6:AA$15,'1추일입'!$A$6:$A$15,'1추총괄표(위원회)'!$A27,'1추일입'!$B$6:$B$15,'1추총괄표(위원회)'!$C27)</f>
        <v>0</v>
      </c>
      <c r="P27" s="142">
        <f>SUMIFS('1추일입'!AB$6:AB$15,'1추일입'!$A$6:$A$15,'1추총괄표(위원회)'!$A27,'1추일입'!$B$6:$B$15,'1추총괄표(위원회)'!$C27)</f>
        <v>0</v>
      </c>
      <c r="Q27" s="88"/>
      <c r="R27" s="137">
        <f>SUMIFS('1추일출'!G$6:G$63,'1추일출'!$A$6:$A$63,'1추총괄표(위원회)'!$A27,'1추일출'!$B$6:$B$63,'1추총괄표(위원회)'!$C27)</f>
        <v>0</v>
      </c>
      <c r="S27" s="173">
        <f>SUMIFS('1추일출'!H$6:H$63,'1추일출'!$A$6:$A$63,'1추총괄표(위원회)'!$A27,'1추일출'!$B$6:$B$63,'1추총괄표(위원회)'!$C27)</f>
        <v>0</v>
      </c>
      <c r="T27" s="137">
        <f t="shared" si="31"/>
        <v>0</v>
      </c>
      <c r="U27" s="149">
        <f>SUMIFS('1추일출'!J$6:J$63,'1추일출'!$A$6:$A$63,'1추총괄표(위원회)'!$A27,'1추일출'!$B$6:$B$63,'1추총괄표(위원회)'!$C27)</f>
        <v>0</v>
      </c>
      <c r="V27" s="150">
        <f>SUMIFS('1추일출'!K$6:K$63,'1추일출'!$A$6:$A$63,'1추총괄표(위원회)'!$A27,'1추일출'!$B$6:$B$63,'1추총괄표(위원회)'!$C27)</f>
        <v>0</v>
      </c>
      <c r="W27" s="137">
        <f>SUMIFS('1추일출'!L$6:L$63,'1추일출'!$A$6:$A$63,'1추총괄표(위원회)'!$A27,'1추일출'!$B$6:$B$63,'1추총괄표(위원회)'!$C27)</f>
        <v>0</v>
      </c>
      <c r="X27" s="149">
        <f>SUMIFS('1추일출'!W$6:W$63,'1추일출'!$A$6:$A$63,'1추총괄표(위원회)'!$A27,'1추일출'!$B$6:$B$63,'1추총괄표(위원회)'!$C27)</f>
        <v>0</v>
      </c>
      <c r="Y27" s="150">
        <f>SUMIFS('1추일출'!X$6:X$63,'1추일출'!$A$6:$A$63,'1추총괄표(위원회)'!$A27,'1추일출'!$B$6:$B$63,'1추총괄표(위원회)'!$C27)</f>
        <v>0</v>
      </c>
      <c r="Z27" s="153">
        <f>SUMIFS('1추일출'!M$6:M$63,'1추일출'!$A$6:$A$63,'1추총괄표(위원회)'!$A27,'1추일출'!$B$6:$B$63,'1추총괄표(위원회)'!$C27)</f>
        <v>0</v>
      </c>
      <c r="AA27" s="142">
        <f>SUMIFS('1추일출'!N$6:N$63,'1추일출'!$A$6:$A$63,'1추총괄표(위원회)'!$A27,'1추일출'!$B$6:$B$63,'1추총괄표(위원회)'!$C27)</f>
        <v>0</v>
      </c>
      <c r="AB27" s="173">
        <f>SUMIFS('1추일출'!O$6:O$63,'1추일출'!$A$6:$A$63,'1추총괄표(위원회)'!$A27,'1추일출'!$B$6:$B$63,'1추총괄표(위원회)'!$C27)</f>
        <v>0</v>
      </c>
      <c r="AC27" s="153">
        <f>SUMIFS('1추일출'!AB$6:AB$63,'1추일출'!$A$6:$A$63,'1추총괄표(위원회)'!$A27,'1추일출'!$B$6:$B$63,'1추총괄표(위원회)'!C$9)</f>
        <v>0</v>
      </c>
      <c r="AD27" s="142">
        <f>SUMIFS('1추일출'!AC$6:AC$63,'1추일출'!$A$6:$A$63,'1추총괄표(위원회)'!$A27,'1추일출'!$B$6:$B$63,'1추총괄표(위원회)'!D$9)</f>
        <v>0</v>
      </c>
      <c r="AE27" s="83"/>
      <c r="AF27" s="141" t="str">
        <f t="shared" si="26"/>
        <v>OK</v>
      </c>
      <c r="AG27" s="142">
        <f t="shared" si="27"/>
        <v>0</v>
      </c>
      <c r="AH27" s="141" t="str">
        <f t="shared" si="28"/>
        <v>OK</v>
      </c>
      <c r="AI27" s="142">
        <f t="shared" si="29"/>
        <v>0</v>
      </c>
    </row>
    <row r="28" spans="1:35" ht="20.100000000000001" customHeight="1" x14ac:dyDescent="0.3">
      <c r="A28" s="136"/>
      <c r="B28" s="188" t="s">
        <v>797</v>
      </c>
      <c r="C28" s="161"/>
      <c r="D28" s="179">
        <f>SUM(D29)</f>
        <v>0</v>
      </c>
      <c r="E28" s="170">
        <f t="shared" ref="E28:P28" si="71">SUM(E29)</f>
        <v>0</v>
      </c>
      <c r="F28" s="172">
        <f t="shared" si="71"/>
        <v>0</v>
      </c>
      <c r="G28" s="162">
        <f t="shared" si="71"/>
        <v>0</v>
      </c>
      <c r="H28" s="164">
        <f t="shared" si="71"/>
        <v>0</v>
      </c>
      <c r="I28" s="172">
        <f t="shared" si="71"/>
        <v>0</v>
      </c>
      <c r="J28" s="162">
        <f t="shared" si="71"/>
        <v>0</v>
      </c>
      <c r="K28" s="164">
        <f t="shared" si="71"/>
        <v>0</v>
      </c>
      <c r="L28" s="167">
        <f t="shared" si="71"/>
        <v>0</v>
      </c>
      <c r="M28" s="177">
        <f t="shared" si="71"/>
        <v>0</v>
      </c>
      <c r="N28" s="170">
        <f t="shared" si="71"/>
        <v>0</v>
      </c>
      <c r="O28" s="167">
        <f t="shared" si="71"/>
        <v>0</v>
      </c>
      <c r="P28" s="164">
        <f t="shared" si="71"/>
        <v>0</v>
      </c>
      <c r="Q28" s="88"/>
      <c r="R28" s="170">
        <f>SUM(R29)</f>
        <v>5830000</v>
      </c>
      <c r="S28" s="172">
        <f t="shared" ref="S28" si="72">SUM(S29)</f>
        <v>0</v>
      </c>
      <c r="T28" s="170">
        <f t="shared" ref="T28" si="73">SUM(T29)</f>
        <v>5830000</v>
      </c>
      <c r="U28" s="167">
        <f t="shared" ref="U28" si="74">SUM(U29)</f>
        <v>0</v>
      </c>
      <c r="V28" s="177">
        <f t="shared" ref="V28" si="75">SUM(V29)</f>
        <v>2100000</v>
      </c>
      <c r="W28" s="170">
        <f t="shared" ref="W28" si="76">SUM(W29)</f>
        <v>7930000</v>
      </c>
      <c r="X28" s="167">
        <f t="shared" ref="X28" si="77">SUM(X29)</f>
        <v>0</v>
      </c>
      <c r="Y28" s="177">
        <f t="shared" ref="Y28" si="78">SUM(Y29)</f>
        <v>2100000</v>
      </c>
      <c r="Z28" s="162">
        <f t="shared" ref="Z28" si="79">SUM(Z29)</f>
        <v>-1290000</v>
      </c>
      <c r="AA28" s="164">
        <f t="shared" ref="AA28" si="80">SUM(AA29)</f>
        <v>2100000</v>
      </c>
      <c r="AB28" s="172">
        <f t="shared" ref="AB28" si="81">SUM(AB29)</f>
        <v>6640000</v>
      </c>
      <c r="AC28" s="162">
        <f t="shared" ref="AC28" si="82">SUM(AC29)</f>
        <v>0</v>
      </c>
      <c r="AD28" s="164">
        <f t="shared" ref="AD28" si="83">SUM(AD29)</f>
        <v>0</v>
      </c>
      <c r="AE28" s="83"/>
      <c r="AF28" s="163" t="str">
        <f t="shared" si="26"/>
        <v>OK</v>
      </c>
      <c r="AG28" s="164">
        <f t="shared" si="27"/>
        <v>0</v>
      </c>
      <c r="AH28" s="163" t="str">
        <f t="shared" si="28"/>
        <v>OK</v>
      </c>
      <c r="AI28" s="164">
        <f t="shared" si="29"/>
        <v>0</v>
      </c>
    </row>
    <row r="29" spans="1:35" ht="20.100000000000001" customHeight="1" x14ac:dyDescent="0.3">
      <c r="A29" s="136" t="s">
        <v>714</v>
      </c>
      <c r="B29" s="159"/>
      <c r="C29" s="157" t="s">
        <v>344</v>
      </c>
      <c r="D29" s="180">
        <f>SUMIFS('1추일입'!G$6:G$15,'1추일입'!$A$6:$A$15,'1추총괄표(위원회)'!$A29,'1추일입'!$B$6:$B$15,'1추총괄표(위원회)'!$C29)</f>
        <v>0</v>
      </c>
      <c r="E29" s="137">
        <f>SUMIFS('1추일입'!H$6:H$15,'1추일입'!$A$6:$A$15,'1추총괄표(위원회)'!$A29,'1추일입'!$B$6:$B$15,'1추총괄표(위원회)'!$C29)</f>
        <v>0</v>
      </c>
      <c r="F29" s="173">
        <f t="shared" si="30"/>
        <v>0</v>
      </c>
      <c r="G29" s="153">
        <f>SUMIFS('1추일입'!J$6:J$15,'1추일입'!$A$6:$A$15,'1추총괄표(위원회)'!$A29,'1추일입'!$B$6:$B$15,'1추총괄표(위원회)'!$C29)</f>
        <v>0</v>
      </c>
      <c r="H29" s="142">
        <f>SUMIFS('1추일입'!K$6:K$15,'1추일입'!$A$6:$A$15,'1추총괄표(위원회)'!$A29,'1추일입'!$B$6:$B$15,'1추총괄표(위원회)'!$C29)</f>
        <v>0</v>
      </c>
      <c r="I29" s="173">
        <f>SUMIFS('1추일입'!L$6:L$15,'1추일입'!$A$6:$A$15,'1추총괄표(위원회)'!$A29,'1추일입'!$B$6:$B$15,'1추총괄표(위원회)'!$C29)</f>
        <v>0</v>
      </c>
      <c r="J29" s="153">
        <f>SUMIFS('1추일입'!V$6:V$15,'1추일입'!$A$6:$A$15,'1추총괄표(위원회)'!$A29,'1추일입'!$B$6:$B$15,'1추총괄표(위원회)'!$C29)</f>
        <v>0</v>
      </c>
      <c r="K29" s="142">
        <f>SUMIFS('1추일입'!W$6:W$15,'1추일입'!$A$6:$A$15,'1추총괄표(위원회)'!$A29,'1추일입'!$B$6:$B$15,'1추총괄표(위원회)'!$C29)</f>
        <v>0</v>
      </c>
      <c r="L29" s="149">
        <f>SUMIFS('1추일입'!M$6:M$15,'1추일입'!$A$6:$A$15,'1추총괄표(위원회)'!$A29,'1추일입'!$B$6:$B$15,'1추총괄표(위원회)'!$C29)</f>
        <v>0</v>
      </c>
      <c r="M29" s="150">
        <f>SUMIFS('1추일입'!N$6:N$15,'1추일입'!$A$6:$A$15,'1추총괄표(위원회)'!$A29,'1추일입'!$B$6:$B$15,'1추총괄표(위원회)'!$C29)</f>
        <v>0</v>
      </c>
      <c r="N29" s="137">
        <f>SUMIFS('1추일입'!O$6:O$15,'1추일입'!$A$6:$A$15,'1추총괄표(위원회)'!$A29,'1추일입'!$B$6:$B$15,'1추총괄표(위원회)'!$C29)</f>
        <v>0</v>
      </c>
      <c r="O29" s="149">
        <f>SUMIFS('1추일입'!AA$6:AA$15,'1추일입'!$A$6:$A$15,'1추총괄표(위원회)'!$A29,'1추일입'!$B$6:$B$15,'1추총괄표(위원회)'!$C29)</f>
        <v>0</v>
      </c>
      <c r="P29" s="142">
        <f>SUMIFS('1추일입'!AB$6:AB$15,'1추일입'!$A$6:$A$15,'1추총괄표(위원회)'!$A29,'1추일입'!$B$6:$B$15,'1추총괄표(위원회)'!$C29)</f>
        <v>0</v>
      </c>
      <c r="Q29" s="88"/>
      <c r="R29" s="137">
        <f>SUMIFS('1추일출'!G$6:G$63,'1추일출'!$A$6:$A$63,'1추총괄표(위원회)'!$A29,'1추일출'!$B$6:$B$63,'1추총괄표(위원회)'!$C29)</f>
        <v>5830000</v>
      </c>
      <c r="S29" s="173">
        <f>SUMIFS('1추일출'!H$6:H$63,'1추일출'!$A$6:$A$63,'1추총괄표(위원회)'!$A29,'1추일출'!$B$6:$B$63,'1추총괄표(위원회)'!$C29)</f>
        <v>0</v>
      </c>
      <c r="T29" s="137">
        <f t="shared" si="31"/>
        <v>5830000</v>
      </c>
      <c r="U29" s="149">
        <f>SUMIFS('1추일출'!J$6:J$63,'1추일출'!$A$6:$A$63,'1추총괄표(위원회)'!$A29,'1추일출'!$B$6:$B$63,'1추총괄표(위원회)'!$C29)</f>
        <v>0</v>
      </c>
      <c r="V29" s="150">
        <f>SUMIFS('1추일출'!K$6:K$63,'1추일출'!$A$6:$A$63,'1추총괄표(위원회)'!$A29,'1추일출'!$B$6:$B$63,'1추총괄표(위원회)'!$C29)</f>
        <v>2100000</v>
      </c>
      <c r="W29" s="137">
        <f>SUMIFS('1추일출'!L$6:L$63,'1추일출'!$A$6:$A$63,'1추총괄표(위원회)'!$A29,'1추일출'!$B$6:$B$63,'1추총괄표(위원회)'!$C29)</f>
        <v>7930000</v>
      </c>
      <c r="X29" s="149">
        <f>SUMIFS('1추일출'!W$6:W$63,'1추일출'!$A$6:$A$63,'1추총괄표(위원회)'!$A29,'1추일출'!$B$6:$B$63,'1추총괄표(위원회)'!$C29)</f>
        <v>0</v>
      </c>
      <c r="Y29" s="150">
        <f>SUMIFS('1추일출'!X$6:X$63,'1추일출'!$A$6:$A$63,'1추총괄표(위원회)'!$A29,'1추일출'!$B$6:$B$63,'1추총괄표(위원회)'!$C29)</f>
        <v>2100000</v>
      </c>
      <c r="Z29" s="153">
        <f>SUMIFS('1추일출'!M$6:M$63,'1추일출'!$A$6:$A$63,'1추총괄표(위원회)'!$A29,'1추일출'!$B$6:$B$63,'1추총괄표(위원회)'!$C29)</f>
        <v>-1290000</v>
      </c>
      <c r="AA29" s="142">
        <f>SUMIFS('1추일출'!N$6:N$63,'1추일출'!$A$6:$A$63,'1추총괄표(위원회)'!$A29,'1추일출'!$B$6:$B$63,'1추총괄표(위원회)'!$C29)</f>
        <v>2100000</v>
      </c>
      <c r="AB29" s="173">
        <f>SUMIFS('1추일출'!O$6:O$63,'1추일출'!$A$6:$A$63,'1추총괄표(위원회)'!$A29,'1추일출'!$B$6:$B$63,'1추총괄표(위원회)'!$C29)</f>
        <v>6640000</v>
      </c>
      <c r="AC29" s="153">
        <f>SUMIFS('1추일출'!AB$6:AB$63,'1추일출'!$A$6:$A$63,'1추총괄표(위원회)'!$A29,'1추일출'!$B$6:$B$63,'1추총괄표(위원회)'!C$9)</f>
        <v>0</v>
      </c>
      <c r="AD29" s="142">
        <f>SUMIFS('1추일출'!AC$6:AC$63,'1추일출'!$A$6:$A$63,'1추총괄표(위원회)'!$A29,'1추일출'!$B$6:$B$63,'1추총괄표(위원회)'!D$9)</f>
        <v>0</v>
      </c>
      <c r="AE29" s="83"/>
      <c r="AF29" s="141" t="str">
        <f t="shared" si="26"/>
        <v>OK</v>
      </c>
      <c r="AG29" s="142">
        <f t="shared" si="27"/>
        <v>0</v>
      </c>
      <c r="AH29" s="141" t="str">
        <f t="shared" si="28"/>
        <v>OK</v>
      </c>
      <c r="AI29" s="142">
        <f t="shared" si="29"/>
        <v>0</v>
      </c>
    </row>
    <row r="30" spans="1:35" ht="20.100000000000001" customHeight="1" x14ac:dyDescent="0.3">
      <c r="A30" s="136"/>
      <c r="B30" s="188" t="s">
        <v>715</v>
      </c>
      <c r="C30" s="161"/>
      <c r="D30" s="179">
        <f>SUM(D31:D33)</f>
        <v>0</v>
      </c>
      <c r="E30" s="170">
        <f t="shared" ref="E30:P30" si="84">SUM(E31:E33)</f>
        <v>0</v>
      </c>
      <c r="F30" s="172">
        <f t="shared" si="84"/>
        <v>0</v>
      </c>
      <c r="G30" s="162">
        <f t="shared" si="84"/>
        <v>0</v>
      </c>
      <c r="H30" s="164">
        <f t="shared" si="84"/>
        <v>0</v>
      </c>
      <c r="I30" s="172">
        <f t="shared" si="84"/>
        <v>0</v>
      </c>
      <c r="J30" s="162">
        <f t="shared" si="84"/>
        <v>0</v>
      </c>
      <c r="K30" s="164">
        <f t="shared" si="84"/>
        <v>0</v>
      </c>
      <c r="L30" s="167">
        <f t="shared" si="84"/>
        <v>0</v>
      </c>
      <c r="M30" s="177">
        <f t="shared" si="84"/>
        <v>0</v>
      </c>
      <c r="N30" s="170">
        <f t="shared" si="84"/>
        <v>0</v>
      </c>
      <c r="O30" s="167">
        <f t="shared" si="84"/>
        <v>0</v>
      </c>
      <c r="P30" s="164">
        <f t="shared" si="84"/>
        <v>0</v>
      </c>
      <c r="Q30" s="88"/>
      <c r="R30" s="170">
        <f>SUM(R31:R33)</f>
        <v>9460000</v>
      </c>
      <c r="S30" s="172">
        <f t="shared" ref="S30" si="85">SUM(S31:S33)</f>
        <v>0</v>
      </c>
      <c r="T30" s="170">
        <f t="shared" ref="T30" si="86">SUM(T31:T33)</f>
        <v>9460000</v>
      </c>
      <c r="U30" s="167">
        <f t="shared" ref="U30" si="87">SUM(U31:U33)</f>
        <v>0</v>
      </c>
      <c r="V30" s="177">
        <f t="shared" ref="V30" si="88">SUM(V31:V33)</f>
        <v>5901000</v>
      </c>
      <c r="W30" s="170">
        <f t="shared" ref="W30" si="89">SUM(W31:W33)</f>
        <v>15361000</v>
      </c>
      <c r="X30" s="167">
        <f t="shared" ref="X30" si="90">SUM(X31:X33)</f>
        <v>0</v>
      </c>
      <c r="Y30" s="177">
        <f t="shared" ref="Y30" si="91">SUM(Y31:Y33)</f>
        <v>5901000</v>
      </c>
      <c r="Z30" s="162">
        <f t="shared" ref="Z30" si="92">SUM(Z31:Z33)</f>
        <v>-500000</v>
      </c>
      <c r="AA30" s="164">
        <f t="shared" ref="AA30" si="93">SUM(AA31:AA33)</f>
        <v>5061392</v>
      </c>
      <c r="AB30" s="172">
        <f t="shared" ref="AB30" si="94">SUM(AB31:AB33)</f>
        <v>14021392</v>
      </c>
      <c r="AC30" s="162">
        <f t="shared" ref="AC30" si="95">SUM(AC31:AC33)</f>
        <v>0</v>
      </c>
      <c r="AD30" s="164">
        <f t="shared" ref="AD30" si="96">SUM(AD31:AD33)</f>
        <v>0</v>
      </c>
      <c r="AE30" s="83"/>
      <c r="AF30" s="163" t="str">
        <f t="shared" si="26"/>
        <v>OK</v>
      </c>
      <c r="AG30" s="164">
        <f t="shared" si="27"/>
        <v>0</v>
      </c>
      <c r="AH30" s="163" t="str">
        <f t="shared" si="28"/>
        <v>OK</v>
      </c>
      <c r="AI30" s="164">
        <f t="shared" si="29"/>
        <v>0</v>
      </c>
    </row>
    <row r="31" spans="1:35" ht="20.100000000000001" customHeight="1" x14ac:dyDescent="0.3">
      <c r="A31" s="136" t="s">
        <v>715</v>
      </c>
      <c r="B31" s="159"/>
      <c r="C31" s="157" t="s">
        <v>367</v>
      </c>
      <c r="D31" s="180">
        <f>SUMIFS('1추일입'!G$6:G$15,'1추일입'!$A$6:$A$15,'1추총괄표(위원회)'!$A31,'1추일입'!$B$6:$B$15,'1추총괄표(위원회)'!$C31)</f>
        <v>0</v>
      </c>
      <c r="E31" s="137">
        <f>SUMIFS('1추일입'!H$6:H$15,'1추일입'!$A$6:$A$15,'1추총괄표(위원회)'!$A31,'1추일입'!$B$6:$B$15,'1추총괄표(위원회)'!$C31)</f>
        <v>0</v>
      </c>
      <c r="F31" s="173">
        <f t="shared" si="30"/>
        <v>0</v>
      </c>
      <c r="G31" s="153">
        <f>SUMIFS('1추일입'!J$6:J$15,'1추일입'!$A$6:$A$15,'1추총괄표(위원회)'!$A31,'1추일입'!$B$6:$B$15,'1추총괄표(위원회)'!$C31)</f>
        <v>0</v>
      </c>
      <c r="H31" s="142">
        <f>SUMIFS('1추일입'!K$6:K$15,'1추일입'!$A$6:$A$15,'1추총괄표(위원회)'!$A31,'1추일입'!$B$6:$B$15,'1추총괄표(위원회)'!$C31)</f>
        <v>0</v>
      </c>
      <c r="I31" s="173">
        <f>SUMIFS('1추일입'!L$6:L$15,'1추일입'!$A$6:$A$15,'1추총괄표(위원회)'!$A31,'1추일입'!$B$6:$B$15,'1추총괄표(위원회)'!$C31)</f>
        <v>0</v>
      </c>
      <c r="J31" s="153">
        <f>SUMIFS('1추일입'!V$6:V$15,'1추일입'!$A$6:$A$15,'1추총괄표(위원회)'!$A31,'1추일입'!$B$6:$B$15,'1추총괄표(위원회)'!$C31)</f>
        <v>0</v>
      </c>
      <c r="K31" s="142">
        <f>SUMIFS('1추일입'!W$6:W$15,'1추일입'!$A$6:$A$15,'1추총괄표(위원회)'!$A31,'1추일입'!$B$6:$B$15,'1추총괄표(위원회)'!$C31)</f>
        <v>0</v>
      </c>
      <c r="L31" s="149">
        <f>SUMIFS('1추일입'!M$6:M$15,'1추일입'!$A$6:$A$15,'1추총괄표(위원회)'!$A31,'1추일입'!$B$6:$B$15,'1추총괄표(위원회)'!$C31)</f>
        <v>0</v>
      </c>
      <c r="M31" s="150">
        <f>SUMIFS('1추일입'!N$6:N$15,'1추일입'!$A$6:$A$15,'1추총괄표(위원회)'!$A31,'1추일입'!$B$6:$B$15,'1추총괄표(위원회)'!$C31)</f>
        <v>0</v>
      </c>
      <c r="N31" s="137">
        <f>SUMIFS('1추일입'!O$6:O$15,'1추일입'!$A$6:$A$15,'1추총괄표(위원회)'!$A31,'1추일입'!$B$6:$B$15,'1추총괄표(위원회)'!$C31)</f>
        <v>0</v>
      </c>
      <c r="O31" s="149">
        <f>SUMIFS('1추일입'!AA$6:AA$15,'1추일입'!$A$6:$A$15,'1추총괄표(위원회)'!$A31,'1추일입'!$B$6:$B$15,'1추총괄표(위원회)'!$C31)</f>
        <v>0</v>
      </c>
      <c r="P31" s="142">
        <f>SUMIFS('1추일입'!AB$6:AB$15,'1추일입'!$A$6:$A$15,'1추총괄표(위원회)'!$A31,'1추일입'!$B$6:$B$15,'1추총괄표(위원회)'!$C31)</f>
        <v>0</v>
      </c>
      <c r="Q31" s="88"/>
      <c r="R31" s="137">
        <f>SUMIFS('1추일출'!G$6:G$63,'1추일출'!$A$6:$A$63,'1추총괄표(위원회)'!$A31,'1추일출'!$B$6:$B$63,'1추총괄표(위원회)'!$C31)</f>
        <v>8960000</v>
      </c>
      <c r="S31" s="173">
        <f>SUMIFS('1추일출'!H$6:H$63,'1추일출'!$A$6:$A$63,'1추총괄표(위원회)'!$A31,'1추일출'!$B$6:$B$63,'1추총괄표(위원회)'!$C31)</f>
        <v>0</v>
      </c>
      <c r="T31" s="137">
        <f t="shared" si="31"/>
        <v>8960000</v>
      </c>
      <c r="U31" s="149">
        <f>SUMIFS('1추일출'!J$6:J$63,'1추일출'!$A$6:$A$63,'1추총괄표(위원회)'!$A31,'1추일출'!$B$6:$B$63,'1추총괄표(위원회)'!$C31)</f>
        <v>0</v>
      </c>
      <c r="V31" s="150">
        <f>SUMIFS('1추일출'!K$6:K$63,'1추일출'!$A$6:$A$63,'1추총괄표(위원회)'!$A31,'1추일출'!$B$6:$B$63,'1추총괄표(위원회)'!$C31)</f>
        <v>5901000</v>
      </c>
      <c r="W31" s="137">
        <f>SUMIFS('1추일출'!L$6:L$63,'1추일출'!$A$6:$A$63,'1추총괄표(위원회)'!$A31,'1추일출'!$B$6:$B$63,'1추총괄표(위원회)'!$C31)</f>
        <v>14861000</v>
      </c>
      <c r="X31" s="149">
        <f>SUMIFS('1추일출'!W$6:W$63,'1추일출'!$A$6:$A$63,'1추총괄표(위원회)'!$A31,'1추일출'!$B$6:$B$63,'1추총괄표(위원회)'!$C31)</f>
        <v>0</v>
      </c>
      <c r="Y31" s="150">
        <f>SUMIFS('1추일출'!X$6:X$63,'1추일출'!$A$6:$A$63,'1추총괄표(위원회)'!$A31,'1추일출'!$B$6:$B$63,'1추총괄표(위원회)'!$C31)</f>
        <v>5901000</v>
      </c>
      <c r="Z31" s="153">
        <f>SUMIFS('1추일출'!M$6:M$63,'1추일출'!$A$6:$A$63,'1추총괄표(위원회)'!$A31,'1추일출'!$B$6:$B$63,'1추총괄표(위원회)'!$C31)</f>
        <v>0</v>
      </c>
      <c r="AA31" s="142">
        <f>SUMIFS('1추일출'!N$6:N$63,'1추일출'!$A$6:$A$63,'1추총괄표(위원회)'!$A31,'1추일출'!$B$6:$B$63,'1추총괄표(위원회)'!$C31)</f>
        <v>5061392</v>
      </c>
      <c r="AB31" s="173">
        <f>SUMIFS('1추일출'!O$6:O$63,'1추일출'!$A$6:$A$63,'1추총괄표(위원회)'!$A31,'1추일출'!$B$6:$B$63,'1추총괄표(위원회)'!$C31)</f>
        <v>14021392</v>
      </c>
      <c r="AC31" s="153">
        <f>SUMIFS('1추일출'!AB$6:AB$63,'1추일출'!$A$6:$A$63,'1추총괄표(위원회)'!$A31,'1추일출'!$B$6:$B$63,'1추총괄표(위원회)'!C$9)</f>
        <v>0</v>
      </c>
      <c r="AD31" s="142">
        <f>SUMIFS('1추일출'!AC$6:AC$63,'1추일출'!$A$6:$A$63,'1추총괄표(위원회)'!$A31,'1추일출'!$B$6:$B$63,'1추총괄표(위원회)'!D$9)</f>
        <v>0</v>
      </c>
      <c r="AE31" s="83"/>
      <c r="AF31" s="141" t="str">
        <f t="shared" si="26"/>
        <v>OK</v>
      </c>
      <c r="AG31" s="142">
        <f t="shared" si="27"/>
        <v>0</v>
      </c>
      <c r="AH31" s="141" t="str">
        <f t="shared" si="28"/>
        <v>OK</v>
      </c>
      <c r="AI31" s="142">
        <f t="shared" si="29"/>
        <v>0</v>
      </c>
    </row>
    <row r="32" spans="1:35" ht="20.100000000000001" customHeight="1" x14ac:dyDescent="0.3">
      <c r="A32" s="136" t="s">
        <v>715</v>
      </c>
      <c r="B32" s="159"/>
      <c r="C32" s="157" t="s">
        <v>389</v>
      </c>
      <c r="D32" s="180">
        <f>SUMIFS('1추일입'!G$6:G$15,'1추일입'!$A$6:$A$15,'1추총괄표(위원회)'!$A32,'1추일입'!$B$6:$B$15,'1추총괄표(위원회)'!$C32)</f>
        <v>0</v>
      </c>
      <c r="E32" s="137">
        <f>SUMIFS('1추일입'!H$6:H$15,'1추일입'!$A$6:$A$15,'1추총괄표(위원회)'!$A32,'1추일입'!$B$6:$B$15,'1추총괄표(위원회)'!$C32)</f>
        <v>0</v>
      </c>
      <c r="F32" s="173">
        <f t="shared" si="30"/>
        <v>0</v>
      </c>
      <c r="G32" s="153">
        <f>SUMIFS('1추일입'!J$6:J$15,'1추일입'!$A$6:$A$15,'1추총괄표(위원회)'!$A32,'1추일입'!$B$6:$B$15,'1추총괄표(위원회)'!$C32)</f>
        <v>0</v>
      </c>
      <c r="H32" s="142">
        <f>SUMIFS('1추일입'!K$6:K$15,'1추일입'!$A$6:$A$15,'1추총괄표(위원회)'!$A32,'1추일입'!$B$6:$B$15,'1추총괄표(위원회)'!$C32)</f>
        <v>0</v>
      </c>
      <c r="I32" s="173">
        <f>SUMIFS('1추일입'!L$6:L$15,'1추일입'!$A$6:$A$15,'1추총괄표(위원회)'!$A32,'1추일입'!$B$6:$B$15,'1추총괄표(위원회)'!$C32)</f>
        <v>0</v>
      </c>
      <c r="J32" s="153">
        <f>SUMIFS('1추일입'!V$6:V$15,'1추일입'!$A$6:$A$15,'1추총괄표(위원회)'!$A32,'1추일입'!$B$6:$B$15,'1추총괄표(위원회)'!$C32)</f>
        <v>0</v>
      </c>
      <c r="K32" s="142">
        <f>SUMIFS('1추일입'!W$6:W$15,'1추일입'!$A$6:$A$15,'1추총괄표(위원회)'!$A32,'1추일입'!$B$6:$B$15,'1추총괄표(위원회)'!$C32)</f>
        <v>0</v>
      </c>
      <c r="L32" s="149">
        <f>SUMIFS('1추일입'!M$6:M$15,'1추일입'!$A$6:$A$15,'1추총괄표(위원회)'!$A32,'1추일입'!$B$6:$B$15,'1추총괄표(위원회)'!$C32)</f>
        <v>0</v>
      </c>
      <c r="M32" s="150">
        <f>SUMIFS('1추일입'!N$6:N$15,'1추일입'!$A$6:$A$15,'1추총괄표(위원회)'!$A32,'1추일입'!$B$6:$B$15,'1추총괄표(위원회)'!$C32)</f>
        <v>0</v>
      </c>
      <c r="N32" s="137">
        <f>SUMIFS('1추일입'!O$6:O$15,'1추일입'!$A$6:$A$15,'1추총괄표(위원회)'!$A32,'1추일입'!$B$6:$B$15,'1추총괄표(위원회)'!$C32)</f>
        <v>0</v>
      </c>
      <c r="O32" s="149">
        <f>SUMIFS('1추일입'!AA$6:AA$15,'1추일입'!$A$6:$A$15,'1추총괄표(위원회)'!$A32,'1추일입'!$B$6:$B$15,'1추총괄표(위원회)'!$C32)</f>
        <v>0</v>
      </c>
      <c r="P32" s="142">
        <f>SUMIFS('1추일입'!AB$6:AB$15,'1추일입'!$A$6:$A$15,'1추총괄표(위원회)'!$A32,'1추일입'!$B$6:$B$15,'1추총괄표(위원회)'!$C32)</f>
        <v>0</v>
      </c>
      <c r="Q32" s="88"/>
      <c r="R32" s="137">
        <f>SUMIFS('1추일출'!G$6:G$63,'1추일출'!$A$6:$A$63,'1추총괄표(위원회)'!$A32,'1추일출'!$B$6:$B$63,'1추총괄표(위원회)'!$C32)</f>
        <v>500000</v>
      </c>
      <c r="S32" s="173">
        <f>SUMIFS('1추일출'!H$6:H$63,'1추일출'!$A$6:$A$63,'1추총괄표(위원회)'!$A32,'1추일출'!$B$6:$B$63,'1추총괄표(위원회)'!$C32)</f>
        <v>0</v>
      </c>
      <c r="T32" s="137">
        <f t="shared" si="31"/>
        <v>500000</v>
      </c>
      <c r="U32" s="149">
        <f>SUMIFS('1추일출'!J$6:J$63,'1추일출'!$A$6:$A$63,'1추총괄표(위원회)'!$A32,'1추일출'!$B$6:$B$63,'1추총괄표(위원회)'!$C32)</f>
        <v>0</v>
      </c>
      <c r="V32" s="150">
        <f>SUMIFS('1추일출'!K$6:K$63,'1추일출'!$A$6:$A$63,'1추총괄표(위원회)'!$A32,'1추일출'!$B$6:$B$63,'1추총괄표(위원회)'!$C32)</f>
        <v>0</v>
      </c>
      <c r="W32" s="137">
        <f>SUMIFS('1추일출'!L$6:L$63,'1추일출'!$A$6:$A$63,'1추총괄표(위원회)'!$A32,'1추일출'!$B$6:$B$63,'1추총괄표(위원회)'!$C32)</f>
        <v>500000</v>
      </c>
      <c r="X32" s="149">
        <f>SUMIFS('1추일출'!W$6:W$63,'1추일출'!$A$6:$A$63,'1추총괄표(위원회)'!$A32,'1추일출'!$B$6:$B$63,'1추총괄표(위원회)'!$C32)</f>
        <v>0</v>
      </c>
      <c r="Y32" s="150">
        <f>SUMIFS('1추일출'!X$6:X$63,'1추일출'!$A$6:$A$63,'1추총괄표(위원회)'!$A32,'1추일출'!$B$6:$B$63,'1추총괄표(위원회)'!$C32)</f>
        <v>0</v>
      </c>
      <c r="Z32" s="153">
        <f>SUMIFS('1추일출'!M$6:M$63,'1추일출'!$A$6:$A$63,'1추총괄표(위원회)'!$A32,'1추일출'!$B$6:$B$63,'1추총괄표(위원회)'!$C32)</f>
        <v>-500000</v>
      </c>
      <c r="AA32" s="142">
        <f>SUMIFS('1추일출'!N$6:N$63,'1추일출'!$A$6:$A$63,'1추총괄표(위원회)'!$A32,'1추일출'!$B$6:$B$63,'1추총괄표(위원회)'!$C32)</f>
        <v>0</v>
      </c>
      <c r="AB32" s="173">
        <f>SUMIFS('1추일출'!O$6:O$63,'1추일출'!$A$6:$A$63,'1추총괄표(위원회)'!$A32,'1추일출'!$B$6:$B$63,'1추총괄표(위원회)'!$C32)</f>
        <v>0</v>
      </c>
      <c r="AC32" s="153">
        <f>SUMIFS('1추일출'!AB$6:AB$63,'1추일출'!$A$6:$A$63,'1추총괄표(위원회)'!$A32,'1추일출'!$B$6:$B$63,'1추총괄표(위원회)'!C$9)</f>
        <v>0</v>
      </c>
      <c r="AD32" s="142">
        <f>SUMIFS('1추일출'!AC$6:AC$63,'1추일출'!$A$6:$A$63,'1추총괄표(위원회)'!$A32,'1추일출'!$B$6:$B$63,'1추총괄표(위원회)'!D$9)</f>
        <v>0</v>
      </c>
      <c r="AE32" s="83"/>
      <c r="AF32" s="141" t="str">
        <f t="shared" si="26"/>
        <v>OK</v>
      </c>
      <c r="AG32" s="142">
        <f t="shared" si="27"/>
        <v>0</v>
      </c>
      <c r="AH32" s="141" t="str">
        <f t="shared" si="28"/>
        <v>OK</v>
      </c>
      <c r="AI32" s="142">
        <f t="shared" si="29"/>
        <v>0</v>
      </c>
    </row>
    <row r="33" spans="1:35" ht="20.100000000000001" customHeight="1" x14ac:dyDescent="0.3">
      <c r="A33" s="136" t="s">
        <v>715</v>
      </c>
      <c r="B33" s="159"/>
      <c r="C33" s="157" t="s">
        <v>408</v>
      </c>
      <c r="D33" s="180">
        <f>SUMIFS('1추일입'!G$6:G$15,'1추일입'!$A$6:$A$15,'1추총괄표(위원회)'!$A33,'1추일입'!$B$6:$B$15,'1추총괄표(위원회)'!$C33)</f>
        <v>0</v>
      </c>
      <c r="E33" s="137">
        <f>SUMIFS('1추일입'!H$6:H$15,'1추일입'!$A$6:$A$15,'1추총괄표(위원회)'!$A33,'1추일입'!$B$6:$B$15,'1추총괄표(위원회)'!$C33)</f>
        <v>0</v>
      </c>
      <c r="F33" s="173">
        <f t="shared" si="30"/>
        <v>0</v>
      </c>
      <c r="G33" s="153">
        <f>SUMIFS('1추일입'!J$6:J$15,'1추일입'!$A$6:$A$15,'1추총괄표(위원회)'!$A33,'1추일입'!$B$6:$B$15,'1추총괄표(위원회)'!$C33)</f>
        <v>0</v>
      </c>
      <c r="H33" s="142">
        <f>SUMIFS('1추일입'!K$6:K$15,'1추일입'!$A$6:$A$15,'1추총괄표(위원회)'!$A33,'1추일입'!$B$6:$B$15,'1추총괄표(위원회)'!$C33)</f>
        <v>0</v>
      </c>
      <c r="I33" s="173">
        <f>SUMIFS('1추일입'!L$6:L$15,'1추일입'!$A$6:$A$15,'1추총괄표(위원회)'!$A33,'1추일입'!$B$6:$B$15,'1추총괄표(위원회)'!$C33)</f>
        <v>0</v>
      </c>
      <c r="J33" s="153">
        <f>SUMIFS('1추일입'!V$6:V$15,'1추일입'!$A$6:$A$15,'1추총괄표(위원회)'!$A33,'1추일입'!$B$6:$B$15,'1추총괄표(위원회)'!$C33)</f>
        <v>0</v>
      </c>
      <c r="K33" s="142">
        <f>SUMIFS('1추일입'!W$6:W$15,'1추일입'!$A$6:$A$15,'1추총괄표(위원회)'!$A33,'1추일입'!$B$6:$B$15,'1추총괄표(위원회)'!$C33)</f>
        <v>0</v>
      </c>
      <c r="L33" s="149">
        <f>SUMIFS('1추일입'!M$6:M$15,'1추일입'!$A$6:$A$15,'1추총괄표(위원회)'!$A33,'1추일입'!$B$6:$B$15,'1추총괄표(위원회)'!$C33)</f>
        <v>0</v>
      </c>
      <c r="M33" s="150">
        <f>SUMIFS('1추일입'!N$6:N$15,'1추일입'!$A$6:$A$15,'1추총괄표(위원회)'!$A33,'1추일입'!$B$6:$B$15,'1추총괄표(위원회)'!$C33)</f>
        <v>0</v>
      </c>
      <c r="N33" s="137">
        <f>SUMIFS('1추일입'!O$6:O$15,'1추일입'!$A$6:$A$15,'1추총괄표(위원회)'!$A33,'1추일입'!$B$6:$B$15,'1추총괄표(위원회)'!$C33)</f>
        <v>0</v>
      </c>
      <c r="O33" s="149">
        <f>SUMIFS('1추일입'!AA$6:AA$15,'1추일입'!$A$6:$A$15,'1추총괄표(위원회)'!$A33,'1추일입'!$B$6:$B$15,'1추총괄표(위원회)'!$C33)</f>
        <v>0</v>
      </c>
      <c r="P33" s="142">
        <f>SUMIFS('1추일입'!AB$6:AB$15,'1추일입'!$A$6:$A$15,'1추총괄표(위원회)'!$A33,'1추일입'!$B$6:$B$15,'1추총괄표(위원회)'!$C33)</f>
        <v>0</v>
      </c>
      <c r="Q33" s="88"/>
      <c r="R33" s="137">
        <f>SUMIFS('1추일출'!G$6:G$63,'1추일출'!$A$6:$A$63,'1추총괄표(위원회)'!$A33,'1추일출'!$B$6:$B$63,'1추총괄표(위원회)'!$C33)</f>
        <v>0</v>
      </c>
      <c r="S33" s="173">
        <f>SUMIFS('1추일출'!H$6:H$63,'1추일출'!$A$6:$A$63,'1추총괄표(위원회)'!$A33,'1추일출'!$B$6:$B$63,'1추총괄표(위원회)'!$C33)</f>
        <v>0</v>
      </c>
      <c r="T33" s="137">
        <f t="shared" si="31"/>
        <v>0</v>
      </c>
      <c r="U33" s="149">
        <f>SUMIFS('1추일출'!J$6:J$63,'1추일출'!$A$6:$A$63,'1추총괄표(위원회)'!$A33,'1추일출'!$B$6:$B$63,'1추총괄표(위원회)'!$C33)</f>
        <v>0</v>
      </c>
      <c r="V33" s="150">
        <f>SUMIFS('1추일출'!K$6:K$63,'1추일출'!$A$6:$A$63,'1추총괄표(위원회)'!$A33,'1추일출'!$B$6:$B$63,'1추총괄표(위원회)'!$C33)</f>
        <v>0</v>
      </c>
      <c r="W33" s="137">
        <f>SUMIFS('1추일출'!L$6:L$63,'1추일출'!$A$6:$A$63,'1추총괄표(위원회)'!$A33,'1추일출'!$B$6:$B$63,'1추총괄표(위원회)'!$C33)</f>
        <v>0</v>
      </c>
      <c r="X33" s="149">
        <f>SUMIFS('1추일출'!W$6:W$63,'1추일출'!$A$6:$A$63,'1추총괄표(위원회)'!$A33,'1추일출'!$B$6:$B$63,'1추총괄표(위원회)'!$C33)</f>
        <v>0</v>
      </c>
      <c r="Y33" s="150">
        <f>SUMIFS('1추일출'!X$6:X$63,'1추일출'!$A$6:$A$63,'1추총괄표(위원회)'!$A33,'1추일출'!$B$6:$B$63,'1추총괄표(위원회)'!$C33)</f>
        <v>0</v>
      </c>
      <c r="Z33" s="153">
        <f>SUMIFS('1추일출'!M$6:M$63,'1추일출'!$A$6:$A$63,'1추총괄표(위원회)'!$A33,'1추일출'!$B$6:$B$63,'1추총괄표(위원회)'!$C33)</f>
        <v>0</v>
      </c>
      <c r="AA33" s="142">
        <f>SUMIFS('1추일출'!N$6:N$63,'1추일출'!$A$6:$A$63,'1추총괄표(위원회)'!$A33,'1추일출'!$B$6:$B$63,'1추총괄표(위원회)'!$C33)</f>
        <v>0</v>
      </c>
      <c r="AB33" s="173">
        <f>SUMIFS('1추일출'!O$6:O$63,'1추일출'!$A$6:$A$63,'1추총괄표(위원회)'!$A33,'1추일출'!$B$6:$B$63,'1추총괄표(위원회)'!$C33)</f>
        <v>0</v>
      </c>
      <c r="AC33" s="153">
        <f>SUMIFS('1추일출'!AB$6:AB$63,'1추일출'!$A$6:$A$63,'1추총괄표(위원회)'!$A33,'1추일출'!$B$6:$B$63,'1추총괄표(위원회)'!C$9)</f>
        <v>0</v>
      </c>
      <c r="AD33" s="142">
        <f>SUMIFS('1추일출'!AC$6:AC$63,'1추일출'!$A$6:$A$63,'1추총괄표(위원회)'!$A33,'1추일출'!$B$6:$B$63,'1추총괄표(위원회)'!D$9)</f>
        <v>0</v>
      </c>
      <c r="AE33" s="83"/>
      <c r="AF33" s="141" t="str">
        <f t="shared" si="26"/>
        <v>OK</v>
      </c>
      <c r="AG33" s="142">
        <f t="shared" si="27"/>
        <v>0</v>
      </c>
      <c r="AH33" s="141" t="str">
        <f t="shared" si="28"/>
        <v>OK</v>
      </c>
      <c r="AI33" s="142">
        <f t="shared" si="29"/>
        <v>0</v>
      </c>
    </row>
    <row r="34" spans="1:35" ht="20.100000000000001" customHeight="1" x14ac:dyDescent="0.3">
      <c r="A34" s="136"/>
      <c r="B34" s="188" t="s">
        <v>796</v>
      </c>
      <c r="C34" s="161"/>
      <c r="D34" s="179">
        <f>SUM(D35:D37)</f>
        <v>0</v>
      </c>
      <c r="E34" s="170">
        <f t="shared" ref="E34:P34" si="97">SUM(E35:E37)</f>
        <v>0</v>
      </c>
      <c r="F34" s="172">
        <f t="shared" si="97"/>
        <v>0</v>
      </c>
      <c r="G34" s="162">
        <f t="shared" si="97"/>
        <v>0</v>
      </c>
      <c r="H34" s="164">
        <f t="shared" si="97"/>
        <v>911675</v>
      </c>
      <c r="I34" s="172">
        <f t="shared" si="97"/>
        <v>911675</v>
      </c>
      <c r="J34" s="162">
        <f t="shared" si="97"/>
        <v>911675</v>
      </c>
      <c r="K34" s="164">
        <f t="shared" si="97"/>
        <v>0</v>
      </c>
      <c r="L34" s="167">
        <f t="shared" si="97"/>
        <v>0</v>
      </c>
      <c r="M34" s="177">
        <f t="shared" si="97"/>
        <v>911675</v>
      </c>
      <c r="N34" s="170">
        <f t="shared" si="97"/>
        <v>911675</v>
      </c>
      <c r="O34" s="167">
        <f t="shared" si="97"/>
        <v>911675</v>
      </c>
      <c r="P34" s="164">
        <f t="shared" si="97"/>
        <v>0</v>
      </c>
      <c r="Q34" s="88"/>
      <c r="R34" s="170">
        <f>SUM(R35:R37)</f>
        <v>4817235</v>
      </c>
      <c r="S34" s="172">
        <f t="shared" ref="S34" si="98">SUM(S35:S37)</f>
        <v>917235</v>
      </c>
      <c r="T34" s="170">
        <f t="shared" ref="T34" si="99">SUM(T35:T37)</f>
        <v>3900000</v>
      </c>
      <c r="U34" s="167">
        <f t="shared" ref="U34" si="100">SUM(U35:U37)</f>
        <v>-1450000</v>
      </c>
      <c r="V34" s="177">
        <f t="shared" ref="V34" si="101">SUM(V35:V37)</f>
        <v>2409571</v>
      </c>
      <c r="W34" s="170">
        <f t="shared" ref="W34" si="102">SUM(W35:W37)</f>
        <v>5776806</v>
      </c>
      <c r="X34" s="167">
        <f t="shared" ref="X34" si="103">SUM(X35:X37)</f>
        <v>911675</v>
      </c>
      <c r="Y34" s="177">
        <f t="shared" ref="Y34" si="104">SUM(Y35:Y37)</f>
        <v>47896</v>
      </c>
      <c r="Z34" s="162">
        <f t="shared" ref="Z34" si="105">SUM(Z35:Z37)</f>
        <v>-1500000</v>
      </c>
      <c r="AA34" s="164">
        <f t="shared" ref="AA34" si="106">SUM(AA35:AA37)</f>
        <v>4409571</v>
      </c>
      <c r="AB34" s="172">
        <f t="shared" ref="AB34" si="107">SUM(AB35:AB37)</f>
        <v>7726806</v>
      </c>
      <c r="AC34" s="162">
        <f t="shared" ref="AC34" si="108">SUM(AC35:AC37)</f>
        <v>0</v>
      </c>
      <c r="AD34" s="164">
        <f t="shared" ref="AD34" si="109">SUM(AD35:AD37)</f>
        <v>0</v>
      </c>
      <c r="AE34" s="83"/>
      <c r="AF34" s="163" t="str">
        <f t="shared" si="26"/>
        <v>OK</v>
      </c>
      <c r="AG34" s="164">
        <f t="shared" si="27"/>
        <v>0</v>
      </c>
      <c r="AH34" s="163" t="str">
        <f t="shared" si="28"/>
        <v>@@</v>
      </c>
      <c r="AI34" s="164">
        <f t="shared" si="29"/>
        <v>911675</v>
      </c>
    </row>
    <row r="35" spans="1:35" ht="20.100000000000001" customHeight="1" x14ac:dyDescent="0.3">
      <c r="A35" s="136" t="s">
        <v>716</v>
      </c>
      <c r="B35" s="159"/>
      <c r="C35" s="157" t="s">
        <v>440</v>
      </c>
      <c r="D35" s="180">
        <f>SUMIFS('1추일입'!G$6:G$15,'1추일입'!$A$6:$A$15,'1추총괄표(위원회)'!$A35,'1추일입'!$B$6:$B$15,'1추총괄표(위원회)'!$C35)</f>
        <v>0</v>
      </c>
      <c r="E35" s="137">
        <f>SUMIFS('1추일입'!H$6:H$15,'1추일입'!$A$6:$A$15,'1추총괄표(위원회)'!$A35,'1추일입'!$B$6:$B$15,'1추총괄표(위원회)'!$C35)</f>
        <v>0</v>
      </c>
      <c r="F35" s="173">
        <f t="shared" si="30"/>
        <v>0</v>
      </c>
      <c r="G35" s="153">
        <f>SUMIFS('1추일입'!J$6:J$15,'1추일입'!$A$6:$A$15,'1추총괄표(위원회)'!$A35,'1추일입'!$B$6:$B$15,'1추총괄표(위원회)'!$C35)</f>
        <v>0</v>
      </c>
      <c r="H35" s="142">
        <f>SUMIFS('1추일입'!K$6:K$15,'1추일입'!$A$6:$A$15,'1추총괄표(위원회)'!$A35,'1추일입'!$B$6:$B$15,'1추총괄표(위원회)'!$C35)</f>
        <v>911675</v>
      </c>
      <c r="I35" s="173">
        <f>SUMIFS('1추일입'!L$6:L$15,'1추일입'!$A$6:$A$15,'1추총괄표(위원회)'!$A35,'1추일입'!$B$6:$B$15,'1추총괄표(위원회)'!$C35)</f>
        <v>911675</v>
      </c>
      <c r="J35" s="153">
        <f>SUMIFS('1추일입'!V$6:V$15,'1추일입'!$A$6:$A$15,'1추총괄표(위원회)'!$A35,'1추일입'!$B$6:$B$15,'1추총괄표(위원회)'!$C35)</f>
        <v>911675</v>
      </c>
      <c r="K35" s="142">
        <f>SUMIFS('1추일입'!W$6:W$15,'1추일입'!$A$6:$A$15,'1추총괄표(위원회)'!$A35,'1추일입'!$B$6:$B$15,'1추총괄표(위원회)'!$C35)</f>
        <v>0</v>
      </c>
      <c r="L35" s="149">
        <f>SUMIFS('1추일입'!M$6:M$15,'1추일입'!$A$6:$A$15,'1추총괄표(위원회)'!$A35,'1추일입'!$B$6:$B$15,'1추총괄표(위원회)'!$C35)</f>
        <v>0</v>
      </c>
      <c r="M35" s="150">
        <f>SUMIFS('1추일입'!N$6:N$15,'1추일입'!$A$6:$A$15,'1추총괄표(위원회)'!$A35,'1추일입'!$B$6:$B$15,'1추총괄표(위원회)'!$C35)</f>
        <v>911675</v>
      </c>
      <c r="N35" s="137">
        <f>SUMIFS('1추일입'!O$6:O$15,'1추일입'!$A$6:$A$15,'1추총괄표(위원회)'!$A35,'1추일입'!$B$6:$B$15,'1추총괄표(위원회)'!$C35)</f>
        <v>911675</v>
      </c>
      <c r="O35" s="149">
        <f>SUMIFS('1추일입'!AA$6:AA$15,'1추일입'!$A$6:$A$15,'1추총괄표(위원회)'!$A35,'1추일입'!$B$6:$B$15,'1추총괄표(위원회)'!$C35)</f>
        <v>911675</v>
      </c>
      <c r="P35" s="142">
        <f>SUMIFS('1추일입'!AB$6:AB$15,'1추일입'!$A$6:$A$15,'1추총괄표(위원회)'!$A35,'1추일입'!$B$6:$B$15,'1추총괄표(위원회)'!$C35)</f>
        <v>0</v>
      </c>
      <c r="Q35" s="88"/>
      <c r="R35" s="137">
        <f>SUMIFS('1추일출'!G$6:G$63,'1추일출'!$A$6:$A$63,'1추총괄표(위원회)'!$A35,'1추일출'!$B$6:$B$63,'1추총괄표(위원회)'!$C35)</f>
        <v>4421830</v>
      </c>
      <c r="S35" s="173">
        <f>SUMIFS('1추일출'!H$6:H$63,'1추일출'!$A$6:$A$63,'1추총괄표(위원회)'!$A35,'1추일출'!$B$6:$B$63,'1추총괄표(위원회)'!$C35)</f>
        <v>621830</v>
      </c>
      <c r="T35" s="137">
        <f t="shared" si="31"/>
        <v>3800000</v>
      </c>
      <c r="U35" s="149">
        <f>SUMIFS('1추일출'!J$6:J$63,'1추일출'!$A$6:$A$63,'1추총괄표(위원회)'!$A35,'1추일출'!$B$6:$B$63,'1추총괄표(위원회)'!$C35)</f>
        <v>-1450000</v>
      </c>
      <c r="V35" s="150">
        <f>SUMIFS('1추일출'!K$6:K$63,'1추일출'!$A$6:$A$63,'1추총괄표(위원회)'!$A35,'1추일출'!$B$6:$B$63,'1추총괄표(위원회)'!$C35)</f>
        <v>1991907</v>
      </c>
      <c r="W35" s="137">
        <f>SUMIFS('1추일출'!L$6:L$63,'1추일출'!$A$6:$A$63,'1추총괄표(위원회)'!$A35,'1추일출'!$B$6:$B$63,'1추총괄표(위원회)'!$C35)</f>
        <v>4963737</v>
      </c>
      <c r="X35" s="149">
        <f>SUMIFS('1추일출'!W$6:W$63,'1추일출'!$A$6:$A$63,'1추총괄표(위원회)'!$A35,'1추일출'!$B$6:$B$63,'1추총괄표(위원회)'!$C35)</f>
        <v>911675</v>
      </c>
      <c r="Y35" s="150">
        <f>SUMIFS('1추일출'!X$6:X$63,'1추일출'!$A$6:$A$63,'1추총괄표(위원회)'!$A35,'1추일출'!$B$6:$B$63,'1추총괄표(위원회)'!$C35)</f>
        <v>-369768</v>
      </c>
      <c r="Z35" s="153">
        <f>SUMIFS('1추일출'!M$6:M$63,'1추일출'!$A$6:$A$63,'1추총괄표(위원회)'!$A35,'1추일출'!$B$6:$B$63,'1추총괄표(위원회)'!$C35)</f>
        <v>-1500000</v>
      </c>
      <c r="AA35" s="142">
        <f>SUMIFS('1추일출'!N$6:N$63,'1추일출'!$A$6:$A$63,'1추총괄표(위원회)'!$A35,'1추일출'!$B$6:$B$63,'1추총괄표(위원회)'!$C35)</f>
        <v>3991907</v>
      </c>
      <c r="AB35" s="173">
        <f>SUMIFS('1추일출'!O$6:O$63,'1추일출'!$A$6:$A$63,'1추총괄표(위원회)'!$A35,'1추일출'!$B$6:$B$63,'1추총괄표(위원회)'!$C35)</f>
        <v>6913737</v>
      </c>
      <c r="AC35" s="153">
        <f>SUMIFS('1추일출'!AB$6:AB$63,'1추일출'!$A$6:$A$63,'1추총괄표(위원회)'!$A35,'1추일출'!$B$6:$B$63,'1추총괄표(위원회)'!C$9)</f>
        <v>0</v>
      </c>
      <c r="AD35" s="142">
        <f>SUMIFS('1추일출'!AC$6:AC$63,'1추일출'!$A$6:$A$63,'1추총괄표(위원회)'!$A35,'1추일출'!$B$6:$B$63,'1추총괄표(위원회)'!D$9)</f>
        <v>0</v>
      </c>
      <c r="AE35" s="83"/>
      <c r="AF35" s="141" t="str">
        <f t="shared" si="26"/>
        <v>OK</v>
      </c>
      <c r="AG35" s="142">
        <f t="shared" si="27"/>
        <v>0</v>
      </c>
      <c r="AH35" s="141" t="str">
        <f t="shared" si="28"/>
        <v>@@</v>
      </c>
      <c r="AI35" s="142">
        <f t="shared" si="29"/>
        <v>911675</v>
      </c>
    </row>
    <row r="36" spans="1:35" ht="20.100000000000001" customHeight="1" x14ac:dyDescent="0.3">
      <c r="A36" s="136" t="s">
        <v>716</v>
      </c>
      <c r="B36" s="159"/>
      <c r="C36" s="157" t="s">
        <v>462</v>
      </c>
      <c r="D36" s="180">
        <f>SUMIFS('1추일입'!G$6:G$15,'1추일입'!$A$6:$A$15,'1추총괄표(위원회)'!$A36,'1추일입'!$B$6:$B$15,'1추총괄표(위원회)'!$C36)</f>
        <v>0</v>
      </c>
      <c r="E36" s="137">
        <f>SUMIFS('1추일입'!H$6:H$15,'1추일입'!$A$6:$A$15,'1추총괄표(위원회)'!$A36,'1추일입'!$B$6:$B$15,'1추총괄표(위원회)'!$C36)</f>
        <v>0</v>
      </c>
      <c r="F36" s="173">
        <f t="shared" si="30"/>
        <v>0</v>
      </c>
      <c r="G36" s="153">
        <f>SUMIFS('1추일입'!J$6:J$15,'1추일입'!$A$6:$A$15,'1추총괄표(위원회)'!$A36,'1추일입'!$B$6:$B$15,'1추총괄표(위원회)'!$C36)</f>
        <v>0</v>
      </c>
      <c r="H36" s="142">
        <f>SUMIFS('1추일입'!K$6:K$15,'1추일입'!$A$6:$A$15,'1추총괄표(위원회)'!$A36,'1추일입'!$B$6:$B$15,'1추총괄표(위원회)'!$C36)</f>
        <v>0</v>
      </c>
      <c r="I36" s="173">
        <f>SUMIFS('1추일입'!L$6:L$15,'1추일입'!$A$6:$A$15,'1추총괄표(위원회)'!$A36,'1추일입'!$B$6:$B$15,'1추총괄표(위원회)'!$C36)</f>
        <v>0</v>
      </c>
      <c r="J36" s="153">
        <f>SUMIFS('1추일입'!V$6:V$15,'1추일입'!$A$6:$A$15,'1추총괄표(위원회)'!$A36,'1추일입'!$B$6:$B$15,'1추총괄표(위원회)'!$C36)</f>
        <v>0</v>
      </c>
      <c r="K36" s="142">
        <f>SUMIFS('1추일입'!W$6:W$15,'1추일입'!$A$6:$A$15,'1추총괄표(위원회)'!$A36,'1추일입'!$B$6:$B$15,'1추총괄표(위원회)'!$C36)</f>
        <v>0</v>
      </c>
      <c r="L36" s="149">
        <f>SUMIFS('1추일입'!M$6:M$15,'1추일입'!$A$6:$A$15,'1추총괄표(위원회)'!$A36,'1추일입'!$B$6:$B$15,'1추총괄표(위원회)'!$C36)</f>
        <v>0</v>
      </c>
      <c r="M36" s="150">
        <f>SUMIFS('1추일입'!N$6:N$15,'1추일입'!$A$6:$A$15,'1추총괄표(위원회)'!$A36,'1추일입'!$B$6:$B$15,'1추총괄표(위원회)'!$C36)</f>
        <v>0</v>
      </c>
      <c r="N36" s="137">
        <f>SUMIFS('1추일입'!O$6:O$15,'1추일입'!$A$6:$A$15,'1추총괄표(위원회)'!$A36,'1추일입'!$B$6:$B$15,'1추총괄표(위원회)'!$C36)</f>
        <v>0</v>
      </c>
      <c r="O36" s="149">
        <f>SUMIFS('1추일입'!AA$6:AA$15,'1추일입'!$A$6:$A$15,'1추총괄표(위원회)'!$A36,'1추일입'!$B$6:$B$15,'1추총괄표(위원회)'!$C36)</f>
        <v>0</v>
      </c>
      <c r="P36" s="142">
        <f>SUMIFS('1추일입'!AB$6:AB$15,'1추일입'!$A$6:$A$15,'1추총괄표(위원회)'!$A36,'1추일입'!$B$6:$B$15,'1추총괄표(위원회)'!$C36)</f>
        <v>0</v>
      </c>
      <c r="Q36" s="88"/>
      <c r="R36" s="137">
        <f>SUMIFS('1추일출'!G$6:G$63,'1추일출'!$A$6:$A$63,'1추총괄표(위원회)'!$A36,'1추일출'!$B$6:$B$63,'1추총괄표(위원회)'!$C36)</f>
        <v>295405</v>
      </c>
      <c r="S36" s="173">
        <f>SUMIFS('1추일출'!H$6:H$63,'1추일출'!$A$6:$A$63,'1추총괄표(위원회)'!$A36,'1추일출'!$B$6:$B$63,'1추총괄표(위원회)'!$C36)</f>
        <v>295405</v>
      </c>
      <c r="T36" s="137">
        <f t="shared" si="31"/>
        <v>0</v>
      </c>
      <c r="U36" s="149">
        <f>SUMIFS('1추일출'!J$6:J$63,'1추일출'!$A$6:$A$63,'1추총괄표(위원회)'!$A36,'1추일출'!$B$6:$B$63,'1추총괄표(위원회)'!$C36)</f>
        <v>0</v>
      </c>
      <c r="V36" s="150">
        <f>SUMIFS('1추일출'!K$6:K$63,'1추일출'!$A$6:$A$63,'1추총괄표(위원회)'!$A36,'1추일출'!$B$6:$B$63,'1추총괄표(위원회)'!$C36)</f>
        <v>417664</v>
      </c>
      <c r="W36" s="137">
        <f>SUMIFS('1추일출'!L$6:L$63,'1추일출'!$A$6:$A$63,'1추총괄표(위원회)'!$A36,'1추일출'!$B$6:$B$63,'1추총괄표(위원회)'!$C36)</f>
        <v>713069</v>
      </c>
      <c r="X36" s="149">
        <f>SUMIFS('1추일출'!W$6:W$63,'1추일출'!$A$6:$A$63,'1추총괄표(위원회)'!$A36,'1추일출'!$B$6:$B$63,'1추총괄표(위원회)'!$C36)</f>
        <v>0</v>
      </c>
      <c r="Y36" s="150">
        <f>SUMIFS('1추일출'!X$6:X$63,'1추일출'!$A$6:$A$63,'1추총괄표(위원회)'!$A36,'1추일출'!$B$6:$B$63,'1추총괄표(위원회)'!$C36)</f>
        <v>417664</v>
      </c>
      <c r="Z36" s="153">
        <f>SUMIFS('1추일출'!M$6:M$63,'1추일출'!$A$6:$A$63,'1추총괄표(위원회)'!$A36,'1추일출'!$B$6:$B$63,'1추총괄표(위원회)'!$C36)</f>
        <v>0</v>
      </c>
      <c r="AA36" s="142">
        <f>SUMIFS('1추일출'!N$6:N$63,'1추일출'!$A$6:$A$63,'1추총괄표(위원회)'!$A36,'1추일출'!$B$6:$B$63,'1추총괄표(위원회)'!$C36)</f>
        <v>417664</v>
      </c>
      <c r="AB36" s="173">
        <f>SUMIFS('1추일출'!O$6:O$63,'1추일출'!$A$6:$A$63,'1추총괄표(위원회)'!$A36,'1추일출'!$B$6:$B$63,'1추총괄표(위원회)'!$C36)</f>
        <v>713069</v>
      </c>
      <c r="AC36" s="153">
        <f>SUMIFS('1추일출'!AB$6:AB$63,'1추일출'!$A$6:$A$63,'1추총괄표(위원회)'!$A36,'1추일출'!$B$6:$B$63,'1추총괄표(위원회)'!C$9)</f>
        <v>0</v>
      </c>
      <c r="AD36" s="142">
        <f>SUMIFS('1추일출'!AC$6:AC$63,'1추일출'!$A$6:$A$63,'1추총괄표(위원회)'!$A36,'1추일출'!$B$6:$B$63,'1추총괄표(위원회)'!D$9)</f>
        <v>0</v>
      </c>
      <c r="AE36" s="83"/>
      <c r="AF36" s="141" t="str">
        <f t="shared" si="26"/>
        <v>OK</v>
      </c>
      <c r="AG36" s="142">
        <f t="shared" si="27"/>
        <v>0</v>
      </c>
      <c r="AH36" s="141" t="str">
        <f t="shared" si="28"/>
        <v>OK</v>
      </c>
      <c r="AI36" s="142">
        <f t="shared" si="29"/>
        <v>0</v>
      </c>
    </row>
    <row r="37" spans="1:35" ht="20.100000000000001" customHeight="1" x14ac:dyDescent="0.3">
      <c r="A37" s="136" t="s">
        <v>716</v>
      </c>
      <c r="B37" s="159"/>
      <c r="C37" s="157" t="s">
        <v>469</v>
      </c>
      <c r="D37" s="180">
        <f>SUMIFS('1추일입'!G$6:G$15,'1추일입'!$A$6:$A$15,'1추총괄표(위원회)'!$A37,'1추일입'!$B$6:$B$15,'1추총괄표(위원회)'!$C37)</f>
        <v>0</v>
      </c>
      <c r="E37" s="137">
        <f>SUMIFS('1추일입'!H$6:H$15,'1추일입'!$A$6:$A$15,'1추총괄표(위원회)'!$A37,'1추일입'!$B$6:$B$15,'1추총괄표(위원회)'!$C37)</f>
        <v>0</v>
      </c>
      <c r="F37" s="173">
        <f t="shared" si="30"/>
        <v>0</v>
      </c>
      <c r="G37" s="153">
        <f>SUMIFS('1추일입'!J$6:J$15,'1추일입'!$A$6:$A$15,'1추총괄표(위원회)'!$A37,'1추일입'!$B$6:$B$15,'1추총괄표(위원회)'!$C37)</f>
        <v>0</v>
      </c>
      <c r="H37" s="142">
        <f>SUMIFS('1추일입'!K$6:K$15,'1추일입'!$A$6:$A$15,'1추총괄표(위원회)'!$A37,'1추일입'!$B$6:$B$15,'1추총괄표(위원회)'!$C37)</f>
        <v>0</v>
      </c>
      <c r="I37" s="173">
        <f>SUMIFS('1추일입'!L$6:L$15,'1추일입'!$A$6:$A$15,'1추총괄표(위원회)'!$A37,'1추일입'!$B$6:$B$15,'1추총괄표(위원회)'!$C37)</f>
        <v>0</v>
      </c>
      <c r="J37" s="153">
        <f>SUMIFS('1추일입'!V$6:V$15,'1추일입'!$A$6:$A$15,'1추총괄표(위원회)'!$A37,'1추일입'!$B$6:$B$15,'1추총괄표(위원회)'!$C37)</f>
        <v>0</v>
      </c>
      <c r="K37" s="142">
        <f>SUMIFS('1추일입'!W$6:W$15,'1추일입'!$A$6:$A$15,'1추총괄표(위원회)'!$A37,'1추일입'!$B$6:$B$15,'1추총괄표(위원회)'!$C37)</f>
        <v>0</v>
      </c>
      <c r="L37" s="149">
        <f>SUMIFS('1추일입'!M$6:M$15,'1추일입'!$A$6:$A$15,'1추총괄표(위원회)'!$A37,'1추일입'!$B$6:$B$15,'1추총괄표(위원회)'!$C37)</f>
        <v>0</v>
      </c>
      <c r="M37" s="150">
        <f>SUMIFS('1추일입'!N$6:N$15,'1추일입'!$A$6:$A$15,'1추총괄표(위원회)'!$A37,'1추일입'!$B$6:$B$15,'1추총괄표(위원회)'!$C37)</f>
        <v>0</v>
      </c>
      <c r="N37" s="137">
        <f>SUMIFS('1추일입'!O$6:O$15,'1추일입'!$A$6:$A$15,'1추총괄표(위원회)'!$A37,'1추일입'!$B$6:$B$15,'1추총괄표(위원회)'!$C37)</f>
        <v>0</v>
      </c>
      <c r="O37" s="149">
        <f>SUMIFS('1추일입'!AA$6:AA$15,'1추일입'!$A$6:$A$15,'1추총괄표(위원회)'!$A37,'1추일입'!$B$6:$B$15,'1추총괄표(위원회)'!$C37)</f>
        <v>0</v>
      </c>
      <c r="P37" s="142">
        <f>SUMIFS('1추일입'!AB$6:AB$15,'1추일입'!$A$6:$A$15,'1추총괄표(위원회)'!$A37,'1추일입'!$B$6:$B$15,'1추총괄표(위원회)'!$C37)</f>
        <v>0</v>
      </c>
      <c r="Q37" s="88"/>
      <c r="R37" s="137">
        <f>SUMIFS('1추일출'!G$6:G$63,'1추일출'!$A$6:$A$63,'1추총괄표(위원회)'!$A37,'1추일출'!$B$6:$B$63,'1추총괄표(위원회)'!$C37)</f>
        <v>100000</v>
      </c>
      <c r="S37" s="173">
        <f>SUMIFS('1추일출'!H$6:H$63,'1추일출'!$A$6:$A$63,'1추총괄표(위원회)'!$A37,'1추일출'!$B$6:$B$63,'1추총괄표(위원회)'!$C37)</f>
        <v>0</v>
      </c>
      <c r="T37" s="137">
        <f t="shared" si="31"/>
        <v>100000</v>
      </c>
      <c r="U37" s="149">
        <f>SUMIFS('1추일출'!J$6:J$63,'1추일출'!$A$6:$A$63,'1추총괄표(위원회)'!$A37,'1추일출'!$B$6:$B$63,'1추총괄표(위원회)'!$C37)</f>
        <v>0</v>
      </c>
      <c r="V37" s="150">
        <f>SUMIFS('1추일출'!K$6:K$63,'1추일출'!$A$6:$A$63,'1추총괄표(위원회)'!$A37,'1추일출'!$B$6:$B$63,'1추총괄표(위원회)'!$C37)</f>
        <v>0</v>
      </c>
      <c r="W37" s="137">
        <f>SUMIFS('1추일출'!L$6:L$63,'1추일출'!$A$6:$A$63,'1추총괄표(위원회)'!$A37,'1추일출'!$B$6:$B$63,'1추총괄표(위원회)'!$C37)</f>
        <v>100000</v>
      </c>
      <c r="X37" s="149">
        <f>SUMIFS('1추일출'!W$6:W$63,'1추일출'!$A$6:$A$63,'1추총괄표(위원회)'!$A37,'1추일출'!$B$6:$B$63,'1추총괄표(위원회)'!$C37)</f>
        <v>0</v>
      </c>
      <c r="Y37" s="150">
        <f>SUMIFS('1추일출'!X$6:X$63,'1추일출'!$A$6:$A$63,'1추총괄표(위원회)'!$A37,'1추일출'!$B$6:$B$63,'1추총괄표(위원회)'!$C37)</f>
        <v>0</v>
      </c>
      <c r="Z37" s="153">
        <f>SUMIFS('1추일출'!M$6:M$63,'1추일출'!$A$6:$A$63,'1추총괄표(위원회)'!$A37,'1추일출'!$B$6:$B$63,'1추총괄표(위원회)'!$C37)</f>
        <v>0</v>
      </c>
      <c r="AA37" s="142">
        <f>SUMIFS('1추일출'!N$6:N$63,'1추일출'!$A$6:$A$63,'1추총괄표(위원회)'!$A37,'1추일출'!$B$6:$B$63,'1추총괄표(위원회)'!$C37)</f>
        <v>0</v>
      </c>
      <c r="AB37" s="173">
        <f>SUMIFS('1추일출'!O$6:O$63,'1추일출'!$A$6:$A$63,'1추총괄표(위원회)'!$A37,'1추일출'!$B$6:$B$63,'1추총괄표(위원회)'!$C37)</f>
        <v>100000</v>
      </c>
      <c r="AC37" s="153">
        <f>SUMIFS('1추일출'!AB$6:AB$63,'1추일출'!$A$6:$A$63,'1추총괄표(위원회)'!$A37,'1추일출'!$B$6:$B$63,'1추총괄표(위원회)'!C$9)</f>
        <v>0</v>
      </c>
      <c r="AD37" s="142">
        <f>SUMIFS('1추일출'!AC$6:AC$63,'1추일출'!$A$6:$A$63,'1추총괄표(위원회)'!$A37,'1추일출'!$B$6:$B$63,'1추총괄표(위원회)'!D$9)</f>
        <v>0</v>
      </c>
      <c r="AE37" s="83"/>
      <c r="AF37" s="141" t="str">
        <f t="shared" si="26"/>
        <v>OK</v>
      </c>
      <c r="AG37" s="142">
        <f t="shared" si="27"/>
        <v>0</v>
      </c>
      <c r="AH37" s="141" t="str">
        <f t="shared" si="28"/>
        <v>OK</v>
      </c>
      <c r="AI37" s="142">
        <f t="shared" si="29"/>
        <v>0</v>
      </c>
    </row>
    <row r="38" spans="1:35" ht="20.100000000000001" customHeight="1" x14ac:dyDescent="0.3">
      <c r="A38" s="136"/>
      <c r="B38" s="188" t="s">
        <v>795</v>
      </c>
      <c r="C38" s="161"/>
      <c r="D38" s="179">
        <f>SUM(D39:D42)</f>
        <v>0</v>
      </c>
      <c r="E38" s="170">
        <f t="shared" ref="E38:P38" si="110">SUM(E39:E42)</f>
        <v>0</v>
      </c>
      <c r="F38" s="172">
        <f t="shared" si="110"/>
        <v>0</v>
      </c>
      <c r="G38" s="162">
        <f t="shared" si="110"/>
        <v>0</v>
      </c>
      <c r="H38" s="164">
        <f t="shared" si="110"/>
        <v>0</v>
      </c>
      <c r="I38" s="172">
        <f t="shared" si="110"/>
        <v>0</v>
      </c>
      <c r="J38" s="162">
        <f t="shared" si="110"/>
        <v>0</v>
      </c>
      <c r="K38" s="164">
        <f t="shared" si="110"/>
        <v>0</v>
      </c>
      <c r="L38" s="167">
        <f t="shared" si="110"/>
        <v>0</v>
      </c>
      <c r="M38" s="177">
        <f t="shared" si="110"/>
        <v>0</v>
      </c>
      <c r="N38" s="170">
        <f t="shared" si="110"/>
        <v>0</v>
      </c>
      <c r="O38" s="167">
        <f t="shared" si="110"/>
        <v>0</v>
      </c>
      <c r="P38" s="164">
        <f t="shared" si="110"/>
        <v>0</v>
      </c>
      <c r="Q38" s="88"/>
      <c r="R38" s="170">
        <f>SUM(R39:R42)</f>
        <v>4285000</v>
      </c>
      <c r="S38" s="172">
        <f t="shared" ref="S38" si="111">SUM(S39:S42)</f>
        <v>0</v>
      </c>
      <c r="T38" s="170">
        <f t="shared" ref="T38" si="112">SUM(T39:T42)</f>
        <v>4285000</v>
      </c>
      <c r="U38" s="167">
        <f t="shared" ref="U38" si="113">SUM(U39:U42)</f>
        <v>-3843500</v>
      </c>
      <c r="V38" s="177">
        <f t="shared" ref="V38" si="114">SUM(V39:V42)</f>
        <v>0</v>
      </c>
      <c r="W38" s="170">
        <f t="shared" ref="W38" si="115">SUM(W39:W42)</f>
        <v>441500</v>
      </c>
      <c r="X38" s="167">
        <f t="shared" ref="X38" si="116">SUM(X39:X42)</f>
        <v>0</v>
      </c>
      <c r="Y38" s="177">
        <f t="shared" ref="Y38" si="117">SUM(Y39:Y42)</f>
        <v>-3843500</v>
      </c>
      <c r="Z38" s="162">
        <f t="shared" ref="Z38" si="118">SUM(Z39:Z42)</f>
        <v>-3843500</v>
      </c>
      <c r="AA38" s="164">
        <f t="shared" ref="AA38" si="119">SUM(AA39:AA42)</f>
        <v>196000</v>
      </c>
      <c r="AB38" s="172">
        <f t="shared" ref="AB38" si="120">SUM(AB39:AB42)</f>
        <v>637500</v>
      </c>
      <c r="AC38" s="162">
        <f t="shared" ref="AC38" si="121">SUM(AC39:AC42)</f>
        <v>0</v>
      </c>
      <c r="AD38" s="164">
        <f t="shared" ref="AD38" si="122">SUM(AD39:AD42)</f>
        <v>0</v>
      </c>
      <c r="AE38" s="83"/>
      <c r="AF38" s="163" t="str">
        <f t="shared" si="26"/>
        <v>OK</v>
      </c>
      <c r="AG38" s="164">
        <f t="shared" si="27"/>
        <v>0</v>
      </c>
      <c r="AH38" s="163" t="str">
        <f t="shared" si="28"/>
        <v>OK</v>
      </c>
      <c r="AI38" s="164">
        <f t="shared" si="29"/>
        <v>0</v>
      </c>
    </row>
    <row r="39" spans="1:35" ht="20.100000000000001" customHeight="1" x14ac:dyDescent="0.3">
      <c r="A39" s="136" t="s">
        <v>717</v>
      </c>
      <c r="B39" s="159"/>
      <c r="C39" s="157" t="s">
        <v>483</v>
      </c>
      <c r="D39" s="180">
        <f>SUMIFS('1추일입'!G$6:G$15,'1추일입'!$A$6:$A$15,'1추총괄표(위원회)'!$A39,'1추일입'!$B$6:$B$15,'1추총괄표(위원회)'!$C39)</f>
        <v>0</v>
      </c>
      <c r="E39" s="137">
        <f>SUMIFS('1추일입'!H$6:H$15,'1추일입'!$A$6:$A$15,'1추총괄표(위원회)'!$A39,'1추일입'!$B$6:$B$15,'1추총괄표(위원회)'!$C39)</f>
        <v>0</v>
      </c>
      <c r="F39" s="173">
        <f t="shared" si="30"/>
        <v>0</v>
      </c>
      <c r="G39" s="153">
        <f>SUMIFS('1추일입'!J$6:J$15,'1추일입'!$A$6:$A$15,'1추총괄표(위원회)'!$A39,'1추일입'!$B$6:$B$15,'1추총괄표(위원회)'!$C39)</f>
        <v>0</v>
      </c>
      <c r="H39" s="142">
        <f>SUMIFS('1추일입'!K$6:K$15,'1추일입'!$A$6:$A$15,'1추총괄표(위원회)'!$A39,'1추일입'!$B$6:$B$15,'1추총괄표(위원회)'!$C39)</f>
        <v>0</v>
      </c>
      <c r="I39" s="173">
        <f>SUMIFS('1추일입'!L$6:L$15,'1추일입'!$A$6:$A$15,'1추총괄표(위원회)'!$A39,'1추일입'!$B$6:$B$15,'1추총괄표(위원회)'!$C39)</f>
        <v>0</v>
      </c>
      <c r="J39" s="153">
        <f>SUMIFS('1추일입'!V$6:V$15,'1추일입'!$A$6:$A$15,'1추총괄표(위원회)'!$A39,'1추일입'!$B$6:$B$15,'1추총괄표(위원회)'!$C39)</f>
        <v>0</v>
      </c>
      <c r="K39" s="142">
        <f>SUMIFS('1추일입'!W$6:W$15,'1추일입'!$A$6:$A$15,'1추총괄표(위원회)'!$A39,'1추일입'!$B$6:$B$15,'1추총괄표(위원회)'!$C39)</f>
        <v>0</v>
      </c>
      <c r="L39" s="149">
        <f>SUMIFS('1추일입'!M$6:M$15,'1추일입'!$A$6:$A$15,'1추총괄표(위원회)'!$A39,'1추일입'!$B$6:$B$15,'1추총괄표(위원회)'!$C39)</f>
        <v>0</v>
      </c>
      <c r="M39" s="150">
        <f>SUMIFS('1추일입'!N$6:N$15,'1추일입'!$A$6:$A$15,'1추총괄표(위원회)'!$A39,'1추일입'!$B$6:$B$15,'1추총괄표(위원회)'!$C39)</f>
        <v>0</v>
      </c>
      <c r="N39" s="137">
        <f>SUMIFS('1추일입'!O$6:O$15,'1추일입'!$A$6:$A$15,'1추총괄표(위원회)'!$A39,'1추일입'!$B$6:$B$15,'1추총괄표(위원회)'!$C39)</f>
        <v>0</v>
      </c>
      <c r="O39" s="149">
        <f>SUMIFS('1추일입'!AA$6:AA$15,'1추일입'!$A$6:$A$15,'1추총괄표(위원회)'!$A39,'1추일입'!$B$6:$B$15,'1추총괄표(위원회)'!$C39)</f>
        <v>0</v>
      </c>
      <c r="P39" s="142">
        <f>SUMIFS('1추일입'!AB$6:AB$15,'1추일입'!$A$6:$A$15,'1추총괄표(위원회)'!$A39,'1추일입'!$B$6:$B$15,'1추총괄표(위원회)'!$C39)</f>
        <v>0</v>
      </c>
      <c r="Q39" s="88"/>
      <c r="R39" s="137">
        <f>SUMIFS('1추일출'!G$6:G$63,'1추일출'!$A$6:$A$63,'1추총괄표(위원회)'!$A39,'1추일출'!$B$6:$B$63,'1추총괄표(위원회)'!$C39)</f>
        <v>0</v>
      </c>
      <c r="S39" s="173">
        <f>SUMIFS('1추일출'!H$6:H$63,'1추일출'!$A$6:$A$63,'1추총괄표(위원회)'!$A39,'1추일출'!$B$6:$B$63,'1추총괄표(위원회)'!$C39)</f>
        <v>0</v>
      </c>
      <c r="T39" s="137">
        <f t="shared" si="31"/>
        <v>0</v>
      </c>
      <c r="U39" s="149">
        <f>SUMIFS('1추일출'!J$6:J$63,'1추일출'!$A$6:$A$63,'1추총괄표(위원회)'!$A39,'1추일출'!$B$6:$B$63,'1추총괄표(위원회)'!$C39)</f>
        <v>0</v>
      </c>
      <c r="V39" s="150">
        <f>SUMIFS('1추일출'!K$6:K$63,'1추일출'!$A$6:$A$63,'1추총괄표(위원회)'!$A39,'1추일출'!$B$6:$B$63,'1추총괄표(위원회)'!$C39)</f>
        <v>0</v>
      </c>
      <c r="W39" s="137">
        <f>SUMIFS('1추일출'!L$6:L$63,'1추일출'!$A$6:$A$63,'1추총괄표(위원회)'!$A39,'1추일출'!$B$6:$B$63,'1추총괄표(위원회)'!$C39)</f>
        <v>0</v>
      </c>
      <c r="X39" s="149">
        <f>SUMIFS('1추일출'!W$6:W$63,'1추일출'!$A$6:$A$63,'1추총괄표(위원회)'!$A39,'1추일출'!$B$6:$B$63,'1추총괄표(위원회)'!$C39)</f>
        <v>0</v>
      </c>
      <c r="Y39" s="150">
        <f>SUMIFS('1추일출'!X$6:X$63,'1추일출'!$A$6:$A$63,'1추총괄표(위원회)'!$A39,'1추일출'!$B$6:$B$63,'1추총괄표(위원회)'!$C39)</f>
        <v>0</v>
      </c>
      <c r="Z39" s="153">
        <f>SUMIFS('1추일출'!M$6:M$63,'1추일출'!$A$6:$A$63,'1추총괄표(위원회)'!$A39,'1추일출'!$B$6:$B$63,'1추총괄표(위원회)'!$C39)</f>
        <v>0</v>
      </c>
      <c r="AA39" s="142">
        <f>SUMIFS('1추일출'!N$6:N$63,'1추일출'!$A$6:$A$63,'1추총괄표(위원회)'!$A39,'1추일출'!$B$6:$B$63,'1추총괄표(위원회)'!$C39)</f>
        <v>100000</v>
      </c>
      <c r="AB39" s="173">
        <f>SUMIFS('1추일출'!O$6:O$63,'1추일출'!$A$6:$A$63,'1추총괄표(위원회)'!$A39,'1추일출'!$B$6:$B$63,'1추총괄표(위원회)'!$C39)</f>
        <v>100000</v>
      </c>
      <c r="AC39" s="153">
        <f>SUMIFS('1추일출'!AB$6:AB$63,'1추일출'!$A$6:$A$63,'1추총괄표(위원회)'!$A39,'1추일출'!$B$6:$B$63,'1추총괄표(위원회)'!C$9)</f>
        <v>0</v>
      </c>
      <c r="AD39" s="142">
        <f>SUMIFS('1추일출'!AC$6:AC$63,'1추일출'!$A$6:$A$63,'1추총괄표(위원회)'!$A39,'1추일출'!$B$6:$B$63,'1추총괄표(위원회)'!D$9)</f>
        <v>0</v>
      </c>
      <c r="AE39" s="83"/>
      <c r="AF39" s="141" t="str">
        <f t="shared" si="26"/>
        <v>OK</v>
      </c>
      <c r="AG39" s="142">
        <f t="shared" si="27"/>
        <v>0</v>
      </c>
      <c r="AH39" s="141" t="str">
        <f t="shared" si="28"/>
        <v>OK</v>
      </c>
      <c r="AI39" s="142">
        <f t="shared" si="29"/>
        <v>0</v>
      </c>
    </row>
    <row r="40" spans="1:35" ht="20.100000000000001" customHeight="1" x14ac:dyDescent="0.3">
      <c r="A40" s="136" t="s">
        <v>717</v>
      </c>
      <c r="B40" s="159"/>
      <c r="C40" s="157" t="s">
        <v>493</v>
      </c>
      <c r="D40" s="180">
        <f>SUMIFS('1추일입'!G$6:G$15,'1추일입'!$A$6:$A$15,'1추총괄표(위원회)'!$A40,'1추일입'!$B$6:$B$15,'1추총괄표(위원회)'!$C40)</f>
        <v>0</v>
      </c>
      <c r="E40" s="137">
        <f>SUMIFS('1추일입'!H$6:H$15,'1추일입'!$A$6:$A$15,'1추총괄표(위원회)'!$A40,'1추일입'!$B$6:$B$15,'1추총괄표(위원회)'!$C40)</f>
        <v>0</v>
      </c>
      <c r="F40" s="173">
        <f t="shared" si="30"/>
        <v>0</v>
      </c>
      <c r="G40" s="153">
        <f>SUMIFS('1추일입'!J$6:J$15,'1추일입'!$A$6:$A$15,'1추총괄표(위원회)'!$A40,'1추일입'!$B$6:$B$15,'1추총괄표(위원회)'!$C40)</f>
        <v>0</v>
      </c>
      <c r="H40" s="142">
        <f>SUMIFS('1추일입'!K$6:K$15,'1추일입'!$A$6:$A$15,'1추총괄표(위원회)'!$A40,'1추일입'!$B$6:$B$15,'1추총괄표(위원회)'!$C40)</f>
        <v>0</v>
      </c>
      <c r="I40" s="173">
        <f>SUMIFS('1추일입'!L$6:L$15,'1추일입'!$A$6:$A$15,'1추총괄표(위원회)'!$A40,'1추일입'!$B$6:$B$15,'1추총괄표(위원회)'!$C40)</f>
        <v>0</v>
      </c>
      <c r="J40" s="153">
        <f>SUMIFS('1추일입'!V$6:V$15,'1추일입'!$A$6:$A$15,'1추총괄표(위원회)'!$A40,'1추일입'!$B$6:$B$15,'1추총괄표(위원회)'!$C40)</f>
        <v>0</v>
      </c>
      <c r="K40" s="142">
        <f>SUMIFS('1추일입'!W$6:W$15,'1추일입'!$A$6:$A$15,'1추총괄표(위원회)'!$A40,'1추일입'!$B$6:$B$15,'1추총괄표(위원회)'!$C40)</f>
        <v>0</v>
      </c>
      <c r="L40" s="149">
        <f>SUMIFS('1추일입'!M$6:M$15,'1추일입'!$A$6:$A$15,'1추총괄표(위원회)'!$A40,'1추일입'!$B$6:$B$15,'1추총괄표(위원회)'!$C40)</f>
        <v>0</v>
      </c>
      <c r="M40" s="150">
        <f>SUMIFS('1추일입'!N$6:N$15,'1추일입'!$A$6:$A$15,'1추총괄표(위원회)'!$A40,'1추일입'!$B$6:$B$15,'1추총괄표(위원회)'!$C40)</f>
        <v>0</v>
      </c>
      <c r="N40" s="137">
        <f>SUMIFS('1추일입'!O$6:O$15,'1추일입'!$A$6:$A$15,'1추총괄표(위원회)'!$A40,'1추일입'!$B$6:$B$15,'1추총괄표(위원회)'!$C40)</f>
        <v>0</v>
      </c>
      <c r="O40" s="149">
        <f>SUMIFS('1추일입'!AA$6:AA$15,'1추일입'!$A$6:$A$15,'1추총괄표(위원회)'!$A40,'1추일입'!$B$6:$B$15,'1추총괄표(위원회)'!$C40)</f>
        <v>0</v>
      </c>
      <c r="P40" s="142">
        <f>SUMIFS('1추일입'!AB$6:AB$15,'1추일입'!$A$6:$A$15,'1추총괄표(위원회)'!$A40,'1추일입'!$B$6:$B$15,'1추총괄표(위원회)'!$C40)</f>
        <v>0</v>
      </c>
      <c r="Q40" s="88"/>
      <c r="R40" s="137">
        <f>SUMIFS('1추일출'!G$6:G$63,'1추일출'!$A$6:$A$63,'1추총괄표(위원회)'!$A40,'1추일출'!$B$6:$B$63,'1추총괄표(위원회)'!$C40)</f>
        <v>785000</v>
      </c>
      <c r="S40" s="173">
        <f>SUMIFS('1추일출'!H$6:H$63,'1추일출'!$A$6:$A$63,'1추총괄표(위원회)'!$A40,'1추일출'!$B$6:$B$63,'1추총괄표(위원회)'!$C40)</f>
        <v>0</v>
      </c>
      <c r="T40" s="137">
        <f t="shared" si="31"/>
        <v>785000</v>
      </c>
      <c r="U40" s="149">
        <f>SUMIFS('1추일출'!J$6:J$63,'1추일출'!$A$6:$A$63,'1추총괄표(위원회)'!$A40,'1추일출'!$B$6:$B$63,'1추총괄표(위원회)'!$C40)</f>
        <v>-343500</v>
      </c>
      <c r="V40" s="150">
        <f>SUMIFS('1추일출'!K$6:K$63,'1추일출'!$A$6:$A$63,'1추총괄표(위원회)'!$A40,'1추일출'!$B$6:$B$63,'1추총괄표(위원회)'!$C40)</f>
        <v>0</v>
      </c>
      <c r="W40" s="137">
        <f>SUMIFS('1추일출'!L$6:L$63,'1추일출'!$A$6:$A$63,'1추총괄표(위원회)'!$A40,'1추일출'!$B$6:$B$63,'1추총괄표(위원회)'!$C40)</f>
        <v>441500</v>
      </c>
      <c r="X40" s="149">
        <f>SUMIFS('1추일출'!W$6:W$63,'1추일출'!$A$6:$A$63,'1추총괄표(위원회)'!$A40,'1추일출'!$B$6:$B$63,'1추총괄표(위원회)'!$C40)</f>
        <v>0</v>
      </c>
      <c r="Y40" s="150">
        <f>SUMIFS('1추일출'!X$6:X$63,'1추일출'!$A$6:$A$63,'1추총괄표(위원회)'!$A40,'1추일출'!$B$6:$B$63,'1추총괄표(위원회)'!$C40)</f>
        <v>-343500</v>
      </c>
      <c r="Z40" s="153">
        <f>SUMIFS('1추일출'!M$6:M$63,'1추일출'!$A$6:$A$63,'1추총괄표(위원회)'!$A40,'1추일출'!$B$6:$B$63,'1추총괄표(위원회)'!$C40)</f>
        <v>-343500</v>
      </c>
      <c r="AA40" s="142">
        <f>SUMIFS('1추일출'!N$6:N$63,'1추일출'!$A$6:$A$63,'1추총괄표(위원회)'!$A40,'1추일출'!$B$6:$B$63,'1추총괄표(위원회)'!$C40)</f>
        <v>96000</v>
      </c>
      <c r="AB40" s="173">
        <f>SUMIFS('1추일출'!O$6:O$63,'1추일출'!$A$6:$A$63,'1추총괄표(위원회)'!$A40,'1추일출'!$B$6:$B$63,'1추총괄표(위원회)'!$C40)</f>
        <v>537500</v>
      </c>
      <c r="AC40" s="153">
        <f>SUMIFS('1추일출'!AB$6:AB$63,'1추일출'!$A$6:$A$63,'1추총괄표(위원회)'!$A40,'1추일출'!$B$6:$B$63,'1추총괄표(위원회)'!C$9)</f>
        <v>0</v>
      </c>
      <c r="AD40" s="142">
        <f>SUMIFS('1추일출'!AC$6:AC$63,'1추일출'!$A$6:$A$63,'1추총괄표(위원회)'!$A40,'1추일출'!$B$6:$B$63,'1추총괄표(위원회)'!D$9)</f>
        <v>0</v>
      </c>
      <c r="AE40" s="83"/>
      <c r="AF40" s="141" t="str">
        <f t="shared" si="26"/>
        <v>OK</v>
      </c>
      <c r="AG40" s="142">
        <f t="shared" si="27"/>
        <v>0</v>
      </c>
      <c r="AH40" s="141" t="str">
        <f t="shared" si="28"/>
        <v>OK</v>
      </c>
      <c r="AI40" s="142">
        <f t="shared" si="29"/>
        <v>0</v>
      </c>
    </row>
    <row r="41" spans="1:35" ht="20.100000000000001" customHeight="1" x14ac:dyDescent="0.3">
      <c r="A41" s="136" t="s">
        <v>717</v>
      </c>
      <c r="B41" s="159"/>
      <c r="C41" s="157" t="s">
        <v>509</v>
      </c>
      <c r="D41" s="180">
        <f>SUMIFS('1추일입'!G$6:G$15,'1추일입'!$A$6:$A$15,'1추총괄표(위원회)'!$A41,'1추일입'!$B$6:$B$15,'1추총괄표(위원회)'!$C41)</f>
        <v>0</v>
      </c>
      <c r="E41" s="137">
        <f>SUMIFS('1추일입'!H$6:H$15,'1추일입'!$A$6:$A$15,'1추총괄표(위원회)'!$A41,'1추일입'!$B$6:$B$15,'1추총괄표(위원회)'!$C41)</f>
        <v>0</v>
      </c>
      <c r="F41" s="173">
        <f t="shared" si="30"/>
        <v>0</v>
      </c>
      <c r="G41" s="153">
        <f>SUMIFS('1추일입'!J$6:J$15,'1추일입'!$A$6:$A$15,'1추총괄표(위원회)'!$A41,'1추일입'!$B$6:$B$15,'1추총괄표(위원회)'!$C41)</f>
        <v>0</v>
      </c>
      <c r="H41" s="142">
        <f>SUMIFS('1추일입'!K$6:K$15,'1추일입'!$A$6:$A$15,'1추총괄표(위원회)'!$A41,'1추일입'!$B$6:$B$15,'1추총괄표(위원회)'!$C41)</f>
        <v>0</v>
      </c>
      <c r="I41" s="173">
        <f>SUMIFS('1추일입'!L$6:L$15,'1추일입'!$A$6:$A$15,'1추총괄표(위원회)'!$A41,'1추일입'!$B$6:$B$15,'1추총괄표(위원회)'!$C41)</f>
        <v>0</v>
      </c>
      <c r="J41" s="153">
        <f>SUMIFS('1추일입'!V$6:V$15,'1추일입'!$A$6:$A$15,'1추총괄표(위원회)'!$A41,'1추일입'!$B$6:$B$15,'1추총괄표(위원회)'!$C41)</f>
        <v>0</v>
      </c>
      <c r="K41" s="142">
        <f>SUMIFS('1추일입'!W$6:W$15,'1추일입'!$A$6:$A$15,'1추총괄표(위원회)'!$A41,'1추일입'!$B$6:$B$15,'1추총괄표(위원회)'!$C41)</f>
        <v>0</v>
      </c>
      <c r="L41" s="149">
        <f>SUMIFS('1추일입'!M$6:M$15,'1추일입'!$A$6:$A$15,'1추총괄표(위원회)'!$A41,'1추일입'!$B$6:$B$15,'1추총괄표(위원회)'!$C41)</f>
        <v>0</v>
      </c>
      <c r="M41" s="150">
        <f>SUMIFS('1추일입'!N$6:N$15,'1추일입'!$A$6:$A$15,'1추총괄표(위원회)'!$A41,'1추일입'!$B$6:$B$15,'1추총괄표(위원회)'!$C41)</f>
        <v>0</v>
      </c>
      <c r="N41" s="137">
        <f>SUMIFS('1추일입'!O$6:O$15,'1추일입'!$A$6:$A$15,'1추총괄표(위원회)'!$A41,'1추일입'!$B$6:$B$15,'1추총괄표(위원회)'!$C41)</f>
        <v>0</v>
      </c>
      <c r="O41" s="149">
        <f>SUMIFS('1추일입'!AA$6:AA$15,'1추일입'!$A$6:$A$15,'1추총괄표(위원회)'!$A41,'1추일입'!$B$6:$B$15,'1추총괄표(위원회)'!$C41)</f>
        <v>0</v>
      </c>
      <c r="P41" s="142">
        <f>SUMIFS('1추일입'!AB$6:AB$15,'1추일입'!$A$6:$A$15,'1추총괄표(위원회)'!$A41,'1추일입'!$B$6:$B$15,'1추총괄표(위원회)'!$C41)</f>
        <v>0</v>
      </c>
      <c r="Q41" s="88"/>
      <c r="R41" s="137">
        <f>SUMIFS('1추일출'!G$6:G$63,'1추일출'!$A$6:$A$63,'1추총괄표(위원회)'!$A41,'1추일출'!$B$6:$B$63,'1추총괄표(위원회)'!$C41)</f>
        <v>3500000</v>
      </c>
      <c r="S41" s="173">
        <f>SUMIFS('1추일출'!H$6:H$63,'1추일출'!$A$6:$A$63,'1추총괄표(위원회)'!$A41,'1추일출'!$B$6:$B$63,'1추총괄표(위원회)'!$C41)</f>
        <v>0</v>
      </c>
      <c r="T41" s="137">
        <f t="shared" si="31"/>
        <v>3500000</v>
      </c>
      <c r="U41" s="149">
        <f>SUMIFS('1추일출'!J$6:J$63,'1추일출'!$A$6:$A$63,'1추총괄표(위원회)'!$A41,'1추일출'!$B$6:$B$63,'1추총괄표(위원회)'!$C41)</f>
        <v>-3500000</v>
      </c>
      <c r="V41" s="150">
        <f>SUMIFS('1추일출'!K$6:K$63,'1추일출'!$A$6:$A$63,'1추총괄표(위원회)'!$A41,'1추일출'!$B$6:$B$63,'1추총괄표(위원회)'!$C41)</f>
        <v>0</v>
      </c>
      <c r="W41" s="137">
        <f>SUMIFS('1추일출'!L$6:L$63,'1추일출'!$A$6:$A$63,'1추총괄표(위원회)'!$A41,'1추일출'!$B$6:$B$63,'1추총괄표(위원회)'!$C41)</f>
        <v>0</v>
      </c>
      <c r="X41" s="149">
        <f>SUMIFS('1추일출'!W$6:W$63,'1추일출'!$A$6:$A$63,'1추총괄표(위원회)'!$A41,'1추일출'!$B$6:$B$63,'1추총괄표(위원회)'!$C41)</f>
        <v>0</v>
      </c>
      <c r="Y41" s="150">
        <f>SUMIFS('1추일출'!X$6:X$63,'1추일출'!$A$6:$A$63,'1추총괄표(위원회)'!$A41,'1추일출'!$B$6:$B$63,'1추총괄표(위원회)'!$C41)</f>
        <v>-3500000</v>
      </c>
      <c r="Z41" s="153">
        <f>SUMIFS('1추일출'!M$6:M$63,'1추일출'!$A$6:$A$63,'1추총괄표(위원회)'!$A41,'1추일출'!$B$6:$B$63,'1추총괄표(위원회)'!$C41)</f>
        <v>-3500000</v>
      </c>
      <c r="AA41" s="142">
        <f>SUMIFS('1추일출'!N$6:N$63,'1추일출'!$A$6:$A$63,'1추총괄표(위원회)'!$A41,'1추일출'!$B$6:$B$63,'1추총괄표(위원회)'!$C41)</f>
        <v>0</v>
      </c>
      <c r="AB41" s="173">
        <f>SUMIFS('1추일출'!O$6:O$63,'1추일출'!$A$6:$A$63,'1추총괄표(위원회)'!$A41,'1추일출'!$B$6:$B$63,'1추총괄표(위원회)'!$C41)</f>
        <v>0</v>
      </c>
      <c r="AC41" s="153">
        <f>SUMIFS('1추일출'!AB$6:AB$63,'1추일출'!$A$6:$A$63,'1추총괄표(위원회)'!$A41,'1추일출'!$B$6:$B$63,'1추총괄표(위원회)'!C$9)</f>
        <v>0</v>
      </c>
      <c r="AD41" s="142">
        <f>SUMIFS('1추일출'!AC$6:AC$63,'1추일출'!$A$6:$A$63,'1추총괄표(위원회)'!$A41,'1추일출'!$B$6:$B$63,'1추총괄표(위원회)'!D$9)</f>
        <v>0</v>
      </c>
      <c r="AE41" s="83"/>
      <c r="AF41" s="141" t="str">
        <f t="shared" si="26"/>
        <v>OK</v>
      </c>
      <c r="AG41" s="142">
        <f t="shared" si="27"/>
        <v>0</v>
      </c>
      <c r="AH41" s="141" t="str">
        <f t="shared" si="28"/>
        <v>OK</v>
      </c>
      <c r="AI41" s="142">
        <f t="shared" si="29"/>
        <v>0</v>
      </c>
    </row>
    <row r="42" spans="1:35" ht="20.100000000000001" customHeight="1" x14ac:dyDescent="0.3">
      <c r="A42" s="136" t="s">
        <v>717</v>
      </c>
      <c r="B42" s="159"/>
      <c r="C42" s="157" t="s">
        <v>522</v>
      </c>
      <c r="D42" s="180">
        <f>SUMIFS('1추일입'!G$6:G$15,'1추일입'!$A$6:$A$15,'1추총괄표(위원회)'!$A42,'1추일입'!$B$6:$B$15,'1추총괄표(위원회)'!$C42)</f>
        <v>0</v>
      </c>
      <c r="E42" s="137">
        <f>SUMIFS('1추일입'!H$6:H$15,'1추일입'!$A$6:$A$15,'1추총괄표(위원회)'!$A42,'1추일입'!$B$6:$B$15,'1추총괄표(위원회)'!$C42)</f>
        <v>0</v>
      </c>
      <c r="F42" s="173">
        <f t="shared" si="30"/>
        <v>0</v>
      </c>
      <c r="G42" s="153">
        <f>SUMIFS('1추일입'!J$6:J$15,'1추일입'!$A$6:$A$15,'1추총괄표(위원회)'!$A42,'1추일입'!$B$6:$B$15,'1추총괄표(위원회)'!$C42)</f>
        <v>0</v>
      </c>
      <c r="H42" s="142">
        <f>SUMIFS('1추일입'!K$6:K$15,'1추일입'!$A$6:$A$15,'1추총괄표(위원회)'!$A42,'1추일입'!$B$6:$B$15,'1추총괄표(위원회)'!$C42)</f>
        <v>0</v>
      </c>
      <c r="I42" s="173">
        <f>SUMIFS('1추일입'!L$6:L$15,'1추일입'!$A$6:$A$15,'1추총괄표(위원회)'!$A42,'1추일입'!$B$6:$B$15,'1추총괄표(위원회)'!$C42)</f>
        <v>0</v>
      </c>
      <c r="J42" s="153">
        <f>SUMIFS('1추일입'!V$6:V$15,'1추일입'!$A$6:$A$15,'1추총괄표(위원회)'!$A42,'1추일입'!$B$6:$B$15,'1추총괄표(위원회)'!$C42)</f>
        <v>0</v>
      </c>
      <c r="K42" s="142">
        <f>SUMIFS('1추일입'!W$6:W$15,'1추일입'!$A$6:$A$15,'1추총괄표(위원회)'!$A42,'1추일입'!$B$6:$B$15,'1추총괄표(위원회)'!$C42)</f>
        <v>0</v>
      </c>
      <c r="L42" s="149">
        <f>SUMIFS('1추일입'!M$6:M$15,'1추일입'!$A$6:$A$15,'1추총괄표(위원회)'!$A42,'1추일입'!$B$6:$B$15,'1추총괄표(위원회)'!$C42)</f>
        <v>0</v>
      </c>
      <c r="M42" s="150">
        <f>SUMIFS('1추일입'!N$6:N$15,'1추일입'!$A$6:$A$15,'1추총괄표(위원회)'!$A42,'1추일입'!$B$6:$B$15,'1추총괄표(위원회)'!$C42)</f>
        <v>0</v>
      </c>
      <c r="N42" s="137">
        <f>SUMIFS('1추일입'!O$6:O$15,'1추일입'!$A$6:$A$15,'1추총괄표(위원회)'!$A42,'1추일입'!$B$6:$B$15,'1추총괄표(위원회)'!$C42)</f>
        <v>0</v>
      </c>
      <c r="O42" s="149">
        <f>SUMIFS('1추일입'!AA$6:AA$15,'1추일입'!$A$6:$A$15,'1추총괄표(위원회)'!$A42,'1추일입'!$B$6:$B$15,'1추총괄표(위원회)'!$C42)</f>
        <v>0</v>
      </c>
      <c r="P42" s="142">
        <f>SUMIFS('1추일입'!AB$6:AB$15,'1추일입'!$A$6:$A$15,'1추총괄표(위원회)'!$A42,'1추일입'!$B$6:$B$15,'1추총괄표(위원회)'!$C42)</f>
        <v>0</v>
      </c>
      <c r="Q42" s="88"/>
      <c r="R42" s="137">
        <f>SUMIFS('1추일출'!G$6:G$63,'1추일출'!$A$6:$A$63,'1추총괄표(위원회)'!$A42,'1추일출'!$B$6:$B$63,'1추총괄표(위원회)'!$C42)</f>
        <v>0</v>
      </c>
      <c r="S42" s="173">
        <f>SUMIFS('1추일출'!H$6:H$63,'1추일출'!$A$6:$A$63,'1추총괄표(위원회)'!$A42,'1추일출'!$B$6:$B$63,'1추총괄표(위원회)'!$C42)</f>
        <v>0</v>
      </c>
      <c r="T42" s="137">
        <f t="shared" si="31"/>
        <v>0</v>
      </c>
      <c r="U42" s="149">
        <f>SUMIFS('1추일출'!J$6:J$63,'1추일출'!$A$6:$A$63,'1추총괄표(위원회)'!$A42,'1추일출'!$B$6:$B$63,'1추총괄표(위원회)'!$C42)</f>
        <v>0</v>
      </c>
      <c r="V42" s="150">
        <f>SUMIFS('1추일출'!K$6:K$63,'1추일출'!$A$6:$A$63,'1추총괄표(위원회)'!$A42,'1추일출'!$B$6:$B$63,'1추총괄표(위원회)'!$C42)</f>
        <v>0</v>
      </c>
      <c r="W42" s="137">
        <f>SUMIFS('1추일출'!L$6:L$63,'1추일출'!$A$6:$A$63,'1추총괄표(위원회)'!$A42,'1추일출'!$B$6:$B$63,'1추총괄표(위원회)'!$C42)</f>
        <v>0</v>
      </c>
      <c r="X42" s="149">
        <f>SUMIFS('1추일출'!W$6:W$63,'1추일출'!$A$6:$A$63,'1추총괄표(위원회)'!$A42,'1추일출'!$B$6:$B$63,'1추총괄표(위원회)'!$C42)</f>
        <v>0</v>
      </c>
      <c r="Y42" s="150">
        <f>SUMIFS('1추일출'!X$6:X$63,'1추일출'!$A$6:$A$63,'1추총괄표(위원회)'!$A42,'1추일출'!$B$6:$B$63,'1추총괄표(위원회)'!$C42)</f>
        <v>0</v>
      </c>
      <c r="Z42" s="153">
        <f>SUMIFS('1추일출'!M$6:M$63,'1추일출'!$A$6:$A$63,'1추총괄표(위원회)'!$A42,'1추일출'!$B$6:$B$63,'1추총괄표(위원회)'!$C42)</f>
        <v>0</v>
      </c>
      <c r="AA42" s="142">
        <f>SUMIFS('1추일출'!N$6:N$63,'1추일출'!$A$6:$A$63,'1추총괄표(위원회)'!$A42,'1추일출'!$B$6:$B$63,'1추총괄표(위원회)'!$C42)</f>
        <v>0</v>
      </c>
      <c r="AB42" s="173">
        <f>SUMIFS('1추일출'!O$6:O$63,'1추일출'!$A$6:$A$63,'1추총괄표(위원회)'!$A42,'1추일출'!$B$6:$B$63,'1추총괄표(위원회)'!$C42)</f>
        <v>0</v>
      </c>
      <c r="AC42" s="153">
        <f>SUMIFS('1추일출'!AB$6:AB$63,'1추일출'!$A$6:$A$63,'1추총괄표(위원회)'!$A42,'1추일출'!$B$6:$B$63,'1추총괄표(위원회)'!C$9)</f>
        <v>0</v>
      </c>
      <c r="AD42" s="142">
        <f>SUMIFS('1추일출'!AC$6:AC$63,'1추일출'!$A$6:$A$63,'1추총괄표(위원회)'!$A42,'1추일출'!$B$6:$B$63,'1추총괄표(위원회)'!D$9)</f>
        <v>0</v>
      </c>
      <c r="AE42" s="83"/>
      <c r="AF42" s="141" t="str">
        <f t="shared" si="26"/>
        <v>OK</v>
      </c>
      <c r="AG42" s="142">
        <f t="shared" si="27"/>
        <v>0</v>
      </c>
      <c r="AH42" s="141" t="str">
        <f t="shared" si="28"/>
        <v>OK</v>
      </c>
      <c r="AI42" s="142">
        <f t="shared" si="29"/>
        <v>0</v>
      </c>
    </row>
    <row r="43" spans="1:35" ht="20.100000000000001" customHeight="1" x14ac:dyDescent="0.3">
      <c r="A43" s="136"/>
      <c r="B43" s="188" t="s">
        <v>794</v>
      </c>
      <c r="C43" s="161"/>
      <c r="D43" s="179">
        <f>SUM(D44:D48)</f>
        <v>0</v>
      </c>
      <c r="E43" s="170">
        <f t="shared" ref="E43:P43" si="123">SUM(E44:E48)</f>
        <v>0</v>
      </c>
      <c r="F43" s="172">
        <f t="shared" si="123"/>
        <v>0</v>
      </c>
      <c r="G43" s="162">
        <f t="shared" si="123"/>
        <v>0</v>
      </c>
      <c r="H43" s="164">
        <f t="shared" si="123"/>
        <v>0</v>
      </c>
      <c r="I43" s="172">
        <f t="shared" si="123"/>
        <v>0</v>
      </c>
      <c r="J43" s="162">
        <f t="shared" si="123"/>
        <v>0</v>
      </c>
      <c r="K43" s="164">
        <f t="shared" si="123"/>
        <v>0</v>
      </c>
      <c r="L43" s="167">
        <f t="shared" si="123"/>
        <v>0</v>
      </c>
      <c r="M43" s="177">
        <f t="shared" si="123"/>
        <v>0</v>
      </c>
      <c r="N43" s="170">
        <f t="shared" si="123"/>
        <v>0</v>
      </c>
      <c r="O43" s="167">
        <f t="shared" si="123"/>
        <v>0</v>
      </c>
      <c r="P43" s="164">
        <f t="shared" si="123"/>
        <v>0</v>
      </c>
      <c r="Q43" s="88"/>
      <c r="R43" s="170">
        <f>SUM(R44:R48)</f>
        <v>0</v>
      </c>
      <c r="S43" s="172">
        <f t="shared" ref="S43" si="124">SUM(S44:S48)</f>
        <v>0</v>
      </c>
      <c r="T43" s="170">
        <f t="shared" ref="T43" si="125">SUM(T44:T48)</f>
        <v>0</v>
      </c>
      <c r="U43" s="167">
        <f t="shared" ref="U43" si="126">SUM(U44:U48)</f>
        <v>0</v>
      </c>
      <c r="V43" s="177">
        <f t="shared" ref="V43" si="127">SUM(V44:V48)</f>
        <v>0</v>
      </c>
      <c r="W43" s="170">
        <f t="shared" ref="W43" si="128">SUM(W44:W48)</f>
        <v>0</v>
      </c>
      <c r="X43" s="167">
        <f t="shared" ref="X43" si="129">SUM(X44:X48)</f>
        <v>0</v>
      </c>
      <c r="Y43" s="177">
        <f t="shared" ref="Y43" si="130">SUM(Y44:Y48)</f>
        <v>0</v>
      </c>
      <c r="Z43" s="162">
        <f t="shared" ref="Z43" si="131">SUM(Z44:Z48)</f>
        <v>0</v>
      </c>
      <c r="AA43" s="164">
        <f t="shared" ref="AA43" si="132">SUM(AA44:AA48)</f>
        <v>0</v>
      </c>
      <c r="AB43" s="172">
        <f t="shared" ref="AB43" si="133">SUM(AB44:AB48)</f>
        <v>0</v>
      </c>
      <c r="AC43" s="162">
        <f t="shared" ref="AC43" si="134">SUM(AC44:AC48)</f>
        <v>0</v>
      </c>
      <c r="AD43" s="164">
        <f t="shared" ref="AD43" si="135">SUM(AD44:AD48)</f>
        <v>0</v>
      </c>
      <c r="AE43" s="83"/>
      <c r="AF43" s="163" t="str">
        <f t="shared" si="26"/>
        <v>OK</v>
      </c>
      <c r="AG43" s="164">
        <f t="shared" si="27"/>
        <v>0</v>
      </c>
      <c r="AH43" s="163" t="str">
        <f t="shared" si="28"/>
        <v>OK</v>
      </c>
      <c r="AI43" s="164">
        <f t="shared" si="29"/>
        <v>0</v>
      </c>
    </row>
    <row r="44" spans="1:35" ht="20.100000000000001" customHeight="1" x14ac:dyDescent="0.3">
      <c r="A44" s="136" t="s">
        <v>774</v>
      </c>
      <c r="B44" s="159"/>
      <c r="C44" s="157" t="s">
        <v>539</v>
      </c>
      <c r="D44" s="180">
        <f>SUMIFS('1추일입'!G$6:G$15,'1추일입'!$A$6:$A$15,'1추총괄표(위원회)'!$A44,'1추일입'!$B$6:$B$15,'1추총괄표(위원회)'!$C44)</f>
        <v>0</v>
      </c>
      <c r="E44" s="137">
        <f>SUMIFS('1추일입'!H$6:H$15,'1추일입'!$A$6:$A$15,'1추총괄표(위원회)'!$A44,'1추일입'!$B$6:$B$15,'1추총괄표(위원회)'!$C44)</f>
        <v>0</v>
      </c>
      <c r="F44" s="173">
        <f t="shared" si="30"/>
        <v>0</v>
      </c>
      <c r="G44" s="153">
        <f>SUMIFS('1추일입'!J$6:J$15,'1추일입'!$A$6:$A$15,'1추총괄표(위원회)'!$A44,'1추일입'!$B$6:$B$15,'1추총괄표(위원회)'!$C44)</f>
        <v>0</v>
      </c>
      <c r="H44" s="142">
        <f>SUMIFS('1추일입'!K$6:K$15,'1추일입'!$A$6:$A$15,'1추총괄표(위원회)'!$A44,'1추일입'!$B$6:$B$15,'1추총괄표(위원회)'!$C44)</f>
        <v>0</v>
      </c>
      <c r="I44" s="173">
        <f>SUMIFS('1추일입'!L$6:L$15,'1추일입'!$A$6:$A$15,'1추총괄표(위원회)'!$A44,'1추일입'!$B$6:$B$15,'1추총괄표(위원회)'!$C44)</f>
        <v>0</v>
      </c>
      <c r="J44" s="153">
        <f>SUMIFS('1추일입'!V$6:V$15,'1추일입'!$A$6:$A$15,'1추총괄표(위원회)'!$A44,'1추일입'!$B$6:$B$15,'1추총괄표(위원회)'!$C44)</f>
        <v>0</v>
      </c>
      <c r="K44" s="142">
        <f>SUMIFS('1추일입'!W$6:W$15,'1추일입'!$A$6:$A$15,'1추총괄표(위원회)'!$A44,'1추일입'!$B$6:$B$15,'1추총괄표(위원회)'!$C44)</f>
        <v>0</v>
      </c>
      <c r="L44" s="149">
        <f>SUMIFS('1추일입'!M$6:M$15,'1추일입'!$A$6:$A$15,'1추총괄표(위원회)'!$A44,'1추일입'!$B$6:$B$15,'1추총괄표(위원회)'!$C44)</f>
        <v>0</v>
      </c>
      <c r="M44" s="150">
        <f>SUMIFS('1추일입'!N$6:N$15,'1추일입'!$A$6:$A$15,'1추총괄표(위원회)'!$A44,'1추일입'!$B$6:$B$15,'1추총괄표(위원회)'!$C44)</f>
        <v>0</v>
      </c>
      <c r="N44" s="137">
        <f>SUMIFS('1추일입'!O$6:O$15,'1추일입'!$A$6:$A$15,'1추총괄표(위원회)'!$A44,'1추일입'!$B$6:$B$15,'1추총괄표(위원회)'!$C44)</f>
        <v>0</v>
      </c>
      <c r="O44" s="149">
        <f>SUMIFS('1추일입'!AA$6:AA$15,'1추일입'!$A$6:$A$15,'1추총괄표(위원회)'!$A44,'1추일입'!$B$6:$B$15,'1추총괄표(위원회)'!$C44)</f>
        <v>0</v>
      </c>
      <c r="P44" s="142">
        <f>SUMIFS('1추일입'!AB$6:AB$15,'1추일입'!$A$6:$A$15,'1추총괄표(위원회)'!$A44,'1추일입'!$B$6:$B$15,'1추총괄표(위원회)'!$C44)</f>
        <v>0</v>
      </c>
      <c r="Q44" s="88"/>
      <c r="R44" s="137">
        <f>SUMIFS('1추일출'!G$6:G$63,'1추일출'!$A$6:$A$63,'1추총괄표(위원회)'!$A44,'1추일출'!$B$6:$B$63,'1추총괄표(위원회)'!$C44)</f>
        <v>0</v>
      </c>
      <c r="S44" s="173">
        <f>SUMIFS('1추일출'!H$6:H$63,'1추일출'!$A$6:$A$63,'1추총괄표(위원회)'!$A44,'1추일출'!$B$6:$B$63,'1추총괄표(위원회)'!$C44)</f>
        <v>0</v>
      </c>
      <c r="T44" s="137">
        <f t="shared" si="31"/>
        <v>0</v>
      </c>
      <c r="U44" s="149">
        <f>SUMIFS('1추일출'!J$6:J$63,'1추일출'!$A$6:$A$63,'1추총괄표(위원회)'!$A44,'1추일출'!$B$6:$B$63,'1추총괄표(위원회)'!$C44)</f>
        <v>0</v>
      </c>
      <c r="V44" s="150">
        <f>SUMIFS('1추일출'!K$6:K$63,'1추일출'!$A$6:$A$63,'1추총괄표(위원회)'!$A44,'1추일출'!$B$6:$B$63,'1추총괄표(위원회)'!$C44)</f>
        <v>0</v>
      </c>
      <c r="W44" s="137">
        <f>SUMIFS('1추일출'!L$6:L$63,'1추일출'!$A$6:$A$63,'1추총괄표(위원회)'!$A44,'1추일출'!$B$6:$B$63,'1추총괄표(위원회)'!$C44)</f>
        <v>0</v>
      </c>
      <c r="X44" s="149">
        <f>SUMIFS('1추일출'!W$6:W$63,'1추일출'!$A$6:$A$63,'1추총괄표(위원회)'!$A44,'1추일출'!$B$6:$B$63,'1추총괄표(위원회)'!$C44)</f>
        <v>0</v>
      </c>
      <c r="Y44" s="150">
        <f>SUMIFS('1추일출'!X$6:X$63,'1추일출'!$A$6:$A$63,'1추총괄표(위원회)'!$A44,'1추일출'!$B$6:$B$63,'1추총괄표(위원회)'!$C44)</f>
        <v>0</v>
      </c>
      <c r="Z44" s="153">
        <f>SUMIFS('1추일출'!M$6:M$63,'1추일출'!$A$6:$A$63,'1추총괄표(위원회)'!$A44,'1추일출'!$B$6:$B$63,'1추총괄표(위원회)'!$C44)</f>
        <v>0</v>
      </c>
      <c r="AA44" s="142">
        <f>SUMIFS('1추일출'!N$6:N$63,'1추일출'!$A$6:$A$63,'1추총괄표(위원회)'!$A44,'1추일출'!$B$6:$B$63,'1추총괄표(위원회)'!$C44)</f>
        <v>0</v>
      </c>
      <c r="AB44" s="173">
        <f>SUMIFS('1추일출'!O$6:O$63,'1추일출'!$A$6:$A$63,'1추총괄표(위원회)'!$A44,'1추일출'!$B$6:$B$63,'1추총괄표(위원회)'!$C44)</f>
        <v>0</v>
      </c>
      <c r="AC44" s="153">
        <f>SUMIFS('1추일출'!AB$6:AB$63,'1추일출'!$A$6:$A$63,'1추총괄표(위원회)'!$A44,'1추일출'!$B$6:$B$63,'1추총괄표(위원회)'!C$9)</f>
        <v>0</v>
      </c>
      <c r="AD44" s="142">
        <f>SUMIFS('1추일출'!AC$6:AC$63,'1추일출'!$A$6:$A$63,'1추총괄표(위원회)'!$A44,'1추일출'!$B$6:$B$63,'1추총괄표(위원회)'!D$9)</f>
        <v>0</v>
      </c>
      <c r="AE44" s="83"/>
      <c r="AF44" s="141" t="str">
        <f t="shared" si="26"/>
        <v>OK</v>
      </c>
      <c r="AG44" s="142">
        <f t="shared" si="27"/>
        <v>0</v>
      </c>
      <c r="AH44" s="141" t="str">
        <f t="shared" si="28"/>
        <v>OK</v>
      </c>
      <c r="AI44" s="142">
        <f t="shared" si="29"/>
        <v>0</v>
      </c>
    </row>
    <row r="45" spans="1:35" ht="20.100000000000001" customHeight="1" x14ac:dyDescent="0.3">
      <c r="A45" s="136" t="s">
        <v>774</v>
      </c>
      <c r="B45" s="159"/>
      <c r="C45" s="157" t="s">
        <v>570</v>
      </c>
      <c r="D45" s="180">
        <f>SUMIFS('1추일입'!G$6:G$15,'1추일입'!$A$6:$A$15,'1추총괄표(위원회)'!$A45,'1추일입'!$B$6:$B$15,'1추총괄표(위원회)'!$C45)</f>
        <v>0</v>
      </c>
      <c r="E45" s="137">
        <f>SUMIFS('1추일입'!H$6:H$15,'1추일입'!$A$6:$A$15,'1추총괄표(위원회)'!$A45,'1추일입'!$B$6:$B$15,'1추총괄표(위원회)'!$C45)</f>
        <v>0</v>
      </c>
      <c r="F45" s="173">
        <f t="shared" si="30"/>
        <v>0</v>
      </c>
      <c r="G45" s="153">
        <f>SUMIFS('1추일입'!J$6:J$15,'1추일입'!$A$6:$A$15,'1추총괄표(위원회)'!$A45,'1추일입'!$B$6:$B$15,'1추총괄표(위원회)'!$C45)</f>
        <v>0</v>
      </c>
      <c r="H45" s="142">
        <f>SUMIFS('1추일입'!K$6:K$15,'1추일입'!$A$6:$A$15,'1추총괄표(위원회)'!$A45,'1추일입'!$B$6:$B$15,'1추총괄표(위원회)'!$C45)</f>
        <v>0</v>
      </c>
      <c r="I45" s="173">
        <f>SUMIFS('1추일입'!L$6:L$15,'1추일입'!$A$6:$A$15,'1추총괄표(위원회)'!$A45,'1추일입'!$B$6:$B$15,'1추총괄표(위원회)'!$C45)</f>
        <v>0</v>
      </c>
      <c r="J45" s="153">
        <f>SUMIFS('1추일입'!V$6:V$15,'1추일입'!$A$6:$A$15,'1추총괄표(위원회)'!$A45,'1추일입'!$B$6:$B$15,'1추총괄표(위원회)'!$C45)</f>
        <v>0</v>
      </c>
      <c r="K45" s="142">
        <f>SUMIFS('1추일입'!W$6:W$15,'1추일입'!$A$6:$A$15,'1추총괄표(위원회)'!$A45,'1추일입'!$B$6:$B$15,'1추총괄표(위원회)'!$C45)</f>
        <v>0</v>
      </c>
      <c r="L45" s="149">
        <f>SUMIFS('1추일입'!M$6:M$15,'1추일입'!$A$6:$A$15,'1추총괄표(위원회)'!$A45,'1추일입'!$B$6:$B$15,'1추총괄표(위원회)'!$C45)</f>
        <v>0</v>
      </c>
      <c r="M45" s="150">
        <f>SUMIFS('1추일입'!N$6:N$15,'1추일입'!$A$6:$A$15,'1추총괄표(위원회)'!$A45,'1추일입'!$B$6:$B$15,'1추총괄표(위원회)'!$C45)</f>
        <v>0</v>
      </c>
      <c r="N45" s="137">
        <f>SUMIFS('1추일입'!O$6:O$15,'1추일입'!$A$6:$A$15,'1추총괄표(위원회)'!$A45,'1추일입'!$B$6:$B$15,'1추총괄표(위원회)'!$C45)</f>
        <v>0</v>
      </c>
      <c r="O45" s="149">
        <f>SUMIFS('1추일입'!AA$6:AA$15,'1추일입'!$A$6:$A$15,'1추총괄표(위원회)'!$A45,'1추일입'!$B$6:$B$15,'1추총괄표(위원회)'!$C45)</f>
        <v>0</v>
      </c>
      <c r="P45" s="142">
        <f>SUMIFS('1추일입'!AB$6:AB$15,'1추일입'!$A$6:$A$15,'1추총괄표(위원회)'!$A45,'1추일입'!$B$6:$B$15,'1추총괄표(위원회)'!$C45)</f>
        <v>0</v>
      </c>
      <c r="Q45" s="88"/>
      <c r="R45" s="137">
        <f>SUMIFS('1추일출'!G$6:G$63,'1추일출'!$A$6:$A$63,'1추총괄표(위원회)'!$A45,'1추일출'!$B$6:$B$63,'1추총괄표(위원회)'!$C45)</f>
        <v>0</v>
      </c>
      <c r="S45" s="173">
        <f>SUMIFS('1추일출'!H$6:H$63,'1추일출'!$A$6:$A$63,'1추총괄표(위원회)'!$A45,'1추일출'!$B$6:$B$63,'1추총괄표(위원회)'!$C45)</f>
        <v>0</v>
      </c>
      <c r="T45" s="137">
        <f t="shared" si="31"/>
        <v>0</v>
      </c>
      <c r="U45" s="149">
        <f>SUMIFS('1추일출'!J$6:J$63,'1추일출'!$A$6:$A$63,'1추총괄표(위원회)'!$A45,'1추일출'!$B$6:$B$63,'1추총괄표(위원회)'!$C45)</f>
        <v>0</v>
      </c>
      <c r="V45" s="150">
        <f>SUMIFS('1추일출'!K$6:K$63,'1추일출'!$A$6:$A$63,'1추총괄표(위원회)'!$A45,'1추일출'!$B$6:$B$63,'1추총괄표(위원회)'!$C45)</f>
        <v>0</v>
      </c>
      <c r="W45" s="137">
        <f>SUMIFS('1추일출'!L$6:L$63,'1추일출'!$A$6:$A$63,'1추총괄표(위원회)'!$A45,'1추일출'!$B$6:$B$63,'1추총괄표(위원회)'!$C45)</f>
        <v>0</v>
      </c>
      <c r="X45" s="149">
        <f>SUMIFS('1추일출'!W$6:W$63,'1추일출'!$A$6:$A$63,'1추총괄표(위원회)'!$A45,'1추일출'!$B$6:$B$63,'1추총괄표(위원회)'!$C45)</f>
        <v>0</v>
      </c>
      <c r="Y45" s="150">
        <f>SUMIFS('1추일출'!X$6:X$63,'1추일출'!$A$6:$A$63,'1추총괄표(위원회)'!$A45,'1추일출'!$B$6:$B$63,'1추총괄표(위원회)'!$C45)</f>
        <v>0</v>
      </c>
      <c r="Z45" s="153">
        <f>SUMIFS('1추일출'!M$6:M$63,'1추일출'!$A$6:$A$63,'1추총괄표(위원회)'!$A45,'1추일출'!$B$6:$B$63,'1추총괄표(위원회)'!$C45)</f>
        <v>0</v>
      </c>
      <c r="AA45" s="142">
        <f>SUMIFS('1추일출'!N$6:N$63,'1추일출'!$A$6:$A$63,'1추총괄표(위원회)'!$A45,'1추일출'!$B$6:$B$63,'1추총괄표(위원회)'!$C45)</f>
        <v>0</v>
      </c>
      <c r="AB45" s="173">
        <f>SUMIFS('1추일출'!O$6:O$63,'1추일출'!$A$6:$A$63,'1추총괄표(위원회)'!$A45,'1추일출'!$B$6:$B$63,'1추총괄표(위원회)'!$C45)</f>
        <v>0</v>
      </c>
      <c r="AC45" s="153">
        <f>SUMIFS('1추일출'!AB$6:AB$63,'1추일출'!$A$6:$A$63,'1추총괄표(위원회)'!$A45,'1추일출'!$B$6:$B$63,'1추총괄표(위원회)'!C$9)</f>
        <v>0</v>
      </c>
      <c r="AD45" s="142">
        <f>SUMIFS('1추일출'!AC$6:AC$63,'1추일출'!$A$6:$A$63,'1추총괄표(위원회)'!$A45,'1추일출'!$B$6:$B$63,'1추총괄표(위원회)'!D$9)</f>
        <v>0</v>
      </c>
      <c r="AE45" s="83"/>
      <c r="AF45" s="141" t="str">
        <f t="shared" si="26"/>
        <v>OK</v>
      </c>
      <c r="AG45" s="142">
        <f t="shared" si="27"/>
        <v>0</v>
      </c>
      <c r="AH45" s="141" t="str">
        <f t="shared" si="28"/>
        <v>OK</v>
      </c>
      <c r="AI45" s="142">
        <f t="shared" si="29"/>
        <v>0</v>
      </c>
    </row>
    <row r="46" spans="1:35" ht="20.100000000000001" customHeight="1" x14ac:dyDescent="0.3">
      <c r="A46" s="136" t="s">
        <v>774</v>
      </c>
      <c r="B46" s="159"/>
      <c r="C46" s="157" t="s">
        <v>389</v>
      </c>
      <c r="D46" s="180">
        <f>SUMIFS('1추일입'!G$6:G$15,'1추일입'!$A$6:$A$15,'1추총괄표(위원회)'!$A46,'1추일입'!$B$6:$B$15,'1추총괄표(위원회)'!$C46)</f>
        <v>0</v>
      </c>
      <c r="E46" s="137">
        <f>SUMIFS('1추일입'!H$6:H$15,'1추일입'!$A$6:$A$15,'1추총괄표(위원회)'!$A46,'1추일입'!$B$6:$B$15,'1추총괄표(위원회)'!$C46)</f>
        <v>0</v>
      </c>
      <c r="F46" s="173">
        <f t="shared" si="30"/>
        <v>0</v>
      </c>
      <c r="G46" s="153">
        <f>SUMIFS('1추일입'!J$6:J$15,'1추일입'!$A$6:$A$15,'1추총괄표(위원회)'!$A46,'1추일입'!$B$6:$B$15,'1추총괄표(위원회)'!$C46)</f>
        <v>0</v>
      </c>
      <c r="H46" s="142">
        <f>SUMIFS('1추일입'!K$6:K$15,'1추일입'!$A$6:$A$15,'1추총괄표(위원회)'!$A46,'1추일입'!$B$6:$B$15,'1추총괄표(위원회)'!$C46)</f>
        <v>0</v>
      </c>
      <c r="I46" s="173">
        <f>SUMIFS('1추일입'!L$6:L$15,'1추일입'!$A$6:$A$15,'1추총괄표(위원회)'!$A46,'1추일입'!$B$6:$B$15,'1추총괄표(위원회)'!$C46)</f>
        <v>0</v>
      </c>
      <c r="J46" s="153">
        <f>SUMIFS('1추일입'!V$6:V$15,'1추일입'!$A$6:$A$15,'1추총괄표(위원회)'!$A46,'1추일입'!$B$6:$B$15,'1추총괄표(위원회)'!$C46)</f>
        <v>0</v>
      </c>
      <c r="K46" s="142">
        <f>SUMIFS('1추일입'!W$6:W$15,'1추일입'!$A$6:$A$15,'1추총괄표(위원회)'!$A46,'1추일입'!$B$6:$B$15,'1추총괄표(위원회)'!$C46)</f>
        <v>0</v>
      </c>
      <c r="L46" s="149">
        <f>SUMIFS('1추일입'!M$6:M$15,'1추일입'!$A$6:$A$15,'1추총괄표(위원회)'!$A46,'1추일입'!$B$6:$B$15,'1추총괄표(위원회)'!$C46)</f>
        <v>0</v>
      </c>
      <c r="M46" s="150">
        <f>SUMIFS('1추일입'!N$6:N$15,'1추일입'!$A$6:$A$15,'1추총괄표(위원회)'!$A46,'1추일입'!$B$6:$B$15,'1추총괄표(위원회)'!$C46)</f>
        <v>0</v>
      </c>
      <c r="N46" s="137">
        <f>SUMIFS('1추일입'!O$6:O$15,'1추일입'!$A$6:$A$15,'1추총괄표(위원회)'!$A46,'1추일입'!$B$6:$B$15,'1추총괄표(위원회)'!$C46)</f>
        <v>0</v>
      </c>
      <c r="O46" s="149">
        <f>SUMIFS('1추일입'!AA$6:AA$15,'1추일입'!$A$6:$A$15,'1추총괄표(위원회)'!$A46,'1추일입'!$B$6:$B$15,'1추총괄표(위원회)'!$C46)</f>
        <v>0</v>
      </c>
      <c r="P46" s="142">
        <f>SUMIFS('1추일입'!AB$6:AB$15,'1추일입'!$A$6:$A$15,'1추총괄표(위원회)'!$A46,'1추일입'!$B$6:$B$15,'1추총괄표(위원회)'!$C46)</f>
        <v>0</v>
      </c>
      <c r="Q46" s="88"/>
      <c r="R46" s="137">
        <f>SUMIFS('1추일출'!G$6:G$63,'1추일출'!$A$6:$A$63,'1추총괄표(위원회)'!$A46,'1추일출'!$B$6:$B$63,'1추총괄표(위원회)'!$C46)</f>
        <v>0</v>
      </c>
      <c r="S46" s="173">
        <f>SUMIFS('1추일출'!H$6:H$63,'1추일출'!$A$6:$A$63,'1추총괄표(위원회)'!$A46,'1추일출'!$B$6:$B$63,'1추총괄표(위원회)'!$C46)</f>
        <v>0</v>
      </c>
      <c r="T46" s="137">
        <f t="shared" si="31"/>
        <v>0</v>
      </c>
      <c r="U46" s="149">
        <f>SUMIFS('1추일출'!J$6:J$63,'1추일출'!$A$6:$A$63,'1추총괄표(위원회)'!$A46,'1추일출'!$B$6:$B$63,'1추총괄표(위원회)'!$C46)</f>
        <v>0</v>
      </c>
      <c r="V46" s="150">
        <f>SUMIFS('1추일출'!K$6:K$63,'1추일출'!$A$6:$A$63,'1추총괄표(위원회)'!$A46,'1추일출'!$B$6:$B$63,'1추총괄표(위원회)'!$C46)</f>
        <v>0</v>
      </c>
      <c r="W46" s="137">
        <f>SUMIFS('1추일출'!L$6:L$63,'1추일출'!$A$6:$A$63,'1추총괄표(위원회)'!$A46,'1추일출'!$B$6:$B$63,'1추총괄표(위원회)'!$C46)</f>
        <v>0</v>
      </c>
      <c r="X46" s="149">
        <f>SUMIFS('1추일출'!W$6:W$63,'1추일출'!$A$6:$A$63,'1추총괄표(위원회)'!$A46,'1추일출'!$B$6:$B$63,'1추총괄표(위원회)'!$C46)</f>
        <v>0</v>
      </c>
      <c r="Y46" s="150">
        <f>SUMIFS('1추일출'!X$6:X$63,'1추일출'!$A$6:$A$63,'1추총괄표(위원회)'!$A46,'1추일출'!$B$6:$B$63,'1추총괄표(위원회)'!$C46)</f>
        <v>0</v>
      </c>
      <c r="Z46" s="153">
        <f>SUMIFS('1추일출'!M$6:M$63,'1추일출'!$A$6:$A$63,'1추총괄표(위원회)'!$A46,'1추일출'!$B$6:$B$63,'1추총괄표(위원회)'!$C46)</f>
        <v>0</v>
      </c>
      <c r="AA46" s="142">
        <f>SUMIFS('1추일출'!N$6:N$63,'1추일출'!$A$6:$A$63,'1추총괄표(위원회)'!$A46,'1추일출'!$B$6:$B$63,'1추총괄표(위원회)'!$C46)</f>
        <v>0</v>
      </c>
      <c r="AB46" s="173">
        <f>SUMIFS('1추일출'!O$6:O$63,'1추일출'!$A$6:$A$63,'1추총괄표(위원회)'!$A46,'1추일출'!$B$6:$B$63,'1추총괄표(위원회)'!$C46)</f>
        <v>0</v>
      </c>
      <c r="AC46" s="153">
        <f>SUMIFS('1추일출'!AB$6:AB$63,'1추일출'!$A$6:$A$63,'1추총괄표(위원회)'!$A46,'1추일출'!$B$6:$B$63,'1추총괄표(위원회)'!C$9)</f>
        <v>0</v>
      </c>
      <c r="AD46" s="142">
        <f>SUMIFS('1추일출'!AC$6:AC$63,'1추일출'!$A$6:$A$63,'1추총괄표(위원회)'!$A46,'1추일출'!$B$6:$B$63,'1추총괄표(위원회)'!D$9)</f>
        <v>0</v>
      </c>
      <c r="AE46" s="83"/>
      <c r="AF46" s="141" t="str">
        <f t="shared" si="26"/>
        <v>OK</v>
      </c>
      <c r="AG46" s="142">
        <f t="shared" si="27"/>
        <v>0</v>
      </c>
      <c r="AH46" s="141" t="str">
        <f t="shared" si="28"/>
        <v>OK</v>
      </c>
      <c r="AI46" s="142">
        <f t="shared" si="29"/>
        <v>0</v>
      </c>
    </row>
    <row r="47" spans="1:35" ht="20.100000000000001" customHeight="1" x14ac:dyDescent="0.3">
      <c r="A47" s="136" t="s">
        <v>774</v>
      </c>
      <c r="B47" s="159"/>
      <c r="C47" s="157" t="s">
        <v>469</v>
      </c>
      <c r="D47" s="180">
        <f>SUMIFS('1추일입'!G$6:G$15,'1추일입'!$A$6:$A$15,'1추총괄표(위원회)'!$A47,'1추일입'!$B$6:$B$15,'1추총괄표(위원회)'!$C47)</f>
        <v>0</v>
      </c>
      <c r="E47" s="137">
        <f>SUMIFS('1추일입'!H$6:H$15,'1추일입'!$A$6:$A$15,'1추총괄표(위원회)'!$A47,'1추일입'!$B$6:$B$15,'1추총괄표(위원회)'!$C47)</f>
        <v>0</v>
      </c>
      <c r="F47" s="173">
        <f t="shared" si="30"/>
        <v>0</v>
      </c>
      <c r="G47" s="153">
        <f>SUMIFS('1추일입'!J$6:J$15,'1추일입'!$A$6:$A$15,'1추총괄표(위원회)'!$A47,'1추일입'!$B$6:$B$15,'1추총괄표(위원회)'!$C47)</f>
        <v>0</v>
      </c>
      <c r="H47" s="142">
        <f>SUMIFS('1추일입'!K$6:K$15,'1추일입'!$A$6:$A$15,'1추총괄표(위원회)'!$A47,'1추일입'!$B$6:$B$15,'1추총괄표(위원회)'!$C47)</f>
        <v>0</v>
      </c>
      <c r="I47" s="173">
        <f>SUMIFS('1추일입'!L$6:L$15,'1추일입'!$A$6:$A$15,'1추총괄표(위원회)'!$A47,'1추일입'!$B$6:$B$15,'1추총괄표(위원회)'!$C47)</f>
        <v>0</v>
      </c>
      <c r="J47" s="153">
        <f>SUMIFS('1추일입'!V$6:V$15,'1추일입'!$A$6:$A$15,'1추총괄표(위원회)'!$A47,'1추일입'!$B$6:$B$15,'1추총괄표(위원회)'!$C47)</f>
        <v>0</v>
      </c>
      <c r="K47" s="142">
        <f>SUMIFS('1추일입'!W$6:W$15,'1추일입'!$A$6:$A$15,'1추총괄표(위원회)'!$A47,'1추일입'!$B$6:$B$15,'1추총괄표(위원회)'!$C47)</f>
        <v>0</v>
      </c>
      <c r="L47" s="149">
        <f>SUMIFS('1추일입'!M$6:M$15,'1추일입'!$A$6:$A$15,'1추총괄표(위원회)'!$A47,'1추일입'!$B$6:$B$15,'1추총괄표(위원회)'!$C47)</f>
        <v>0</v>
      </c>
      <c r="M47" s="150">
        <f>SUMIFS('1추일입'!N$6:N$15,'1추일입'!$A$6:$A$15,'1추총괄표(위원회)'!$A47,'1추일입'!$B$6:$B$15,'1추총괄표(위원회)'!$C47)</f>
        <v>0</v>
      </c>
      <c r="N47" s="137">
        <f>SUMIFS('1추일입'!O$6:O$15,'1추일입'!$A$6:$A$15,'1추총괄표(위원회)'!$A47,'1추일입'!$B$6:$B$15,'1추총괄표(위원회)'!$C47)</f>
        <v>0</v>
      </c>
      <c r="O47" s="149">
        <f>SUMIFS('1추일입'!AA$6:AA$15,'1추일입'!$A$6:$A$15,'1추총괄표(위원회)'!$A47,'1추일입'!$B$6:$B$15,'1추총괄표(위원회)'!$C47)</f>
        <v>0</v>
      </c>
      <c r="P47" s="142">
        <f>SUMIFS('1추일입'!AB$6:AB$15,'1추일입'!$A$6:$A$15,'1추총괄표(위원회)'!$A47,'1추일입'!$B$6:$B$15,'1추총괄표(위원회)'!$C47)</f>
        <v>0</v>
      </c>
      <c r="Q47" s="88"/>
      <c r="R47" s="137">
        <f>SUMIFS('1추일출'!G$6:G$63,'1추일출'!$A$6:$A$63,'1추총괄표(위원회)'!$A47,'1추일출'!$B$6:$B$63,'1추총괄표(위원회)'!$C47)</f>
        <v>0</v>
      </c>
      <c r="S47" s="173">
        <f>SUMIFS('1추일출'!H$6:H$63,'1추일출'!$A$6:$A$63,'1추총괄표(위원회)'!$A47,'1추일출'!$B$6:$B$63,'1추총괄표(위원회)'!$C47)</f>
        <v>0</v>
      </c>
      <c r="T47" s="137">
        <f t="shared" si="31"/>
        <v>0</v>
      </c>
      <c r="U47" s="149">
        <f>SUMIFS('1추일출'!J$6:J$63,'1추일출'!$A$6:$A$63,'1추총괄표(위원회)'!$A47,'1추일출'!$B$6:$B$63,'1추총괄표(위원회)'!$C47)</f>
        <v>0</v>
      </c>
      <c r="V47" s="150">
        <f>SUMIFS('1추일출'!K$6:K$63,'1추일출'!$A$6:$A$63,'1추총괄표(위원회)'!$A47,'1추일출'!$B$6:$B$63,'1추총괄표(위원회)'!$C47)</f>
        <v>0</v>
      </c>
      <c r="W47" s="137">
        <f>SUMIFS('1추일출'!L$6:L$63,'1추일출'!$A$6:$A$63,'1추총괄표(위원회)'!$A47,'1추일출'!$B$6:$B$63,'1추총괄표(위원회)'!$C47)</f>
        <v>0</v>
      </c>
      <c r="X47" s="149">
        <f>SUMIFS('1추일출'!W$6:W$63,'1추일출'!$A$6:$A$63,'1추총괄표(위원회)'!$A47,'1추일출'!$B$6:$B$63,'1추총괄표(위원회)'!$C47)</f>
        <v>0</v>
      </c>
      <c r="Y47" s="150">
        <f>SUMIFS('1추일출'!X$6:X$63,'1추일출'!$A$6:$A$63,'1추총괄표(위원회)'!$A47,'1추일출'!$B$6:$B$63,'1추총괄표(위원회)'!$C47)</f>
        <v>0</v>
      </c>
      <c r="Z47" s="153">
        <f>SUMIFS('1추일출'!M$6:M$63,'1추일출'!$A$6:$A$63,'1추총괄표(위원회)'!$A47,'1추일출'!$B$6:$B$63,'1추총괄표(위원회)'!$C47)</f>
        <v>0</v>
      </c>
      <c r="AA47" s="142">
        <f>SUMIFS('1추일출'!N$6:N$63,'1추일출'!$A$6:$A$63,'1추총괄표(위원회)'!$A47,'1추일출'!$B$6:$B$63,'1추총괄표(위원회)'!$C47)</f>
        <v>0</v>
      </c>
      <c r="AB47" s="173">
        <f>SUMIFS('1추일출'!O$6:O$63,'1추일출'!$A$6:$A$63,'1추총괄표(위원회)'!$A47,'1추일출'!$B$6:$B$63,'1추총괄표(위원회)'!$C47)</f>
        <v>0</v>
      </c>
      <c r="AC47" s="153">
        <f>SUMIFS('1추일출'!AB$6:AB$63,'1추일출'!$A$6:$A$63,'1추총괄표(위원회)'!$A47,'1추일출'!$B$6:$B$63,'1추총괄표(위원회)'!C$9)</f>
        <v>0</v>
      </c>
      <c r="AD47" s="142">
        <f>SUMIFS('1추일출'!AC$6:AC$63,'1추일출'!$A$6:$A$63,'1추총괄표(위원회)'!$A47,'1추일출'!$B$6:$B$63,'1추총괄표(위원회)'!D$9)</f>
        <v>0</v>
      </c>
      <c r="AE47" s="83"/>
      <c r="AF47" s="141" t="str">
        <f t="shared" si="26"/>
        <v>OK</v>
      </c>
      <c r="AG47" s="142">
        <f t="shared" si="27"/>
        <v>0</v>
      </c>
      <c r="AH47" s="141" t="str">
        <f t="shared" si="28"/>
        <v>OK</v>
      </c>
      <c r="AI47" s="142">
        <f t="shared" si="29"/>
        <v>0</v>
      </c>
    </row>
    <row r="48" spans="1:35" ht="20.100000000000001" customHeight="1" x14ac:dyDescent="0.3">
      <c r="A48" s="136" t="s">
        <v>774</v>
      </c>
      <c r="B48" s="159"/>
      <c r="C48" s="157" t="s">
        <v>599</v>
      </c>
      <c r="D48" s="180">
        <f>SUMIFS('1추일입'!G$6:G$15,'1추일입'!$A$6:$A$15,'1추총괄표(위원회)'!$A48,'1추일입'!$B$6:$B$15,'1추총괄표(위원회)'!$C48)</f>
        <v>0</v>
      </c>
      <c r="E48" s="137">
        <f>SUMIFS('1추일입'!H$6:H$15,'1추일입'!$A$6:$A$15,'1추총괄표(위원회)'!$A48,'1추일입'!$B$6:$B$15,'1추총괄표(위원회)'!$C48)</f>
        <v>0</v>
      </c>
      <c r="F48" s="173">
        <f t="shared" si="30"/>
        <v>0</v>
      </c>
      <c r="G48" s="153">
        <f>SUMIFS('1추일입'!J$6:J$15,'1추일입'!$A$6:$A$15,'1추총괄표(위원회)'!$A48,'1추일입'!$B$6:$B$15,'1추총괄표(위원회)'!$C48)</f>
        <v>0</v>
      </c>
      <c r="H48" s="142">
        <f>SUMIFS('1추일입'!K$6:K$15,'1추일입'!$A$6:$A$15,'1추총괄표(위원회)'!$A48,'1추일입'!$B$6:$B$15,'1추총괄표(위원회)'!$C48)</f>
        <v>0</v>
      </c>
      <c r="I48" s="173">
        <f>SUMIFS('1추일입'!L$6:L$15,'1추일입'!$A$6:$A$15,'1추총괄표(위원회)'!$A48,'1추일입'!$B$6:$B$15,'1추총괄표(위원회)'!$C48)</f>
        <v>0</v>
      </c>
      <c r="J48" s="153">
        <f>SUMIFS('1추일입'!V$6:V$15,'1추일입'!$A$6:$A$15,'1추총괄표(위원회)'!$A48,'1추일입'!$B$6:$B$15,'1추총괄표(위원회)'!$C48)</f>
        <v>0</v>
      </c>
      <c r="K48" s="142">
        <f>SUMIFS('1추일입'!W$6:W$15,'1추일입'!$A$6:$A$15,'1추총괄표(위원회)'!$A48,'1추일입'!$B$6:$B$15,'1추총괄표(위원회)'!$C48)</f>
        <v>0</v>
      </c>
      <c r="L48" s="149">
        <f>SUMIFS('1추일입'!M$6:M$15,'1추일입'!$A$6:$A$15,'1추총괄표(위원회)'!$A48,'1추일입'!$B$6:$B$15,'1추총괄표(위원회)'!$C48)</f>
        <v>0</v>
      </c>
      <c r="M48" s="150">
        <f>SUMIFS('1추일입'!N$6:N$15,'1추일입'!$A$6:$A$15,'1추총괄표(위원회)'!$A48,'1추일입'!$B$6:$B$15,'1추총괄표(위원회)'!$C48)</f>
        <v>0</v>
      </c>
      <c r="N48" s="137">
        <f>SUMIFS('1추일입'!O$6:O$15,'1추일입'!$A$6:$A$15,'1추총괄표(위원회)'!$A48,'1추일입'!$B$6:$B$15,'1추총괄표(위원회)'!$C48)</f>
        <v>0</v>
      </c>
      <c r="O48" s="149">
        <f>SUMIFS('1추일입'!AA$6:AA$15,'1추일입'!$A$6:$A$15,'1추총괄표(위원회)'!$A48,'1추일입'!$B$6:$B$15,'1추총괄표(위원회)'!$C48)</f>
        <v>0</v>
      </c>
      <c r="P48" s="142">
        <f>SUMIFS('1추일입'!AB$6:AB$15,'1추일입'!$A$6:$A$15,'1추총괄표(위원회)'!$A48,'1추일입'!$B$6:$B$15,'1추총괄표(위원회)'!$C48)</f>
        <v>0</v>
      </c>
      <c r="Q48" s="88"/>
      <c r="R48" s="137">
        <f>SUMIFS('1추일출'!G$6:G$63,'1추일출'!$A$6:$A$63,'1추총괄표(위원회)'!$A48,'1추일출'!$B$6:$B$63,'1추총괄표(위원회)'!$C48)</f>
        <v>0</v>
      </c>
      <c r="S48" s="173">
        <f>SUMIFS('1추일출'!H$6:H$63,'1추일출'!$A$6:$A$63,'1추총괄표(위원회)'!$A48,'1추일출'!$B$6:$B$63,'1추총괄표(위원회)'!$C48)</f>
        <v>0</v>
      </c>
      <c r="T48" s="137">
        <f t="shared" si="31"/>
        <v>0</v>
      </c>
      <c r="U48" s="149">
        <f>SUMIFS('1추일출'!J$6:J$63,'1추일출'!$A$6:$A$63,'1추총괄표(위원회)'!$A48,'1추일출'!$B$6:$B$63,'1추총괄표(위원회)'!$C48)</f>
        <v>0</v>
      </c>
      <c r="V48" s="150">
        <f>SUMIFS('1추일출'!K$6:K$63,'1추일출'!$A$6:$A$63,'1추총괄표(위원회)'!$A48,'1추일출'!$B$6:$B$63,'1추총괄표(위원회)'!$C48)</f>
        <v>0</v>
      </c>
      <c r="W48" s="137">
        <f>SUMIFS('1추일출'!L$6:L$63,'1추일출'!$A$6:$A$63,'1추총괄표(위원회)'!$A48,'1추일출'!$B$6:$B$63,'1추총괄표(위원회)'!$C48)</f>
        <v>0</v>
      </c>
      <c r="X48" s="149">
        <f>SUMIFS('1추일출'!W$6:W$63,'1추일출'!$A$6:$A$63,'1추총괄표(위원회)'!$A48,'1추일출'!$B$6:$B$63,'1추총괄표(위원회)'!$C48)</f>
        <v>0</v>
      </c>
      <c r="Y48" s="150">
        <f>SUMIFS('1추일출'!X$6:X$63,'1추일출'!$A$6:$A$63,'1추총괄표(위원회)'!$A48,'1추일출'!$B$6:$B$63,'1추총괄표(위원회)'!$C48)</f>
        <v>0</v>
      </c>
      <c r="Z48" s="153">
        <f>SUMIFS('1추일출'!M$6:M$63,'1추일출'!$A$6:$A$63,'1추총괄표(위원회)'!$A48,'1추일출'!$B$6:$B$63,'1추총괄표(위원회)'!$C48)</f>
        <v>0</v>
      </c>
      <c r="AA48" s="142">
        <f>SUMIFS('1추일출'!N$6:N$63,'1추일출'!$A$6:$A$63,'1추총괄표(위원회)'!$A48,'1추일출'!$B$6:$B$63,'1추총괄표(위원회)'!$C48)</f>
        <v>0</v>
      </c>
      <c r="AB48" s="173">
        <f>SUMIFS('1추일출'!O$6:O$63,'1추일출'!$A$6:$A$63,'1추총괄표(위원회)'!$A48,'1추일출'!$B$6:$B$63,'1추총괄표(위원회)'!$C48)</f>
        <v>0</v>
      </c>
      <c r="AC48" s="153">
        <f>SUMIFS('1추일출'!AB$6:AB$63,'1추일출'!$A$6:$A$63,'1추총괄표(위원회)'!$A48,'1추일출'!$B$6:$B$63,'1추총괄표(위원회)'!C$9)</f>
        <v>0</v>
      </c>
      <c r="AD48" s="142">
        <f>SUMIFS('1추일출'!AC$6:AC$63,'1추일출'!$A$6:$A$63,'1추총괄표(위원회)'!$A48,'1추일출'!$B$6:$B$63,'1추총괄표(위원회)'!D$9)</f>
        <v>0</v>
      </c>
      <c r="AE48" s="83"/>
      <c r="AF48" s="141" t="str">
        <f t="shared" si="26"/>
        <v>OK</v>
      </c>
      <c r="AG48" s="142">
        <f t="shared" si="27"/>
        <v>0</v>
      </c>
      <c r="AH48" s="141" t="str">
        <f t="shared" si="28"/>
        <v>OK</v>
      </c>
      <c r="AI48" s="142">
        <f t="shared" si="29"/>
        <v>0</v>
      </c>
    </row>
    <row r="49" spans="1:35" ht="20.100000000000001" customHeight="1" x14ac:dyDescent="0.3">
      <c r="A49" s="136"/>
      <c r="B49" s="188" t="s">
        <v>802</v>
      </c>
      <c r="C49" s="161"/>
      <c r="D49" s="179">
        <f>SUM(D50:D52)</f>
        <v>0</v>
      </c>
      <c r="E49" s="170">
        <f t="shared" ref="E49:P49" si="136">SUM(E50:E52)</f>
        <v>0</v>
      </c>
      <c r="F49" s="172">
        <f t="shared" si="136"/>
        <v>0</v>
      </c>
      <c r="G49" s="162">
        <f t="shared" si="136"/>
        <v>0</v>
      </c>
      <c r="H49" s="164">
        <f t="shared" si="136"/>
        <v>0</v>
      </c>
      <c r="I49" s="172">
        <f t="shared" si="136"/>
        <v>0</v>
      </c>
      <c r="J49" s="162">
        <f t="shared" si="136"/>
        <v>0</v>
      </c>
      <c r="K49" s="164">
        <f t="shared" si="136"/>
        <v>0</v>
      </c>
      <c r="L49" s="167">
        <f t="shared" si="136"/>
        <v>0</v>
      </c>
      <c r="M49" s="177">
        <f t="shared" si="136"/>
        <v>0</v>
      </c>
      <c r="N49" s="170">
        <f t="shared" si="136"/>
        <v>0</v>
      </c>
      <c r="O49" s="167">
        <f t="shared" si="136"/>
        <v>0</v>
      </c>
      <c r="P49" s="164">
        <f t="shared" si="136"/>
        <v>0</v>
      </c>
      <c r="Q49" s="88"/>
      <c r="R49" s="170">
        <f>SUM(R50:R52)</f>
        <v>0</v>
      </c>
      <c r="S49" s="172">
        <f t="shared" ref="S49:AD49" si="137">SUM(S50:S52)</f>
        <v>0</v>
      </c>
      <c r="T49" s="170">
        <f t="shared" si="137"/>
        <v>0</v>
      </c>
      <c r="U49" s="167">
        <f t="shared" si="137"/>
        <v>0</v>
      </c>
      <c r="V49" s="177">
        <f t="shared" si="137"/>
        <v>0</v>
      </c>
      <c r="W49" s="170">
        <f t="shared" si="137"/>
        <v>0</v>
      </c>
      <c r="X49" s="167">
        <f t="shared" si="137"/>
        <v>0</v>
      </c>
      <c r="Y49" s="177">
        <f t="shared" si="137"/>
        <v>0</v>
      </c>
      <c r="Z49" s="162">
        <f t="shared" si="137"/>
        <v>0</v>
      </c>
      <c r="AA49" s="164">
        <f t="shared" si="137"/>
        <v>200000</v>
      </c>
      <c r="AB49" s="172">
        <f t="shared" si="137"/>
        <v>200000</v>
      </c>
      <c r="AC49" s="162">
        <f t="shared" si="137"/>
        <v>0</v>
      </c>
      <c r="AD49" s="164">
        <f t="shared" si="137"/>
        <v>0</v>
      </c>
      <c r="AE49" s="83"/>
      <c r="AF49" s="163" t="str">
        <f t="shared" si="26"/>
        <v>OK</v>
      </c>
      <c r="AG49" s="164">
        <f t="shared" si="27"/>
        <v>0</v>
      </c>
      <c r="AH49" s="163" t="str">
        <f t="shared" si="28"/>
        <v>OK</v>
      </c>
      <c r="AI49" s="164">
        <f t="shared" si="29"/>
        <v>0</v>
      </c>
    </row>
    <row r="50" spans="1:35" ht="20.100000000000001" customHeight="1" x14ac:dyDescent="0.3">
      <c r="A50" s="136" t="s">
        <v>802</v>
      </c>
      <c r="B50" s="159"/>
      <c r="C50" s="157" t="s">
        <v>604</v>
      </c>
      <c r="D50" s="180">
        <f>SUMIFS('1추일입'!G$6:G$15,'1추일입'!$A$6:$A$15,'1추총괄표(위원회)'!$A50,'1추일입'!$B$6:$B$15,'1추총괄표(위원회)'!$C50)</f>
        <v>0</v>
      </c>
      <c r="E50" s="137">
        <f>SUMIFS('1추일입'!H$6:H$15,'1추일입'!$A$6:$A$15,'1추총괄표(위원회)'!$A50,'1추일입'!$B$6:$B$15,'1추총괄표(위원회)'!$C50)</f>
        <v>0</v>
      </c>
      <c r="F50" s="173">
        <f t="shared" si="30"/>
        <v>0</v>
      </c>
      <c r="G50" s="153">
        <f>SUMIFS('1추일입'!J$6:J$15,'1추일입'!$A$6:$A$15,'1추총괄표(위원회)'!$A50,'1추일입'!$B$6:$B$15,'1추총괄표(위원회)'!$C50)</f>
        <v>0</v>
      </c>
      <c r="H50" s="142">
        <f>SUMIFS('1추일입'!K$6:K$15,'1추일입'!$A$6:$A$15,'1추총괄표(위원회)'!$A50,'1추일입'!$B$6:$B$15,'1추총괄표(위원회)'!$C50)</f>
        <v>0</v>
      </c>
      <c r="I50" s="173">
        <f>SUMIFS('1추일입'!L$6:L$15,'1추일입'!$A$6:$A$15,'1추총괄표(위원회)'!$A50,'1추일입'!$B$6:$B$15,'1추총괄표(위원회)'!$C50)</f>
        <v>0</v>
      </c>
      <c r="J50" s="153">
        <f>SUMIFS('1추일입'!V$6:V$15,'1추일입'!$A$6:$A$15,'1추총괄표(위원회)'!$A50,'1추일입'!$B$6:$B$15,'1추총괄표(위원회)'!$C50)</f>
        <v>0</v>
      </c>
      <c r="K50" s="142">
        <f>SUMIFS('1추일입'!W$6:W$15,'1추일입'!$A$6:$A$15,'1추총괄표(위원회)'!$A50,'1추일입'!$B$6:$B$15,'1추총괄표(위원회)'!$C50)</f>
        <v>0</v>
      </c>
      <c r="L50" s="149">
        <f>SUMIFS('1추일입'!M$6:M$15,'1추일입'!$A$6:$A$15,'1추총괄표(위원회)'!$A50,'1추일입'!$B$6:$B$15,'1추총괄표(위원회)'!$C50)</f>
        <v>0</v>
      </c>
      <c r="M50" s="150">
        <f>SUMIFS('1추일입'!N$6:N$15,'1추일입'!$A$6:$A$15,'1추총괄표(위원회)'!$A50,'1추일입'!$B$6:$B$15,'1추총괄표(위원회)'!$C50)</f>
        <v>0</v>
      </c>
      <c r="N50" s="137">
        <f>SUMIFS('1추일입'!O$6:O$15,'1추일입'!$A$6:$A$15,'1추총괄표(위원회)'!$A50,'1추일입'!$B$6:$B$15,'1추총괄표(위원회)'!$C50)</f>
        <v>0</v>
      </c>
      <c r="O50" s="149">
        <f>SUMIFS('1추일입'!AA$6:AA$15,'1추일입'!$A$6:$A$15,'1추총괄표(위원회)'!$A50,'1추일입'!$B$6:$B$15,'1추총괄표(위원회)'!$C50)</f>
        <v>0</v>
      </c>
      <c r="P50" s="142">
        <f>SUMIFS('1추일입'!AB$6:AB$15,'1추일입'!$A$6:$A$15,'1추총괄표(위원회)'!$A50,'1추일입'!$B$6:$B$15,'1추총괄표(위원회)'!$C50)</f>
        <v>0</v>
      </c>
      <c r="Q50" s="88"/>
      <c r="R50" s="137">
        <f>SUMIFS('1추일출'!G$6:G$63,'1추일출'!$A$6:$A$63,'1추총괄표(위원회)'!$A50,'1추일출'!$B$6:$B$63,'1추총괄표(위원회)'!$C50)</f>
        <v>0</v>
      </c>
      <c r="S50" s="173">
        <f>SUMIFS('1추일출'!H$6:H$63,'1추일출'!$A$6:$A$63,'1추총괄표(위원회)'!$A50,'1추일출'!$B$6:$B$63,'1추총괄표(위원회)'!$C50)</f>
        <v>0</v>
      </c>
      <c r="T50" s="137">
        <f t="shared" si="31"/>
        <v>0</v>
      </c>
      <c r="U50" s="149">
        <f>SUMIFS('1추일출'!J$6:J$63,'1추일출'!$A$6:$A$63,'1추총괄표(위원회)'!$A50,'1추일출'!$B$6:$B$63,'1추총괄표(위원회)'!$C50)</f>
        <v>0</v>
      </c>
      <c r="V50" s="150">
        <f>SUMIFS('1추일출'!K$6:K$63,'1추일출'!$A$6:$A$63,'1추총괄표(위원회)'!$A50,'1추일출'!$B$6:$B$63,'1추총괄표(위원회)'!$C50)</f>
        <v>0</v>
      </c>
      <c r="W50" s="137">
        <f>SUMIFS('1추일출'!L$6:L$63,'1추일출'!$A$6:$A$63,'1추총괄표(위원회)'!$A50,'1추일출'!$B$6:$B$63,'1추총괄표(위원회)'!$C50)</f>
        <v>0</v>
      </c>
      <c r="X50" s="149">
        <f>SUMIFS('1추일출'!W$6:W$63,'1추일출'!$A$6:$A$63,'1추총괄표(위원회)'!$A50,'1추일출'!$B$6:$B$63,'1추총괄표(위원회)'!$C50)</f>
        <v>0</v>
      </c>
      <c r="Y50" s="150">
        <f>SUMIFS('1추일출'!X$6:X$63,'1추일출'!$A$6:$A$63,'1추총괄표(위원회)'!$A50,'1추일출'!$B$6:$B$63,'1추총괄표(위원회)'!$C50)</f>
        <v>0</v>
      </c>
      <c r="Z50" s="153">
        <f>SUMIFS('1추일출'!M$6:M$63,'1추일출'!$A$6:$A$63,'1추총괄표(위원회)'!$A50,'1추일출'!$B$6:$B$63,'1추총괄표(위원회)'!$C50)</f>
        <v>0</v>
      </c>
      <c r="AA50" s="142">
        <f>SUMIFS('1추일출'!N$6:N$63,'1추일출'!$A$6:$A$63,'1추총괄표(위원회)'!$A50,'1추일출'!$B$6:$B$63,'1추총괄표(위원회)'!$C50)</f>
        <v>100000</v>
      </c>
      <c r="AB50" s="173">
        <f>SUMIFS('1추일출'!O$6:O$63,'1추일출'!$A$6:$A$63,'1추총괄표(위원회)'!$A50,'1추일출'!$B$6:$B$63,'1추총괄표(위원회)'!$C50)</f>
        <v>100000</v>
      </c>
      <c r="AC50" s="153">
        <f>SUMIFS('1추일출'!AB$6:AB$63,'1추일출'!$A$6:$A$63,'1추총괄표(위원회)'!$A50,'1추일출'!$B$6:$B$63,'1추총괄표(위원회)'!C$9)</f>
        <v>0</v>
      </c>
      <c r="AD50" s="142">
        <f>SUMIFS('1추일출'!AC$6:AC$63,'1추일출'!$A$6:$A$63,'1추총괄표(위원회)'!$A50,'1추일출'!$B$6:$B$63,'1추총괄표(위원회)'!D$9)</f>
        <v>0</v>
      </c>
      <c r="AE50" s="83"/>
      <c r="AF50" s="141" t="str">
        <f t="shared" si="26"/>
        <v>OK</v>
      </c>
      <c r="AG50" s="142">
        <f t="shared" si="27"/>
        <v>0</v>
      </c>
      <c r="AH50" s="141" t="str">
        <f t="shared" si="28"/>
        <v>OK</v>
      </c>
      <c r="AI50" s="142">
        <f t="shared" si="29"/>
        <v>0</v>
      </c>
    </row>
    <row r="51" spans="1:35" ht="20.100000000000001" customHeight="1" x14ac:dyDescent="0.3">
      <c r="A51" s="136" t="s">
        <v>802</v>
      </c>
      <c r="B51" s="159"/>
      <c r="C51" s="157" t="s">
        <v>462</v>
      </c>
      <c r="D51" s="180">
        <f>SUMIFS('1추일입'!G$6:G$15,'1추일입'!$A$6:$A$15,'1추총괄표(위원회)'!$A51,'1추일입'!$B$6:$B$15,'1추총괄표(위원회)'!$C51)</f>
        <v>0</v>
      </c>
      <c r="E51" s="137">
        <f>SUMIFS('1추일입'!H$6:H$15,'1추일입'!$A$6:$A$15,'1추총괄표(위원회)'!$A51,'1추일입'!$B$6:$B$15,'1추총괄표(위원회)'!$C51)</f>
        <v>0</v>
      </c>
      <c r="F51" s="173">
        <f t="shared" si="30"/>
        <v>0</v>
      </c>
      <c r="G51" s="153">
        <f>SUMIFS('1추일입'!J$6:J$15,'1추일입'!$A$6:$A$15,'1추총괄표(위원회)'!$A51,'1추일입'!$B$6:$B$15,'1추총괄표(위원회)'!$C51)</f>
        <v>0</v>
      </c>
      <c r="H51" s="142">
        <f>SUMIFS('1추일입'!K$6:K$15,'1추일입'!$A$6:$A$15,'1추총괄표(위원회)'!$A51,'1추일입'!$B$6:$B$15,'1추총괄표(위원회)'!$C51)</f>
        <v>0</v>
      </c>
      <c r="I51" s="173">
        <f>SUMIFS('1추일입'!L$6:L$15,'1추일입'!$A$6:$A$15,'1추총괄표(위원회)'!$A51,'1추일입'!$B$6:$B$15,'1추총괄표(위원회)'!$C51)</f>
        <v>0</v>
      </c>
      <c r="J51" s="153">
        <f>SUMIFS('1추일입'!V$6:V$15,'1추일입'!$A$6:$A$15,'1추총괄표(위원회)'!$A51,'1추일입'!$B$6:$B$15,'1추총괄표(위원회)'!$C51)</f>
        <v>0</v>
      </c>
      <c r="K51" s="142">
        <f>SUMIFS('1추일입'!W$6:W$15,'1추일입'!$A$6:$A$15,'1추총괄표(위원회)'!$A51,'1추일입'!$B$6:$B$15,'1추총괄표(위원회)'!$C51)</f>
        <v>0</v>
      </c>
      <c r="L51" s="149">
        <f>SUMIFS('1추일입'!M$6:M$15,'1추일입'!$A$6:$A$15,'1추총괄표(위원회)'!$A51,'1추일입'!$B$6:$B$15,'1추총괄표(위원회)'!$C51)</f>
        <v>0</v>
      </c>
      <c r="M51" s="150">
        <f>SUMIFS('1추일입'!N$6:N$15,'1추일입'!$A$6:$A$15,'1추총괄표(위원회)'!$A51,'1추일입'!$B$6:$B$15,'1추총괄표(위원회)'!$C51)</f>
        <v>0</v>
      </c>
      <c r="N51" s="137">
        <f>SUMIFS('1추일입'!O$6:O$15,'1추일입'!$A$6:$A$15,'1추총괄표(위원회)'!$A51,'1추일입'!$B$6:$B$15,'1추총괄표(위원회)'!$C51)</f>
        <v>0</v>
      </c>
      <c r="O51" s="149">
        <f>SUMIFS('1추일입'!AA$6:AA$15,'1추일입'!$A$6:$A$15,'1추총괄표(위원회)'!$A51,'1추일입'!$B$6:$B$15,'1추총괄표(위원회)'!$C51)</f>
        <v>0</v>
      </c>
      <c r="P51" s="142">
        <f>SUMIFS('1추일입'!AB$6:AB$15,'1추일입'!$A$6:$A$15,'1추총괄표(위원회)'!$A51,'1추일입'!$B$6:$B$15,'1추총괄표(위원회)'!$C51)</f>
        <v>0</v>
      </c>
      <c r="Q51" s="88"/>
      <c r="R51" s="137">
        <f>SUMIFS('1추일출'!G$6:G$63,'1추일출'!$A$6:$A$63,'1추총괄표(위원회)'!$A51,'1추일출'!$B$6:$B$63,'1추총괄표(위원회)'!$C51)</f>
        <v>0</v>
      </c>
      <c r="S51" s="173">
        <f>SUMIFS('1추일출'!H$6:H$63,'1추일출'!$A$6:$A$63,'1추총괄표(위원회)'!$A51,'1추일출'!$B$6:$B$63,'1추총괄표(위원회)'!$C51)</f>
        <v>0</v>
      </c>
      <c r="T51" s="137">
        <f t="shared" si="31"/>
        <v>0</v>
      </c>
      <c r="U51" s="149">
        <f>SUMIFS('1추일출'!J$6:J$63,'1추일출'!$A$6:$A$63,'1추총괄표(위원회)'!$A51,'1추일출'!$B$6:$B$63,'1추총괄표(위원회)'!$C51)</f>
        <v>0</v>
      </c>
      <c r="V51" s="150">
        <f>SUMIFS('1추일출'!K$6:K$63,'1추일출'!$A$6:$A$63,'1추총괄표(위원회)'!$A51,'1추일출'!$B$6:$B$63,'1추총괄표(위원회)'!$C51)</f>
        <v>0</v>
      </c>
      <c r="W51" s="137">
        <f>SUMIFS('1추일출'!L$6:L$63,'1추일출'!$A$6:$A$63,'1추총괄표(위원회)'!$A51,'1추일출'!$B$6:$B$63,'1추총괄표(위원회)'!$C51)</f>
        <v>0</v>
      </c>
      <c r="X51" s="149">
        <f>SUMIFS('1추일출'!W$6:W$63,'1추일출'!$A$6:$A$63,'1추총괄표(위원회)'!$A51,'1추일출'!$B$6:$B$63,'1추총괄표(위원회)'!$C51)</f>
        <v>0</v>
      </c>
      <c r="Y51" s="150">
        <f>SUMIFS('1추일출'!X$6:X$63,'1추일출'!$A$6:$A$63,'1추총괄표(위원회)'!$A51,'1추일출'!$B$6:$B$63,'1추총괄표(위원회)'!$C51)</f>
        <v>0</v>
      </c>
      <c r="Z51" s="153">
        <f>SUMIFS('1추일출'!M$6:M$63,'1추일출'!$A$6:$A$63,'1추총괄표(위원회)'!$A51,'1추일출'!$B$6:$B$63,'1추총괄표(위원회)'!$C51)</f>
        <v>0</v>
      </c>
      <c r="AA51" s="142">
        <f>SUMIFS('1추일출'!N$6:N$63,'1추일출'!$A$6:$A$63,'1추총괄표(위원회)'!$A51,'1추일출'!$B$6:$B$63,'1추총괄표(위원회)'!$C51)</f>
        <v>0</v>
      </c>
      <c r="AB51" s="173">
        <f>SUMIFS('1추일출'!O$6:O$63,'1추일출'!$A$6:$A$63,'1추총괄표(위원회)'!$A51,'1추일출'!$B$6:$B$63,'1추총괄표(위원회)'!$C51)</f>
        <v>0</v>
      </c>
      <c r="AC51" s="153">
        <f>SUMIFS('1추일출'!AB$6:AB$63,'1추일출'!$A$6:$A$63,'1추총괄표(위원회)'!$A51,'1추일출'!$B$6:$B$63,'1추총괄표(위원회)'!C$9)</f>
        <v>0</v>
      </c>
      <c r="AD51" s="142">
        <f>SUMIFS('1추일출'!AC$6:AC$63,'1추일출'!$A$6:$A$63,'1추총괄표(위원회)'!$A51,'1추일출'!$B$6:$B$63,'1추총괄표(위원회)'!D$9)</f>
        <v>0</v>
      </c>
      <c r="AE51" s="83"/>
      <c r="AF51" s="141" t="str">
        <f t="shared" ref="AF51:AF52" si="138">IF(J51=X51,"OK","@@")</f>
        <v>OK</v>
      </c>
      <c r="AG51" s="142">
        <f t="shared" ref="AG51:AG52" si="139">J51-X51</f>
        <v>0</v>
      </c>
      <c r="AH51" s="141" t="str">
        <f t="shared" ref="AH51:AH52" si="140">IF(O51=AC51,"OK","@@")</f>
        <v>OK</v>
      </c>
      <c r="AI51" s="142">
        <f t="shared" ref="AI51:AI52" si="141">O51-AC51</f>
        <v>0</v>
      </c>
    </row>
    <row r="52" spans="1:35" ht="20.100000000000001" customHeight="1" x14ac:dyDescent="0.3">
      <c r="A52" s="136" t="s">
        <v>802</v>
      </c>
      <c r="B52" s="160"/>
      <c r="C52" s="158" t="s">
        <v>632</v>
      </c>
      <c r="D52" s="181">
        <f>SUMIFS('1추일입'!G$6:G$15,'1추일입'!$A$6:$A$15,'1추총괄표(위원회)'!$A52,'1추일입'!$B$6:$B$15,'1추총괄표(위원회)'!$C52)</f>
        <v>0</v>
      </c>
      <c r="E52" s="138">
        <f>SUMIFS('1추일입'!H$6:H$15,'1추일입'!$A$6:$A$15,'1추총괄표(위원회)'!$A52,'1추일입'!$B$6:$B$15,'1추총괄표(위원회)'!$C52)</f>
        <v>0</v>
      </c>
      <c r="F52" s="174">
        <f t="shared" si="30"/>
        <v>0</v>
      </c>
      <c r="G52" s="154">
        <f>SUMIFS('1추일입'!J$6:J$15,'1추일입'!$A$6:$A$15,'1추총괄표(위원회)'!$A52,'1추일입'!$B$6:$B$15,'1추총괄표(위원회)'!$C52)</f>
        <v>0</v>
      </c>
      <c r="H52" s="144">
        <f>SUMIFS('1추일입'!K$6:K$15,'1추일입'!$A$6:$A$15,'1추총괄표(위원회)'!$A52,'1추일입'!$B$6:$B$15,'1추총괄표(위원회)'!$C52)</f>
        <v>0</v>
      </c>
      <c r="I52" s="174">
        <f>SUMIFS('1추일입'!L$6:L$15,'1추일입'!$A$6:$A$15,'1추총괄표(위원회)'!$A52,'1추일입'!$B$6:$B$15,'1추총괄표(위원회)'!$C52)</f>
        <v>0</v>
      </c>
      <c r="J52" s="154">
        <f>SUMIFS('1추일입'!V$6:V$15,'1추일입'!$A$6:$A$15,'1추총괄표(위원회)'!$A52,'1추일입'!$B$6:$B$15,'1추총괄표(위원회)'!$C52)</f>
        <v>0</v>
      </c>
      <c r="K52" s="144">
        <f>SUMIFS('1추일입'!W$6:W$15,'1추일입'!$A$6:$A$15,'1추총괄표(위원회)'!$A52,'1추일입'!$B$6:$B$15,'1추총괄표(위원회)'!$C52)</f>
        <v>0</v>
      </c>
      <c r="L52" s="168">
        <f>SUMIFS('1추일입'!M$6:M$15,'1추일입'!$A$6:$A$15,'1추총괄표(위원회)'!$A52,'1추일입'!$B$6:$B$15,'1추총괄표(위원회)'!$C52)</f>
        <v>0</v>
      </c>
      <c r="M52" s="155">
        <f>SUMIFS('1추일입'!N$6:N$15,'1추일입'!$A$6:$A$15,'1추총괄표(위원회)'!$A52,'1추일입'!$B$6:$B$15,'1추총괄표(위원회)'!$C52)</f>
        <v>0</v>
      </c>
      <c r="N52" s="138">
        <f>SUMIFS('1추일입'!O$6:O$15,'1추일입'!$A$6:$A$15,'1추총괄표(위원회)'!$A52,'1추일입'!$B$6:$B$15,'1추총괄표(위원회)'!$C52)</f>
        <v>0</v>
      </c>
      <c r="O52" s="168">
        <f>SUMIFS('1추일입'!AA$6:AA$15,'1추일입'!$A$6:$A$15,'1추총괄표(위원회)'!$A52,'1추일입'!$B$6:$B$15,'1추총괄표(위원회)'!$C52)</f>
        <v>0</v>
      </c>
      <c r="P52" s="144">
        <f>SUMIFS('1추일입'!AB$6:AB$15,'1추일입'!$A$6:$A$15,'1추총괄표(위원회)'!$A52,'1추일입'!$B$6:$B$15,'1추총괄표(위원회)'!$C52)</f>
        <v>0</v>
      </c>
      <c r="Q52" s="88"/>
      <c r="R52" s="138">
        <f>SUMIFS('1추일출'!G$6:G$63,'1추일출'!$A$6:$A$63,'1추총괄표(위원회)'!$A52,'1추일출'!$B$6:$B$63,'1추총괄표(위원회)'!$C52)</f>
        <v>0</v>
      </c>
      <c r="S52" s="174">
        <f>SUMIFS('1추일출'!H$6:H$63,'1추일출'!$A$6:$A$63,'1추총괄표(위원회)'!$A52,'1추일출'!$B$6:$B$63,'1추총괄표(위원회)'!$C52)</f>
        <v>0</v>
      </c>
      <c r="T52" s="138">
        <f t="shared" si="31"/>
        <v>0</v>
      </c>
      <c r="U52" s="168">
        <f>SUMIFS('1추일출'!J$6:J$63,'1추일출'!$A$6:$A$63,'1추총괄표(위원회)'!$A52,'1추일출'!$B$6:$B$63,'1추총괄표(위원회)'!$C52)</f>
        <v>0</v>
      </c>
      <c r="V52" s="155">
        <f>SUMIFS('1추일출'!K$6:K$63,'1추일출'!$A$6:$A$63,'1추총괄표(위원회)'!$A52,'1추일출'!$B$6:$B$63,'1추총괄표(위원회)'!$C52)</f>
        <v>0</v>
      </c>
      <c r="W52" s="138">
        <f>SUMIFS('1추일출'!L$6:L$63,'1추일출'!$A$6:$A$63,'1추총괄표(위원회)'!$A52,'1추일출'!$B$6:$B$63,'1추총괄표(위원회)'!$C52)</f>
        <v>0</v>
      </c>
      <c r="X52" s="168">
        <f>SUMIFS('1추일출'!W$6:W$63,'1추일출'!$A$6:$A$63,'1추총괄표(위원회)'!$A52,'1추일출'!$B$6:$B$63,'1추총괄표(위원회)'!$C52)</f>
        <v>0</v>
      </c>
      <c r="Y52" s="155">
        <f>SUMIFS('1추일출'!X$6:X$63,'1추일출'!$A$6:$A$63,'1추총괄표(위원회)'!$A52,'1추일출'!$B$6:$B$63,'1추총괄표(위원회)'!$C52)</f>
        <v>0</v>
      </c>
      <c r="Z52" s="154">
        <f>SUMIFS('1추일출'!M$6:M$63,'1추일출'!$A$6:$A$63,'1추총괄표(위원회)'!$A52,'1추일출'!$B$6:$B$63,'1추총괄표(위원회)'!$C52)</f>
        <v>0</v>
      </c>
      <c r="AA52" s="144">
        <f>SUMIFS('1추일출'!N$6:N$63,'1추일출'!$A$6:$A$63,'1추총괄표(위원회)'!$A52,'1추일출'!$B$6:$B$63,'1추총괄표(위원회)'!$C52)</f>
        <v>100000</v>
      </c>
      <c r="AB52" s="174">
        <f>SUMIFS('1추일출'!O$6:O$63,'1추일출'!$A$6:$A$63,'1추총괄표(위원회)'!$A52,'1추일출'!$B$6:$B$63,'1추총괄표(위원회)'!$C52)</f>
        <v>100000</v>
      </c>
      <c r="AC52" s="154">
        <f>SUMIFS('1추일출'!AB$6:AB$63,'1추일출'!$A$6:$A$63,'1추총괄표(위원회)'!$A52,'1추일출'!$B$6:$B$63,'1추총괄표(위원회)'!C$9)</f>
        <v>0</v>
      </c>
      <c r="AD52" s="144">
        <f>SUMIFS('1추일출'!AC$6:AC$63,'1추일출'!$A$6:$A$63,'1추총괄표(위원회)'!$A52,'1추일출'!$B$6:$B$63,'1추총괄표(위원회)'!D$9)</f>
        <v>0</v>
      </c>
      <c r="AE52" s="83"/>
      <c r="AF52" s="143" t="str">
        <f t="shared" si="138"/>
        <v>OK</v>
      </c>
      <c r="AG52" s="144">
        <f t="shared" si="139"/>
        <v>0</v>
      </c>
      <c r="AH52" s="143" t="str">
        <f t="shared" si="140"/>
        <v>OK</v>
      </c>
      <c r="AI52" s="144">
        <f t="shared" si="141"/>
        <v>0</v>
      </c>
    </row>
  </sheetData>
  <mergeCells count="24">
    <mergeCell ref="J5:K5"/>
    <mergeCell ref="L5:M5"/>
    <mergeCell ref="N5:N6"/>
    <mergeCell ref="O5:P5"/>
    <mergeCell ref="D4:P4"/>
    <mergeCell ref="B4:C6"/>
    <mergeCell ref="D5:D6"/>
    <mergeCell ref="E5:E6"/>
    <mergeCell ref="F5:F6"/>
    <mergeCell ref="I5:I6"/>
    <mergeCell ref="G5:H5"/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Q15"/>
  <sheetViews>
    <sheetView view="pageBreakPreview" zoomScale="90" zoomScaleNormal="70" zoomScaleSheetLayoutView="90" workbookViewId="0">
      <pane xSplit="4" ySplit="6" topLeftCell="E7" activePane="bottomRight" state="frozen"/>
      <selection activeCell="F1" sqref="F1"/>
      <selection pane="topRight" activeCell="F1" sqref="F1"/>
      <selection pane="bottomLeft" activeCell="F1" sqref="F1"/>
      <selection pane="bottomRight" activeCell="F1" sqref="F1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9" width="11.625" style="1" customWidth="1"/>
    <col min="10" max="12" width="11.625" style="1" hidden="1" customWidth="1"/>
    <col min="13" max="15" width="11.625" style="1" customWidth="1"/>
    <col min="16" max="16" width="7.625" style="1" hidden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679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699</v>
      </c>
      <c r="V2" s="56" t="s">
        <v>693</v>
      </c>
      <c r="AA2" s="56" t="s">
        <v>693</v>
      </c>
    </row>
    <row r="3" spans="1:43" ht="20.25" customHeight="1" x14ac:dyDescent="0.3">
      <c r="J3" s="49">
        <f>COUNTA(J7:J15)</f>
        <v>0</v>
      </c>
      <c r="K3" s="49">
        <f>COUNTA(K7:K15)</f>
        <v>2</v>
      </c>
      <c r="M3" s="49">
        <f>COUNTA(M7:M15)</f>
        <v>0</v>
      </c>
      <c r="N3" s="49">
        <f>COUNTA(N7:N15)</f>
        <v>2</v>
      </c>
      <c r="Q3" s="20" t="s">
        <v>661</v>
      </c>
      <c r="V3" s="63" t="str">
        <f>IF(V6='1추일출'!W6,"OK","@@")</f>
        <v>OK</v>
      </c>
      <c r="W3" s="64"/>
      <c r="X3" s="63" t="str">
        <f>IF(COUNTIF(X6:X15,"검토")&gt;0,"@@","OK")</f>
        <v>OK</v>
      </c>
      <c r="AA3" s="63" t="str">
        <f>IF(AA6='1추일출'!AB6,"OK","@@")</f>
        <v>OK</v>
      </c>
      <c r="AC3" s="63" t="str">
        <f>IF(COUNTIF(AC6:AC15,"검토")&gt;0,"@@","OK")</f>
        <v>OK</v>
      </c>
    </row>
    <row r="4" spans="1:43" s="18" customFormat="1" ht="30" customHeight="1" x14ac:dyDescent="0.3">
      <c r="A4" s="268" t="s">
        <v>646</v>
      </c>
      <c r="B4" s="270" t="s">
        <v>647</v>
      </c>
      <c r="C4" s="272" t="s">
        <v>648</v>
      </c>
      <c r="D4" s="271" t="s">
        <v>660</v>
      </c>
      <c r="E4" s="269" t="s">
        <v>649</v>
      </c>
      <c r="F4" s="270" t="s">
        <v>650</v>
      </c>
      <c r="G4" s="269" t="s">
        <v>657</v>
      </c>
      <c r="H4" s="271" t="s">
        <v>656</v>
      </c>
      <c r="I4" s="269" t="s">
        <v>655</v>
      </c>
      <c r="J4" s="273" t="s">
        <v>653</v>
      </c>
      <c r="K4" s="274"/>
      <c r="L4" s="275" t="s">
        <v>654</v>
      </c>
      <c r="M4" s="277" t="s">
        <v>663</v>
      </c>
      <c r="N4" s="278"/>
      <c r="O4" s="266" t="s">
        <v>662</v>
      </c>
      <c r="P4" s="271" t="s">
        <v>659</v>
      </c>
      <c r="Q4" s="280" t="s">
        <v>658</v>
      </c>
      <c r="S4" s="281" t="s">
        <v>664</v>
      </c>
      <c r="U4" s="282" t="s">
        <v>665</v>
      </c>
      <c r="V4" s="283" t="s">
        <v>666</v>
      </c>
      <c r="W4" s="283"/>
      <c r="X4" s="283"/>
      <c r="Z4" s="282" t="s">
        <v>665</v>
      </c>
      <c r="AA4" s="279" t="s">
        <v>670</v>
      </c>
      <c r="AB4" s="279"/>
      <c r="AC4" s="279"/>
      <c r="AE4" s="282" t="s">
        <v>671</v>
      </c>
      <c r="AG4" s="281" t="s">
        <v>672</v>
      </c>
      <c r="AI4" s="281" t="s">
        <v>673</v>
      </c>
      <c r="AK4" s="283" t="s">
        <v>674</v>
      </c>
      <c r="AL4" s="283"/>
      <c r="AM4" s="283"/>
      <c r="AO4" s="279" t="s">
        <v>677</v>
      </c>
      <c r="AP4" s="279"/>
      <c r="AQ4" s="279"/>
    </row>
    <row r="5" spans="1:43" s="18" customFormat="1" ht="18" customHeight="1" x14ac:dyDescent="0.3">
      <c r="A5" s="268"/>
      <c r="B5" s="270"/>
      <c r="C5" s="272"/>
      <c r="D5" s="270"/>
      <c r="E5" s="269"/>
      <c r="F5" s="270"/>
      <c r="G5" s="269"/>
      <c r="H5" s="270"/>
      <c r="I5" s="272"/>
      <c r="J5" s="21" t="s">
        <v>651</v>
      </c>
      <c r="K5" s="40" t="s">
        <v>652</v>
      </c>
      <c r="L5" s="276"/>
      <c r="M5" s="22" t="s">
        <v>651</v>
      </c>
      <c r="N5" s="39" t="s">
        <v>652</v>
      </c>
      <c r="O5" s="267"/>
      <c r="P5" s="271"/>
      <c r="Q5" s="280"/>
      <c r="S5" s="282"/>
      <c r="U5" s="282"/>
      <c r="V5" s="67" t="s">
        <v>667</v>
      </c>
      <c r="W5" s="67" t="s">
        <v>668</v>
      </c>
      <c r="X5" s="67" t="s">
        <v>669</v>
      </c>
      <c r="Z5" s="282"/>
      <c r="AA5" s="67" t="s">
        <v>667</v>
      </c>
      <c r="AB5" s="67" t="s">
        <v>668</v>
      </c>
      <c r="AC5" s="67" t="s">
        <v>669</v>
      </c>
      <c r="AE5" s="282"/>
      <c r="AG5" s="282"/>
      <c r="AI5" s="282"/>
      <c r="AK5" s="67" t="s">
        <v>675</v>
      </c>
      <c r="AL5" s="67" t="s">
        <v>676</v>
      </c>
      <c r="AM5" s="67" t="s">
        <v>669</v>
      </c>
      <c r="AO5" s="67" t="s">
        <v>675</v>
      </c>
      <c r="AP5" s="67" t="s">
        <v>676</v>
      </c>
      <c r="AQ5" s="67" t="s">
        <v>669</v>
      </c>
    </row>
    <row r="6" spans="1:43" ht="50.1" customHeight="1" x14ac:dyDescent="0.3">
      <c r="A6" s="48" t="s">
        <v>678</v>
      </c>
      <c r="B6" s="23"/>
      <c r="C6" s="23"/>
      <c r="D6" s="23"/>
      <c r="E6" s="23"/>
      <c r="F6" s="23"/>
      <c r="G6" s="41">
        <f t="shared" ref="G6:O6" si="0">SUBTOTAL(9,G7:G15)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911675</v>
      </c>
      <c r="L6" s="41">
        <f t="shared" si="0"/>
        <v>911675</v>
      </c>
      <c r="M6" s="41">
        <f t="shared" si="0"/>
        <v>0</v>
      </c>
      <c r="N6" s="41">
        <f t="shared" si="0"/>
        <v>911675</v>
      </c>
      <c r="O6" s="41">
        <f t="shared" si="0"/>
        <v>911675</v>
      </c>
      <c r="P6" s="26"/>
      <c r="Q6" s="191"/>
      <c r="S6" s="26"/>
      <c r="U6" s="26"/>
      <c r="V6" s="41">
        <f>SUBTOTAL(9,V7:V15)</f>
        <v>911675</v>
      </c>
      <c r="W6" s="41">
        <f>SUBTOTAL(9,W7:W15)</f>
        <v>0</v>
      </c>
      <c r="X6" s="68" t="str">
        <f t="shared" ref="X6" si="1">IF(SUM($J6:$K6)=SUM($V6:$W6),"OK","검토")</f>
        <v>OK</v>
      </c>
      <c r="Z6" s="26"/>
      <c r="AA6" s="41">
        <f>SUBTOTAL(9,AA7:AA15)</f>
        <v>911675</v>
      </c>
      <c r="AB6" s="41">
        <f>SUBTOTAL(9,AB7:AB15)</f>
        <v>0</v>
      </c>
      <c r="AC6" s="68" t="str">
        <f t="shared" ref="AC6" si="2">IF(SUM($J6:$K6)=SUM($V6:$W6),"OK","검토")</f>
        <v>OK</v>
      </c>
      <c r="AE6" s="26"/>
      <c r="AG6" s="26"/>
      <c r="AI6" s="26"/>
      <c r="AK6" s="41">
        <f>SUBTOTAL(9,AK7:AK15)</f>
        <v>911675</v>
      </c>
      <c r="AL6" s="41">
        <f>SUBTOTAL(9,AL7:AL15)</f>
        <v>2</v>
      </c>
      <c r="AM6" s="48" t="str">
        <f>IF(COUNTIF(AM7:AM15,"@@")&gt;0,"@@","OK")</f>
        <v>OK</v>
      </c>
      <c r="AO6" s="41">
        <f>SUBTOTAL(9,AO7:AO15)</f>
        <v>911675</v>
      </c>
      <c r="AP6" s="41">
        <f>SUBTOTAL(9,AP7:AP15)</f>
        <v>2</v>
      </c>
      <c r="AQ6" s="48" t="str">
        <f>IF(COUNTIF(AQ7:AQ15,"@@")&gt;0,"@@","OK")</f>
        <v>OK</v>
      </c>
    </row>
    <row r="7" spans="1:43" ht="50.1" customHeight="1" x14ac:dyDescent="0.3">
      <c r="A7" s="33" t="str">
        <f>IFERROR(VLOOKUP($C7,구분표!$A$2:$C$300,2,FALSE),"")</f>
        <v>보건복지위원회</v>
      </c>
      <c r="B7" s="24" t="str">
        <f>IFERROR(VLOOKUP($C7,구분표!$A$2:$C$300,3,FALSE),"")</f>
        <v>보건복지국</v>
      </c>
      <c r="C7" s="31" t="s">
        <v>446</v>
      </c>
      <c r="D7" s="35" t="s">
        <v>807</v>
      </c>
      <c r="E7" s="36"/>
      <c r="F7" s="35" t="s">
        <v>819</v>
      </c>
      <c r="G7" s="44">
        <v>0</v>
      </c>
      <c r="H7" s="42">
        <v>0</v>
      </c>
      <c r="I7" s="54">
        <f>IF(D7="","",G7-H7)</f>
        <v>0</v>
      </c>
      <c r="J7" s="42"/>
      <c r="K7" s="45">
        <v>70947</v>
      </c>
      <c r="L7" s="50">
        <f>IF(G7=0,H7+J7+K7,G7+J7+K7)</f>
        <v>70947</v>
      </c>
      <c r="M7" s="42"/>
      <c r="N7" s="45">
        <v>70947</v>
      </c>
      <c r="O7" s="52">
        <f>IF(G7=0,H7+M7+N7,G7+M7+N7)</f>
        <v>70947</v>
      </c>
      <c r="P7" s="27" t="str">
        <f>IF(AND((L7=0),(O7&gt;0)),"O",IF(AND((J7&lt;0),(L7-O7&lt;0)),"O","X"))</f>
        <v>X</v>
      </c>
      <c r="Q7" s="193" t="s">
        <v>821</v>
      </c>
      <c r="S7" s="27" t="s">
        <v>823</v>
      </c>
      <c r="U7" s="27" t="s">
        <v>823</v>
      </c>
      <c r="V7" s="42">
        <f>IF($U7&lt;&gt;"도비",IF($S7="국도비","직접입력",SUM($J7:$K7)),)</f>
        <v>70947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70947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IF(AG7="","",IF(U7="도비","세입없음",CONCATENATE(AG7,"-",COUNTIF($AG$7:AG7,AG7))))</f>
        <v>0703-1</v>
      </c>
      <c r="AG7" s="27" t="str">
        <f t="array" ref="AG7">IF(C7="","",INDEX(구분표!$I$2:$I$300, MATCH(1,(구분표!$E$2:$E$300='1추일입'!B7)*(구분표!$F$2:$F$300='1추일입'!C7)*(구분표!$G$2:$G$300='1추일입'!A7),0)))</f>
        <v>0703</v>
      </c>
      <c r="AI7" s="27"/>
      <c r="AK7" s="42">
        <f>IF(AE7="",0,SUMIFS('1추일출'!$W$6:$W$63,'1추일출'!$AF$6:$AF$63,'1추일입'!$AE7))</f>
        <v>70947</v>
      </c>
      <c r="AL7" s="42">
        <f>IF(AE7="","",COUNTIFS('1추일출'!$AF$6:$AF$63,'1추일입'!AE7))</f>
        <v>1</v>
      </c>
      <c r="AM7" s="27" t="str">
        <f>IF(V7=AK7,"OK","@@")</f>
        <v>OK</v>
      </c>
      <c r="AO7" s="42">
        <f>IF(AE7="",0,SUMIFS('1추일출'!$AB$6:$AB$63,'1추일출'!$AF$6:$AF$63,'1추일입'!$AE7))</f>
        <v>70947</v>
      </c>
      <c r="AP7" s="42">
        <f>IF(AE7="","",COUNTIFS('1추일출'!$AF$6:$AF$63,AE7))</f>
        <v>1</v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>보건복지위원회</v>
      </c>
      <c r="B8" s="24" t="str">
        <f>IFERROR(VLOOKUP($C8,구분표!$A$2:$C$300,3,FALSE),"")</f>
        <v>보건복지국</v>
      </c>
      <c r="C8" s="31" t="s">
        <v>452</v>
      </c>
      <c r="D8" s="35" t="s">
        <v>807</v>
      </c>
      <c r="E8" s="36"/>
      <c r="F8" s="35" t="s">
        <v>820</v>
      </c>
      <c r="G8" s="44">
        <v>0</v>
      </c>
      <c r="H8" s="42">
        <v>0</v>
      </c>
      <c r="I8" s="54">
        <f t="shared" ref="I8:I12" si="3">IF(D8="","",G8-H8)</f>
        <v>0</v>
      </c>
      <c r="J8" s="42"/>
      <c r="K8" s="45">
        <v>840728</v>
      </c>
      <c r="L8" s="50">
        <f t="shared" ref="L8:L12" si="4">IF(G8=0,H8+J8+K8,G8+J8+K8)</f>
        <v>840728</v>
      </c>
      <c r="M8" s="42"/>
      <c r="N8" s="45">
        <v>840728</v>
      </c>
      <c r="O8" s="52">
        <f t="shared" ref="O8:O12" si="5">IF(G8=0,H8+M8+N8,G8+M8+N8)</f>
        <v>840728</v>
      </c>
      <c r="P8" s="27" t="str">
        <f t="shared" ref="P8:P12" si="6">IF(AND((L8=0),(O8&gt;0)),"O",IF(AND((J8&lt;0),(L8-O8&lt;0)),"O","X"))</f>
        <v>X</v>
      </c>
      <c r="Q8" s="193" t="s">
        <v>822</v>
      </c>
      <c r="S8" s="27" t="s">
        <v>823</v>
      </c>
      <c r="U8" s="27" t="s">
        <v>823</v>
      </c>
      <c r="V8" s="42">
        <f t="shared" ref="V8:V12" si="7">IF($U8&lt;&gt;"도비",IF($S8="국도비","직접입력",SUM($J8:$K8)),)</f>
        <v>840728</v>
      </c>
      <c r="W8" s="42">
        <f t="shared" ref="W8:W12" si="8">IF($U8="도비",SUM($J8:$K8),IF($S8="국도비","직접입력",SUM($J8:$K8)-$V8))</f>
        <v>0</v>
      </c>
      <c r="X8" s="27" t="str">
        <f t="shared" ref="X8:X12" si="9">IF(SUM($J8:$K8)=SUM($V8:$W8),"OK","검토")</f>
        <v>OK</v>
      </c>
      <c r="Z8" s="27"/>
      <c r="AA8" s="42">
        <f t="shared" ref="AA8:AA12" si="10">IF($U8&lt;&gt;"도비",IF($S8="국도비","직접입력",SUM($M8:$N8)),)</f>
        <v>840728</v>
      </c>
      <c r="AB8" s="42">
        <f t="shared" ref="AB8:AB12" si="11">IF($U8="도비",SUM(M8:N8),IF($S8="국도비","직접입력",SUM(M8:N8)-AA8))</f>
        <v>0</v>
      </c>
      <c r="AC8" s="27" t="str">
        <f t="shared" ref="AC8:AC12" si="12">IF(SUM(M8:N8)=SUM(AA8:AB8),"OK","검토")</f>
        <v>OK</v>
      </c>
      <c r="AE8" s="27" t="str">
        <f>IF(AG8="","",IF(U8="도비","세입없음",CONCATENATE(AG8,"-",COUNTIF($AG$7:AG8,AG8))))</f>
        <v>0705-1</v>
      </c>
      <c r="AG8" s="27" t="str">
        <f t="array" ref="AG8">IF(C8="","",INDEX(구분표!$I$2:$I$300, MATCH(1,(구분표!$E$2:$E$300='1추일입'!B8)*(구분표!$F$2:$F$300='1추일입'!C8)*(구분표!$G$2:$G$300='1추일입'!A8),0)))</f>
        <v>0705</v>
      </c>
      <c r="AI8" s="27"/>
      <c r="AK8" s="42">
        <f>IF(AE8="",0,SUMIFS('1추일출'!$W$6:$W$63,'1추일출'!$AF$6:$AF$63,'1추일입'!$AE8))</f>
        <v>840728</v>
      </c>
      <c r="AL8" s="42">
        <f>IF(AE8="","",COUNTIFS('1추일출'!$AF$6:$AF$63,'1추일입'!AE8))</f>
        <v>1</v>
      </c>
      <c r="AM8" s="27" t="str">
        <f t="shared" ref="AM8:AM12" si="13">IF(V8=AK8,"OK","@@")</f>
        <v>OK</v>
      </c>
      <c r="AO8" s="42">
        <f>IF(AE8="",0,SUMIFS('1추일출'!$AB$6:$AB$63,'1추일출'!$AF$6:$AF$63,'1추일입'!$AE8))</f>
        <v>840728</v>
      </c>
      <c r="AP8" s="42">
        <f>IF(AE8="","",COUNTIFS('1추일출'!$AF$6:$AF$63,AE8))</f>
        <v>1</v>
      </c>
      <c r="AQ8" s="27" t="str">
        <f t="shared" ref="AQ8:AQ12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193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IF(AG9="","",IF(U9="도비","세입없음",CONCATENATE(AG9,"-",COUNTIF($AG$7:AG9,AG9))))</f>
        <v/>
      </c>
      <c r="AG9" s="27" t="str">
        <f t="array" ref="AG9">IF(C9="","",INDEX(구분표!$I$2:$I$300, MATCH(1,(구분표!$E$2:$E$300='1추일입'!B9)*(구분표!$F$2:$F$300='1추일입'!C9)*(구분표!$G$2:$G$300='1추일입'!A9),0)))</f>
        <v/>
      </c>
      <c r="AI9" s="27"/>
      <c r="AK9" s="42">
        <f>IF(AE9="",0,SUMIFS('1추일출'!$W$6:$W$63,'1추일출'!$AF$6:$AF$63,'1추일입'!$AE9))</f>
        <v>0</v>
      </c>
      <c r="AL9" s="42" t="str">
        <f>IF(AE9="","",COUNTIFS('1추일출'!$AF$6:$AF$63,'1추일입'!AE9))</f>
        <v/>
      </c>
      <c r="AM9" s="27" t="str">
        <f t="shared" si="13"/>
        <v>OK</v>
      </c>
      <c r="AO9" s="42">
        <f>IF(AE9="",0,SUMIFS('1추일출'!$AB$6:$AB$63,'1추일출'!$AF$6:$AF$63,'1추일입'!$AE9))</f>
        <v>0</v>
      </c>
      <c r="AP9" s="42" t="str">
        <f>IF(AE9="","",COUNTIFS('1추일출'!$AF$6:$AF$63,AE9))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193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IF(AG10="","",IF(U10="도비","세입없음",CONCATENATE(AG10,"-",COUNTIF($AG$7:AG10,AG10))))</f>
        <v/>
      </c>
      <c r="AG10" s="27" t="str">
        <f t="array" ref="AG10">IF(C10="","",INDEX(구분표!$I$2:$I$300, MATCH(1,(구분표!$E$2:$E$300='1추일입'!B10)*(구분표!$F$2:$F$300='1추일입'!C10)*(구분표!$G$2:$G$300='1추일입'!A10),0)))</f>
        <v/>
      </c>
      <c r="AI10" s="27"/>
      <c r="AK10" s="42">
        <f>IF(AE10="",0,SUMIFS('1추일출'!$W$6:$W$63,'1추일출'!$AF$6:$AF$63,'1추일입'!$AE10))</f>
        <v>0</v>
      </c>
      <c r="AL10" s="42" t="str">
        <f>IF(AE10="","",COUNTIFS('1추일출'!$AF$6:$AF$63,'1추일입'!AE10))</f>
        <v/>
      </c>
      <c r="AM10" s="27" t="str">
        <f t="shared" si="13"/>
        <v>OK</v>
      </c>
      <c r="AO10" s="42">
        <f>IF(AE10="",0,SUMIFS('1추일출'!$AB$6:$AB$63,'1추일출'!$AF$6:$AF$63,'1추일입'!$AE10))</f>
        <v>0</v>
      </c>
      <c r="AP10" s="42" t="str">
        <f>IF(AE10="","",COUNTIFS('1추일출'!$AF$6:$AF$63,AE10))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193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IF(AG11="","",IF(U11="도비","세입없음",CONCATENATE(AG11,"-",COUNTIF($AG$7:AG11,AG11))))</f>
        <v/>
      </c>
      <c r="AG11" s="27" t="str">
        <f t="array" ref="AG11">IF(C11="","",INDEX(구분표!$I$2:$I$300, MATCH(1,(구분표!$E$2:$E$300='1추일입'!B11)*(구분표!$F$2:$F$300='1추일입'!C11)*(구분표!$G$2:$G$300='1추일입'!A11),0)))</f>
        <v/>
      </c>
      <c r="AI11" s="27"/>
      <c r="AK11" s="42">
        <f>IF(AE11="",0,SUMIFS('1추일출'!$W$6:$W$63,'1추일출'!$AF$6:$AF$63,'1추일입'!$AE11))</f>
        <v>0</v>
      </c>
      <c r="AL11" s="42" t="str">
        <f>IF(AE11="","",COUNTIFS('1추일출'!$AF$6:$AF$63,'1추일입'!AE11))</f>
        <v/>
      </c>
      <c r="AM11" s="27" t="str">
        <f t="shared" si="13"/>
        <v>OK</v>
      </c>
      <c r="AO11" s="42">
        <f>IF(AE11="",0,SUMIFS('1추일출'!$AB$6:$AB$63,'1추일출'!$AF$6:$AF$63,'1추일입'!$AE11))</f>
        <v>0</v>
      </c>
      <c r="AP11" s="42" t="str">
        <f>IF(AE11="","",COUNTIFS('1추일출'!$AF$6:$AF$63,AE11))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193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IF(AG12="","",IF(U12="도비","세입없음",CONCATENATE(AG12,"-",COUNTIF($AG$7:AG12,AG12))))</f>
        <v/>
      </c>
      <c r="AG12" s="27" t="str">
        <f t="array" ref="AG12">IF(C12="","",INDEX(구분표!$I$2:$I$300, MATCH(1,(구분표!$E$2:$E$300='1추일입'!B12)*(구분표!$F$2:$F$300='1추일입'!C12)*(구분표!$G$2:$G$300='1추일입'!A12),0)))</f>
        <v/>
      </c>
      <c r="AI12" s="27"/>
      <c r="AK12" s="42">
        <f>IF(AE12="",0,SUMIFS('1추일출'!$W$6:$W$63,'1추일출'!$AF$6:$AF$63,'1추일입'!$AE12))</f>
        <v>0</v>
      </c>
      <c r="AL12" s="42" t="str">
        <f>IF(AE12="","",COUNTIFS('1추일출'!$AF$6:$AF$63,'1추일입'!AE12))</f>
        <v/>
      </c>
      <c r="AM12" s="27" t="str">
        <f t="shared" si="13"/>
        <v>OK</v>
      </c>
      <c r="AO12" s="42">
        <f>IF(AE12="",0,SUMIFS('1추일출'!$AB$6:$AB$63,'1추일출'!$AF$6:$AF$63,'1추일입'!$AE12))</f>
        <v>0</v>
      </c>
      <c r="AP12" s="42" t="str">
        <f>IF(AE12="","",COUNTIFS('1추일출'!$AF$6:$AF$63,AE12))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ref="I13:I15" si="15">IF(D13="","",G13-H13)</f>
        <v/>
      </c>
      <c r="J13" s="42"/>
      <c r="K13" s="45"/>
      <c r="L13" s="50">
        <f t="shared" ref="L13:L15" si="16">IF(G13=0,H13+J13+K13,G13+J13+K13)</f>
        <v>0</v>
      </c>
      <c r="M13" s="42"/>
      <c r="N13" s="45"/>
      <c r="O13" s="52">
        <f t="shared" ref="O13:O15" si="17">IF(G13=0,H13+M13+N13,G13+M13+N13)</f>
        <v>0</v>
      </c>
      <c r="P13" s="27" t="str">
        <f t="shared" ref="P13:P15" si="18">IF(AND((L13=0),(O13&gt;0)),"O",IF(AND((J13&lt;0),(L13-O13&lt;0)),"O","X"))</f>
        <v>X</v>
      </c>
      <c r="Q13" s="193"/>
      <c r="S13" s="27"/>
      <c r="U13" s="27"/>
      <c r="V13" s="42">
        <f t="shared" ref="V13:V15" si="19">IF($U13&lt;&gt;"도비",IF($S13="국도비","직접입력",SUM($J13:$K13)),)</f>
        <v>0</v>
      </c>
      <c r="W13" s="42">
        <f t="shared" ref="W13:W15" si="20">IF($U13="도비",SUM($J13:$K13),IF($S13="국도비","직접입력",SUM($J13:$K13)-$V13))</f>
        <v>0</v>
      </c>
      <c r="X13" s="27" t="str">
        <f t="shared" ref="X13:X15" si="21">IF(SUM($J13:$K13)=SUM($V13:$W13),"OK","검토")</f>
        <v>OK</v>
      </c>
      <c r="Z13" s="27"/>
      <c r="AA13" s="42">
        <f t="shared" ref="AA13:AA15" si="22">IF($U13&lt;&gt;"도비",IF($S13="국도비","직접입력",SUM($M13:$N13)),)</f>
        <v>0</v>
      </c>
      <c r="AB13" s="42">
        <f t="shared" ref="AB13:AB15" si="23">IF($U13="도비",SUM(M13:N13),IF($S13="국도비","직접입력",SUM(M13:N13)-AA13))</f>
        <v>0</v>
      </c>
      <c r="AC13" s="27" t="str">
        <f t="shared" ref="AC13:AC15" si="24">IF(SUM(M13:N13)=SUM(AA13:AB13),"OK","검토")</f>
        <v>OK</v>
      </c>
      <c r="AE13" s="27" t="str">
        <f>IF(AG13="","",IF(U13="도비","세입없음",CONCATENATE(AG13,"-",COUNTIF($AG$7:AG13,AG13))))</f>
        <v/>
      </c>
      <c r="AG13" s="27" t="str">
        <f t="array" ref="AG13">IF(C13="","",INDEX(구분표!$I$2:$I$300, MATCH(1,(구분표!$E$2:$E$300='1추일입'!B13)*(구분표!$F$2:$F$300='1추일입'!C13)*(구분표!$G$2:$G$300='1추일입'!A13),0)))</f>
        <v/>
      </c>
      <c r="AI13" s="27"/>
      <c r="AK13" s="42">
        <f>IF(AE13="",0,SUMIFS('1추일출'!$W$6:$W$63,'1추일출'!$AF$6:$AF$63,'1추일입'!$AE13))</f>
        <v>0</v>
      </c>
      <c r="AL13" s="42" t="str">
        <f>IF(AE13="","",COUNTIFS('1추일출'!$AF$6:$AF$63,'1추일입'!AE13))</f>
        <v/>
      </c>
      <c r="AM13" s="27" t="str">
        <f t="shared" ref="AM13:AM15" si="25">IF(V13=AK13,"OK","@@")</f>
        <v>OK</v>
      </c>
      <c r="AO13" s="42">
        <f>IF(AE13="",0,SUMIFS('1추일출'!$AB$6:$AB$63,'1추일출'!$AF$6:$AF$63,'1추일입'!$AE13))</f>
        <v>0</v>
      </c>
      <c r="AP13" s="42" t="str">
        <f>IF(AE13="","",COUNTIFS('1추일출'!$AF$6:$AF$63,AE13))</f>
        <v/>
      </c>
      <c r="AQ13" s="27" t="str">
        <f t="shared" ref="AQ13:AQ15" si="26">IF(AA13=AO13,"OK","@@")</f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15"/>
        <v/>
      </c>
      <c r="J14" s="42"/>
      <c r="K14" s="45"/>
      <c r="L14" s="50">
        <f t="shared" si="16"/>
        <v>0</v>
      </c>
      <c r="M14" s="42"/>
      <c r="N14" s="45"/>
      <c r="O14" s="52">
        <f t="shared" si="17"/>
        <v>0</v>
      </c>
      <c r="P14" s="27" t="str">
        <f t="shared" si="18"/>
        <v>X</v>
      </c>
      <c r="Q14" s="193"/>
      <c r="S14" s="27"/>
      <c r="U14" s="27"/>
      <c r="V14" s="42">
        <f t="shared" si="19"/>
        <v>0</v>
      </c>
      <c r="W14" s="42">
        <f t="shared" si="20"/>
        <v>0</v>
      </c>
      <c r="X14" s="27" t="str">
        <f t="shared" si="21"/>
        <v>OK</v>
      </c>
      <c r="Z14" s="27"/>
      <c r="AA14" s="42">
        <f t="shared" si="22"/>
        <v>0</v>
      </c>
      <c r="AB14" s="42">
        <f t="shared" si="23"/>
        <v>0</v>
      </c>
      <c r="AC14" s="27" t="str">
        <f t="shared" si="24"/>
        <v>OK</v>
      </c>
      <c r="AE14" s="27" t="str">
        <f>IF(AG14="","",IF(U14="도비","세입없음",CONCATENATE(AG14,"-",COUNTIF($AG$7:AG14,AG14))))</f>
        <v/>
      </c>
      <c r="AG14" s="27" t="str">
        <f t="array" ref="AG14">IF(C14="","",INDEX(구분표!$I$2:$I$300, MATCH(1,(구분표!$E$2:$E$300='1추일입'!B14)*(구분표!$F$2:$F$300='1추일입'!C14)*(구분표!$G$2:$G$300='1추일입'!A14),0)))</f>
        <v/>
      </c>
      <c r="AI14" s="27"/>
      <c r="AK14" s="42">
        <f>IF(AE14="",0,SUMIFS('1추일출'!$W$6:$W$63,'1추일출'!$AF$6:$AF$63,'1추일입'!$AE14))</f>
        <v>0</v>
      </c>
      <c r="AL14" s="42" t="str">
        <f>IF(AE14="","",COUNTIFS('1추일출'!$AF$6:$AF$63,'1추일입'!AE14))</f>
        <v/>
      </c>
      <c r="AM14" s="27" t="str">
        <f t="shared" si="25"/>
        <v>OK</v>
      </c>
      <c r="AO14" s="42">
        <f>IF(AE14="",0,SUMIFS('1추일출'!$AB$6:$AB$63,'1추일출'!$AF$6:$AF$63,'1추일입'!$AE14))</f>
        <v>0</v>
      </c>
      <c r="AP14" s="42" t="str">
        <f>IF(AE14="","",COUNTIFS('1추일출'!$AF$6:$AF$63,AE14))</f>
        <v/>
      </c>
      <c r="AQ14" s="27" t="str">
        <f t="shared" si="26"/>
        <v>OK</v>
      </c>
    </row>
    <row r="15" spans="1:43" ht="50.1" customHeight="1" x14ac:dyDescent="0.3">
      <c r="A15" s="34" t="str">
        <f>IFERROR(VLOOKUP($C15,구분표!$A$2:$C$300,2,FALSE),"")</f>
        <v/>
      </c>
      <c r="B15" s="25" t="str">
        <f>IFERROR(VLOOKUP($C15,구분표!$A$2:$C$300,3,FALSE),"")</f>
        <v/>
      </c>
      <c r="C15" s="32"/>
      <c r="D15" s="37"/>
      <c r="E15" s="38"/>
      <c r="F15" s="37"/>
      <c r="G15" s="46"/>
      <c r="H15" s="43"/>
      <c r="I15" s="55" t="str">
        <f t="shared" si="15"/>
        <v/>
      </c>
      <c r="J15" s="43"/>
      <c r="K15" s="47"/>
      <c r="L15" s="51">
        <f t="shared" si="16"/>
        <v>0</v>
      </c>
      <c r="M15" s="43"/>
      <c r="N15" s="47"/>
      <c r="O15" s="53">
        <f t="shared" si="17"/>
        <v>0</v>
      </c>
      <c r="P15" s="28" t="str">
        <f t="shared" si="18"/>
        <v>X</v>
      </c>
      <c r="Q15" s="194"/>
      <c r="S15" s="28"/>
      <c r="U15" s="28"/>
      <c r="V15" s="43">
        <f t="shared" si="19"/>
        <v>0</v>
      </c>
      <c r="W15" s="43">
        <f t="shared" si="20"/>
        <v>0</v>
      </c>
      <c r="X15" s="28" t="str">
        <f t="shared" si="21"/>
        <v>OK</v>
      </c>
      <c r="Z15" s="28"/>
      <c r="AA15" s="43">
        <f t="shared" si="22"/>
        <v>0</v>
      </c>
      <c r="AB15" s="43">
        <f t="shared" si="23"/>
        <v>0</v>
      </c>
      <c r="AC15" s="28" t="str">
        <f t="shared" si="24"/>
        <v>OK</v>
      </c>
      <c r="AE15" s="28" t="str">
        <f>IF(AG15="","",IF(U15="도비","세입없음",CONCATENATE(AG15,"-",COUNTIF($AG$7:AG15,AG15))))</f>
        <v/>
      </c>
      <c r="AG15" s="28" t="str">
        <f t="array" ref="AG15">IF(C15="","",INDEX(구분표!$I$2:$I$300, MATCH(1,(구분표!$E$2:$E$300='1추일입'!B15)*(구분표!$F$2:$F$300='1추일입'!C15)*(구분표!$G$2:$G$300='1추일입'!A15),0)))</f>
        <v/>
      </c>
      <c r="AI15" s="28"/>
      <c r="AK15" s="43">
        <f>IF(AE15="",0,SUMIFS('1추일출'!$W$6:$W$63,'1추일출'!$AF$6:$AF$63,'1추일입'!$AE15))</f>
        <v>0</v>
      </c>
      <c r="AL15" s="43" t="str">
        <f>IF(AE15="","",COUNTIFS('1추일출'!$AF$6:$AF$63,'1추일입'!AE15))</f>
        <v/>
      </c>
      <c r="AM15" s="28" t="str">
        <f t="shared" si="25"/>
        <v>OK</v>
      </c>
      <c r="AO15" s="43">
        <f>IF(AE15="",0,SUMIFS('1추일출'!$AB$6:$AB$63,'1추일출'!$AF$6:$AF$63,'1추일입'!$AE15))</f>
        <v>0</v>
      </c>
      <c r="AP15" s="43" t="str">
        <f>IF(AE15="","",COUNTIFS('1추일출'!$AF$6:$AF$63,AE15))</f>
        <v/>
      </c>
      <c r="AQ15" s="28" t="str">
        <f t="shared" si="26"/>
        <v>OK</v>
      </c>
    </row>
  </sheetData>
  <autoFilter ref="A6:AQ6"/>
  <mergeCells count="25"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disablePrompts="1" count="3">
    <dataValidation type="list" allowBlank="1" showInputMessage="1" showErrorMessage="1" sqref="D7:D15">
      <formula1>"본예산,1회추경,신규"</formula1>
    </dataValidation>
    <dataValidation type="list" allowBlank="1" showInputMessage="1" showErrorMessage="1" sqref="S7:S15">
      <formula1>"도비,국도비,국비"</formula1>
    </dataValidation>
    <dataValidation type="list" allowBlank="1" showInputMessage="1" showErrorMessage="1" sqref="Z7:Z15 U7:U15">
      <formula1>"도비,국비,지특,기금,특교"</formula1>
    </dataValidation>
  </dataValidations>
  <pageMargins left="0.70866141732283472" right="0.70866141732283472" top="0.55118110236220474" bottom="0.55118110236220474" header="0.31496062992125984" footer="0.31496062992125984"/>
  <pageSetup paperSize="9" scale="59" fitToHeight="0" orientation="landscape" r:id="rId1"/>
  <headerFooter>
    <oddFooter>&amp;C&amp;P/&amp;N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9" tint="0.39997558519241921"/>
  </sheetPr>
  <dimension ref="A1:AM63"/>
  <sheetViews>
    <sheetView view="pageBreakPreview" zoomScale="90" zoomScaleNormal="70" zoomScaleSheetLayoutView="90" workbookViewId="0">
      <pane xSplit="4" ySplit="6" topLeftCell="E7" activePane="bottomRight" state="frozen"/>
      <selection activeCell="F4" sqref="F4"/>
      <selection pane="topRight" activeCell="F4" sqref="F4"/>
      <selection pane="bottomLeft" activeCell="F4" sqref="F4"/>
      <selection pane="bottomRight" activeCell="F1" sqref="F1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9" width="11.625" style="1" customWidth="1"/>
    <col min="10" max="12" width="11.625" style="1" hidden="1" customWidth="1"/>
    <col min="13" max="14" width="11.625" style="1" customWidth="1"/>
    <col min="15" max="15" width="11.875" style="1" customWidth="1"/>
    <col min="16" max="16" width="7.625" style="1" hidden="1" customWidth="1"/>
    <col min="17" max="17" width="38.625" style="1" hidden="1" customWidth="1"/>
    <col min="18" max="18" width="38.625" style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customWidth="1"/>
    <col min="32" max="32" width="10.625" style="1" customWidth="1"/>
    <col min="33" max="33" width="2.625" style="1" customWidth="1"/>
    <col min="34" max="35" width="7.625" style="1" customWidth="1"/>
    <col min="36" max="36" width="2.625" style="1" customWidth="1"/>
    <col min="37" max="37" width="10.625" style="1" customWidth="1"/>
    <col min="38" max="38" width="2.625" style="1" customWidth="1"/>
    <col min="39" max="39" width="6.625" style="1" customWidth="1"/>
    <col min="40" max="16384" width="9" style="1"/>
  </cols>
  <sheetData>
    <row r="1" spans="1:39" ht="35.1" customHeight="1" x14ac:dyDescent="0.3">
      <c r="A1" s="16" t="s">
        <v>681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39" ht="20.25" customHeight="1" x14ac:dyDescent="0.3">
      <c r="A2" s="19" t="s">
        <v>682</v>
      </c>
      <c r="W2" s="56" t="s">
        <v>693</v>
      </c>
      <c r="AB2" s="56" t="s">
        <v>693</v>
      </c>
    </row>
    <row r="3" spans="1:39" ht="20.25" customHeight="1" x14ac:dyDescent="0.3">
      <c r="J3" s="49">
        <f>COUNTA(J7:J63)-10</f>
        <v>5</v>
      </c>
      <c r="K3" s="49">
        <f>COUNTA(K7:K63)-10</f>
        <v>12</v>
      </c>
      <c r="M3" s="49">
        <f>COUNTA(M7:M63)-10</f>
        <v>10</v>
      </c>
      <c r="N3" s="49">
        <f>COUNTA(N7:N63)-10</f>
        <v>19</v>
      </c>
      <c r="Q3" s="20"/>
      <c r="R3" s="20" t="s">
        <v>661</v>
      </c>
      <c r="W3" s="63" t="str">
        <f>IF(W6='1추일입'!V6,"OK","@@")</f>
        <v>OK</v>
      </c>
      <c r="X3" s="64"/>
      <c r="Y3" s="63" t="str">
        <f>IF(COUNTIF(Y6:Y63,"검토")&gt;0,"@@","OK")</f>
        <v>OK</v>
      </c>
      <c r="AB3" s="63" t="str">
        <f>IF(AB6='1추일입'!AA6,"OK","@@")</f>
        <v>OK</v>
      </c>
      <c r="AD3" s="63" t="str">
        <f>IF(COUNTIF(AD6:AD63,"검토")&gt;0,"@@","OK")</f>
        <v>OK</v>
      </c>
    </row>
    <row r="4" spans="1:39" s="18" customFormat="1" ht="30" customHeight="1" x14ac:dyDescent="0.3">
      <c r="A4" s="268" t="s">
        <v>646</v>
      </c>
      <c r="B4" s="270" t="s">
        <v>647</v>
      </c>
      <c r="C4" s="272" t="s">
        <v>648</v>
      </c>
      <c r="D4" s="271" t="s">
        <v>660</v>
      </c>
      <c r="E4" s="269" t="s">
        <v>649</v>
      </c>
      <c r="F4" s="270" t="s">
        <v>683</v>
      </c>
      <c r="G4" s="269" t="s">
        <v>657</v>
      </c>
      <c r="H4" s="271" t="s">
        <v>656</v>
      </c>
      <c r="I4" s="269" t="s">
        <v>655</v>
      </c>
      <c r="J4" s="273" t="s">
        <v>653</v>
      </c>
      <c r="K4" s="274"/>
      <c r="L4" s="275" t="s">
        <v>654</v>
      </c>
      <c r="M4" s="277" t="s">
        <v>663</v>
      </c>
      <c r="N4" s="278"/>
      <c r="O4" s="284" t="s">
        <v>662</v>
      </c>
      <c r="P4" s="271" t="s">
        <v>659</v>
      </c>
      <c r="Q4" s="271" t="s">
        <v>809</v>
      </c>
      <c r="R4" s="271" t="s">
        <v>810</v>
      </c>
      <c r="T4" s="281" t="s">
        <v>664</v>
      </c>
      <c r="V4" s="282" t="s">
        <v>665</v>
      </c>
      <c r="W4" s="283" t="s">
        <v>666</v>
      </c>
      <c r="X4" s="283"/>
      <c r="Y4" s="283"/>
      <c r="AA4" s="282" t="s">
        <v>665</v>
      </c>
      <c r="AB4" s="279" t="s">
        <v>670</v>
      </c>
      <c r="AC4" s="279"/>
      <c r="AD4" s="279"/>
      <c r="AF4" s="282" t="s">
        <v>671</v>
      </c>
      <c r="AH4" s="286" t="s">
        <v>694</v>
      </c>
      <c r="AI4" s="288" t="s">
        <v>695</v>
      </c>
      <c r="AK4" s="281" t="s">
        <v>672</v>
      </c>
      <c r="AM4" s="281" t="s">
        <v>673</v>
      </c>
    </row>
    <row r="5" spans="1:39" s="18" customFormat="1" ht="18" customHeight="1" x14ac:dyDescent="0.3">
      <c r="A5" s="268"/>
      <c r="B5" s="270"/>
      <c r="C5" s="272"/>
      <c r="D5" s="270"/>
      <c r="E5" s="269"/>
      <c r="F5" s="270"/>
      <c r="G5" s="269"/>
      <c r="H5" s="270"/>
      <c r="I5" s="272"/>
      <c r="J5" s="21" t="s">
        <v>651</v>
      </c>
      <c r="K5" s="40" t="s">
        <v>652</v>
      </c>
      <c r="L5" s="276"/>
      <c r="M5" s="22" t="s">
        <v>651</v>
      </c>
      <c r="N5" s="39" t="s">
        <v>652</v>
      </c>
      <c r="O5" s="285"/>
      <c r="P5" s="271"/>
      <c r="Q5" s="271"/>
      <c r="R5" s="271"/>
      <c r="T5" s="282"/>
      <c r="V5" s="282"/>
      <c r="W5" s="67" t="s">
        <v>667</v>
      </c>
      <c r="X5" s="67" t="s">
        <v>668</v>
      </c>
      <c r="Y5" s="67" t="s">
        <v>669</v>
      </c>
      <c r="AA5" s="282"/>
      <c r="AB5" s="67" t="s">
        <v>667</v>
      </c>
      <c r="AC5" s="67" t="s">
        <v>668</v>
      </c>
      <c r="AD5" s="67" t="s">
        <v>669</v>
      </c>
      <c r="AF5" s="282"/>
      <c r="AH5" s="287"/>
      <c r="AI5" s="289"/>
      <c r="AK5" s="282"/>
      <c r="AM5" s="282"/>
    </row>
    <row r="6" spans="1:39" ht="50.1" customHeight="1" x14ac:dyDescent="0.3">
      <c r="A6" s="48" t="s">
        <v>678</v>
      </c>
      <c r="B6" s="23"/>
      <c r="C6" s="23"/>
      <c r="D6" s="23"/>
      <c r="E6" s="23"/>
      <c r="F6" s="23"/>
      <c r="G6" s="41">
        <f t="shared" ref="G6:O6" si="0">SUBTOTAL(9,G7:G63)/2</f>
        <v>94068741</v>
      </c>
      <c r="H6" s="41">
        <f t="shared" si="0"/>
        <v>63820741</v>
      </c>
      <c r="I6" s="41">
        <f t="shared" si="0"/>
        <v>30248000</v>
      </c>
      <c r="J6" s="41">
        <f t="shared" si="0"/>
        <v>-5293500</v>
      </c>
      <c r="K6" s="41">
        <f t="shared" si="0"/>
        <v>12448071</v>
      </c>
      <c r="L6" s="41">
        <f t="shared" si="0"/>
        <v>101223312</v>
      </c>
      <c r="M6" s="41">
        <f t="shared" si="0"/>
        <v>-17696788</v>
      </c>
      <c r="N6" s="41">
        <f t="shared" si="0"/>
        <v>18608463</v>
      </c>
      <c r="O6" s="41">
        <f t="shared" si="0"/>
        <v>94980416</v>
      </c>
      <c r="P6" s="26"/>
      <c r="Q6" s="191"/>
      <c r="R6" s="191"/>
      <c r="T6" s="26"/>
      <c r="V6" s="26"/>
      <c r="W6" s="41">
        <f>SUBTOTAL(9,W7:W63)</f>
        <v>911675</v>
      </c>
      <c r="X6" s="41">
        <f>SUBTOTAL(9,X7:X63)</f>
        <v>6242896</v>
      </c>
      <c r="Y6" s="27" t="str">
        <f t="shared" ref="Y6" si="1">IF(SUM($J6:$K6)=SUM($W6:$X6),"OK","검토")</f>
        <v>OK</v>
      </c>
      <c r="AA6" s="26"/>
      <c r="AB6" s="41">
        <f>SUBTOTAL(9,AB7:AB63)</f>
        <v>911675</v>
      </c>
      <c r="AC6" s="41">
        <f>SUBTOTAL(9,AC7:AC63)</f>
        <v>0</v>
      </c>
      <c r="AD6" s="27" t="str">
        <f t="shared" ref="AD6" si="2">IF(SUM($J6:$K6)=SUM($W6:$X6),"OK","검토")</f>
        <v>OK</v>
      </c>
      <c r="AF6" s="26"/>
      <c r="AH6" s="24"/>
      <c r="AI6" s="29"/>
      <c r="AK6" s="26"/>
      <c r="AM6" s="26"/>
    </row>
    <row r="7" spans="1:39" ht="50.1" customHeight="1" x14ac:dyDescent="0.3">
      <c r="A7" s="57" t="s">
        <v>684</v>
      </c>
      <c r="B7" s="58"/>
      <c r="C7" s="59"/>
      <c r="D7" s="58"/>
      <c r="E7" s="59"/>
      <c r="F7" s="58"/>
      <c r="G7" s="60">
        <f t="shared" ref="G7:O7" si="3">SUM(G8:G10)</f>
        <v>68903506</v>
      </c>
      <c r="H7" s="60">
        <f t="shared" si="3"/>
        <v>62903506</v>
      </c>
      <c r="I7" s="60">
        <f t="shared" si="3"/>
        <v>6000000</v>
      </c>
      <c r="J7" s="60">
        <f t="shared" si="3"/>
        <v>0</v>
      </c>
      <c r="K7" s="60">
        <f t="shared" si="3"/>
        <v>0</v>
      </c>
      <c r="L7" s="60">
        <f t="shared" si="3"/>
        <v>68903506</v>
      </c>
      <c r="M7" s="60">
        <f t="shared" si="3"/>
        <v>-10563288</v>
      </c>
      <c r="N7" s="60">
        <f t="shared" si="3"/>
        <v>200000</v>
      </c>
      <c r="O7" s="60">
        <f t="shared" si="3"/>
        <v>58540218</v>
      </c>
      <c r="P7" s="61"/>
      <c r="Q7" s="192"/>
      <c r="R7" s="192"/>
      <c r="T7" s="27"/>
      <c r="V7" s="27"/>
      <c r="W7" s="42"/>
      <c r="X7" s="42"/>
      <c r="Y7" s="27"/>
      <c r="AA7" s="27"/>
      <c r="AB7" s="42"/>
      <c r="AC7" s="42"/>
      <c r="AD7" s="27"/>
      <c r="AF7" s="27"/>
      <c r="AH7" s="24"/>
      <c r="AI7" s="65"/>
      <c r="AK7" s="27"/>
      <c r="AM7" s="27"/>
    </row>
    <row r="8" spans="1:39" s="83" customFormat="1" ht="50.1" customHeight="1" x14ac:dyDescent="0.3">
      <c r="A8" s="195" t="str">
        <f>IFERROR(VLOOKUP($C8,구분표!$A$2:$C$300,2,FALSE),"")</f>
        <v>기획재정위원회</v>
      </c>
      <c r="B8" s="196" t="str">
        <f>IFERROR(VLOOKUP($C8,구분표!$A$2:$C$300,3,FALSE),"")</f>
        <v>기획조정실</v>
      </c>
      <c r="C8" s="197" t="s">
        <v>864</v>
      </c>
      <c r="D8" s="198" t="s">
        <v>886</v>
      </c>
      <c r="E8" s="199"/>
      <c r="F8" s="211" t="s">
        <v>885</v>
      </c>
      <c r="G8" s="201">
        <v>276800</v>
      </c>
      <c r="H8" s="201">
        <v>276800</v>
      </c>
      <c r="I8" s="202">
        <f>IF(D8="","",G8-H8)</f>
        <v>0</v>
      </c>
      <c r="J8" s="201"/>
      <c r="K8" s="203"/>
      <c r="L8" s="204">
        <f>IF(G8=0,H8+J8+K8,G8+J8+K8)</f>
        <v>276800</v>
      </c>
      <c r="M8" s="201"/>
      <c r="N8" s="203">
        <v>200000</v>
      </c>
      <c r="O8" s="205">
        <f>IF(G8=0,H8+M8+N8,G8+M8+N8)</f>
        <v>476800</v>
      </c>
      <c r="P8" s="206" t="str">
        <f>IF(AND((L8=0),(O8&gt;0)),"O",IF(AND((J8&lt;0),(L8-O8&lt;0)),"O","X"))</f>
        <v>X</v>
      </c>
      <c r="Q8" s="207"/>
      <c r="R8" s="207"/>
      <c r="S8" s="83" t="s">
        <v>888</v>
      </c>
      <c r="T8" s="206" t="s">
        <v>804</v>
      </c>
      <c r="V8" s="206" t="s">
        <v>804</v>
      </c>
      <c r="W8" s="201">
        <f>IF($V8&lt;&gt;"도비",IF($T8="국도비","직접입력",SUM($J8:$K8)),)</f>
        <v>0</v>
      </c>
      <c r="X8" s="201">
        <f>IF($V8="도비",SUM($J8:$K8),SUM($J8:$K8)-$W8)</f>
        <v>0</v>
      </c>
      <c r="Y8" s="206" t="str">
        <f>IF(SUM($J8:$K8)=SUM($W8:$X8),"OK","검토")</f>
        <v>OK</v>
      </c>
      <c r="AA8" s="206"/>
      <c r="AB8" s="201">
        <f>IF($V8&lt;&gt;"도비",IF($T8="국도비","직접입력",SUM($M8:$N8)),)</f>
        <v>0</v>
      </c>
      <c r="AC8" s="201">
        <f>IF($V8="도비",SUM(M8:N8),SUM(M8:N8)-AB8)</f>
        <v>200000</v>
      </c>
      <c r="AD8" s="206" t="str">
        <f>IF(SUM(M8:N8)=SUM(AB8:AC8),"OK","검토")</f>
        <v>OK</v>
      </c>
      <c r="AF8" s="206" t="str">
        <f>IF(V8="","",IF(V8="도비","세입없음","직접입력"))</f>
        <v>세입없음</v>
      </c>
      <c r="AH8" s="196">
        <f>IF(AF8="","",COUNTIF($AF$7:$AF$63,AF8))</f>
        <v>33</v>
      </c>
      <c r="AI8" s="208" t="str">
        <f>IF(V8="","",IF(AND(V8="도비",AF8="세입없음"),"OK",IF(AND(V8&lt;&gt;"도비",AF8&lt;&gt;""),"OK","@@")))</f>
        <v>OK</v>
      </c>
      <c r="AK8" s="206" t="str">
        <f t="array" ref="AK8">IF(C8="","",INDEX(구분표!$I$2:$I$300, MATCH(1,(구분표!$E$2:$E$300='1추일출'!B8)*(구분표!$F$2:$F$300='1추일출'!C8)*(구분표!$G$2:$G$300='1추일출'!A8),0)))</f>
        <v>0212</v>
      </c>
      <c r="AM8" s="206"/>
    </row>
    <row r="9" spans="1:39" ht="50.1" customHeight="1" x14ac:dyDescent="0.3">
      <c r="A9" s="33" t="str">
        <f>IFERROR(VLOOKUP($C9,구분표!$A$2:$C$300,2,FALSE),"")</f>
        <v>기획재정위원회</v>
      </c>
      <c r="B9" s="24" t="str">
        <f>IFERROR(VLOOKUP($C9,구분표!$A$2:$C$300,3,FALSE),"")</f>
        <v>기획조정실</v>
      </c>
      <c r="C9" s="31" t="s">
        <v>882</v>
      </c>
      <c r="D9" s="35" t="s">
        <v>883</v>
      </c>
      <c r="E9" s="36">
        <v>114</v>
      </c>
      <c r="F9" s="209" t="s">
        <v>884</v>
      </c>
      <c r="G9" s="44">
        <v>68626706</v>
      </c>
      <c r="H9" s="42">
        <v>62626706</v>
      </c>
      <c r="I9" s="54">
        <f>IF(D9="","",G9-H9)</f>
        <v>6000000</v>
      </c>
      <c r="J9" s="42"/>
      <c r="K9" s="45"/>
      <c r="L9" s="50">
        <f>IF(G9=0,H9+J9+K9,G9+J9+K9)</f>
        <v>68626706</v>
      </c>
      <c r="M9" s="42">
        <v>-10563288</v>
      </c>
      <c r="N9" s="45"/>
      <c r="O9" s="52">
        <f>IF(G9=0,H9+M9+N9,G9+M9+N9)</f>
        <v>58063418</v>
      </c>
      <c r="P9" s="27" t="str">
        <f>IF(AND((L9=0),(O9&gt;0)),"O",IF(AND((J9&lt;0),(L9-O9&lt;0)),"O","X"))</f>
        <v>X</v>
      </c>
      <c r="Q9" s="193"/>
      <c r="R9" s="193"/>
      <c r="T9" s="27" t="s">
        <v>804</v>
      </c>
      <c r="V9" s="27" t="s">
        <v>804</v>
      </c>
      <c r="W9" s="42">
        <f>IF($V9&lt;&gt;"도비",IF($T9="국도비","직접입력",SUM($J9:$K9)),)</f>
        <v>0</v>
      </c>
      <c r="X9" s="42">
        <f>IF($V9="도비",SUM($J9:$K9),SUM($J9:$K9)-$W9)</f>
        <v>0</v>
      </c>
      <c r="Y9" s="27" t="str">
        <f>IF(SUM($J9:$K9)=SUM($W9:$X9),"OK","검토")</f>
        <v>OK</v>
      </c>
      <c r="AA9" s="27"/>
      <c r="AB9" s="42">
        <f>IF($V9&lt;&gt;"도비",IF($T9="국도비","직접입력",SUM($M9:$N9)),)</f>
        <v>0</v>
      </c>
      <c r="AC9" s="42">
        <f>IF($V9="도비",SUM(M9:N9),SUM(M9:N9)-AB9)</f>
        <v>-10563288</v>
      </c>
      <c r="AD9" s="27" t="str">
        <f>IF(SUM(M9:N9)=SUM(AB9:AC9),"OK","검토")</f>
        <v>OK</v>
      </c>
      <c r="AF9" s="27" t="str">
        <f>IF(V9="","",IF(V9="도비","세입없음","직접입력"))</f>
        <v>세입없음</v>
      </c>
      <c r="AH9" s="24">
        <f>IF(AF9="","",COUNTIF($AF$7:$AF$63,AF9))</f>
        <v>33</v>
      </c>
      <c r="AI9" s="65" t="str">
        <f>IF(V9="","",IF(AND(V9="도비",AF9="세입없음"),"OK",IF(AND(V9&lt;&gt;"도비",AF9&lt;&gt;""),"OK","@@")))</f>
        <v>OK</v>
      </c>
      <c r="AK9" s="27" t="str">
        <f t="array" ref="AK9">IF(C9="","",INDEX(구분표!$I$2:$I$300, MATCH(1,(구분표!$E$2:$E$300='1추일출'!B9)*(구분표!$F$2:$F$300='1추일출'!C9)*(구분표!$G$2:$G$300='1추일출'!A9),0)))</f>
        <v>0207</v>
      </c>
      <c r="AM9" s="27"/>
    </row>
    <row r="10" spans="1:39" ht="50.1" hidden="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209"/>
      <c r="G10" s="44"/>
      <c r="H10" s="42"/>
      <c r="I10" s="54" t="str">
        <f>IF(D10="","",G10-H10)</f>
        <v/>
      </c>
      <c r="J10" s="42"/>
      <c r="K10" s="45"/>
      <c r="L10" s="50">
        <f>IF(G10=0,H10+J10+K10,G10+J10+K10)</f>
        <v>0</v>
      </c>
      <c r="M10" s="42"/>
      <c r="N10" s="45"/>
      <c r="O10" s="52">
        <f>IF(G10=0,H10+M10+N10,G10+M10+N10)</f>
        <v>0</v>
      </c>
      <c r="P10" s="27" t="str">
        <f>IF(AND((L10=0),(O10&gt;0)),"O",IF(AND((J10&lt;0),(L10-O10&lt;0)),"O","X"))</f>
        <v>X</v>
      </c>
      <c r="Q10" s="193"/>
      <c r="R10" s="193"/>
      <c r="T10" s="27"/>
      <c r="V10" s="27"/>
      <c r="W10" s="42">
        <f>IF($V10&lt;&gt;"도비",IF($T10="국도비","직접입력",SUM($J10:$K10)),)</f>
        <v>0</v>
      </c>
      <c r="X10" s="42">
        <f>IF($V10="도비",SUM($J10:$K10),SUM($J10:$K10)-$W10)</f>
        <v>0</v>
      </c>
      <c r="Y10" s="27" t="str">
        <f>IF(SUM($J10:$K10)=SUM($W10:$X10),"OK","검토")</f>
        <v>OK</v>
      </c>
      <c r="AA10" s="27"/>
      <c r="AB10" s="42">
        <f>IF($V10&lt;&gt;"도비",IF($T10="국도비","직접입력",SUM($M10:$N10)),)</f>
        <v>0</v>
      </c>
      <c r="AC10" s="42">
        <f>IF($V10="도비",SUM(M10:N10),SUM(M10:N10)-AB10)</f>
        <v>0</v>
      </c>
      <c r="AD10" s="27" t="str">
        <f>IF(SUM(M10:N10)=SUM(AB10:AC10),"OK","검토")</f>
        <v>OK</v>
      </c>
      <c r="AF10" s="27" t="str">
        <f>IF(V10="","",IF(V10="도비","세입없음","직접입력"))</f>
        <v/>
      </c>
      <c r="AH10" s="24" t="str">
        <f>IF(AF10="","",COUNTIF($AF$7:$AF$63,AF10))</f>
        <v/>
      </c>
      <c r="AI10" s="65" t="str">
        <f>IF(V10="","",IF(AND(V10="도비",AF10="세입없음"),"OK",IF(AND(V10&lt;&gt;"도비",AF10&lt;&gt;""),"OK","@@")))</f>
        <v/>
      </c>
      <c r="AK10" s="27" t="str">
        <f t="array" ref="AK10">IF(C10="","",INDEX(구분표!$I$2:$I$300, MATCH(1,(구분표!$E$2:$E$300='1추일출'!B10)*(구분표!$F$2:$F$300='1추일출'!C10)*(구분표!$G$2:$G$300='1추일출'!A10),0)))</f>
        <v/>
      </c>
      <c r="AM10" s="27"/>
    </row>
    <row r="11" spans="1:39" ht="50.1" customHeight="1" x14ac:dyDescent="0.3">
      <c r="A11" s="57" t="s">
        <v>685</v>
      </c>
      <c r="B11" s="58"/>
      <c r="C11" s="59"/>
      <c r="D11" s="58"/>
      <c r="E11" s="59"/>
      <c r="F11" s="210"/>
      <c r="G11" s="60">
        <f t="shared" ref="G11:O11" si="4">SUM(G12:G15)</f>
        <v>0</v>
      </c>
      <c r="H11" s="60">
        <f t="shared" si="4"/>
        <v>0</v>
      </c>
      <c r="I11" s="60">
        <f t="shared" si="4"/>
        <v>0</v>
      </c>
      <c r="J11" s="60">
        <f t="shared" si="4"/>
        <v>0</v>
      </c>
      <c r="K11" s="60">
        <f t="shared" si="4"/>
        <v>2000000</v>
      </c>
      <c r="L11" s="60">
        <f t="shared" si="4"/>
        <v>2000000</v>
      </c>
      <c r="M11" s="60">
        <f t="shared" si="4"/>
        <v>0</v>
      </c>
      <c r="N11" s="60">
        <f t="shared" si="4"/>
        <v>6000000</v>
      </c>
      <c r="O11" s="60">
        <f t="shared" si="4"/>
        <v>6000000</v>
      </c>
      <c r="P11" s="61"/>
      <c r="Q11" s="192"/>
      <c r="R11" s="192"/>
      <c r="T11" s="27"/>
      <c r="V11" s="27"/>
      <c r="W11" s="42"/>
      <c r="X11" s="42"/>
      <c r="Y11" s="27"/>
      <c r="AA11" s="27"/>
      <c r="AB11" s="42"/>
      <c r="AC11" s="42"/>
      <c r="AD11" s="27"/>
      <c r="AF11" s="27"/>
      <c r="AH11" s="24"/>
      <c r="AI11" s="65"/>
      <c r="AK11" s="27"/>
      <c r="AM11" s="27"/>
    </row>
    <row r="12" spans="1:39" s="83" customFormat="1" ht="50.1" customHeight="1" x14ac:dyDescent="0.3">
      <c r="A12" s="195" t="str">
        <f>IFERROR(VLOOKUP($C12,구분표!$A$2:$C$300,2,FALSE),"")</f>
        <v>경제과학기술위원회</v>
      </c>
      <c r="B12" s="196" t="str">
        <f>IFERROR(VLOOKUP($C12,구분표!$A$2:$C$300,3,FALSE),"")</f>
        <v>경제실</v>
      </c>
      <c r="C12" s="197" t="s">
        <v>126</v>
      </c>
      <c r="D12" s="198" t="s">
        <v>807</v>
      </c>
      <c r="E12" s="199"/>
      <c r="F12" s="211" t="s">
        <v>830</v>
      </c>
      <c r="G12" s="200">
        <v>0</v>
      </c>
      <c r="H12" s="201">
        <v>0</v>
      </c>
      <c r="I12" s="202">
        <f t="shared" ref="I12:I15" si="5">IF(D12="","",G12-H12)</f>
        <v>0</v>
      </c>
      <c r="J12" s="201"/>
      <c r="K12" s="203">
        <v>1000000</v>
      </c>
      <c r="L12" s="204">
        <f t="shared" ref="L12:L15" si="6">IF(G12=0,H12+J12+K12,G12+J12+K12)</f>
        <v>1000000</v>
      </c>
      <c r="M12" s="201"/>
      <c r="N12" s="203">
        <v>1000000</v>
      </c>
      <c r="O12" s="205">
        <f t="shared" ref="O12:O15" si="7">IF(G12=0,H12+M12+N12,G12+M12+N12)</f>
        <v>1000000</v>
      </c>
      <c r="P12" s="206" t="str">
        <f t="shared" ref="P12:P15" si="8">IF(AND((L12=0),(O12&gt;0)),"O",IF(AND((J12&lt;0),(L12-O12&lt;0)),"O","X"))</f>
        <v>X</v>
      </c>
      <c r="Q12" s="207"/>
      <c r="R12" s="207"/>
      <c r="T12" s="206" t="s">
        <v>804</v>
      </c>
      <c r="V12" s="206" t="s">
        <v>804</v>
      </c>
      <c r="W12" s="201">
        <f t="shared" ref="W12:W15" si="9">IF($V12&lt;&gt;"도비",IF($T12="국도비","직접입력",SUM($J12:$K12)),)</f>
        <v>0</v>
      </c>
      <c r="X12" s="201">
        <f t="shared" ref="X12:X15" si="10">IF($V12="도비",SUM($J12:$K12),SUM($J12:$K12)-$W12)</f>
        <v>1000000</v>
      </c>
      <c r="Y12" s="206" t="str">
        <f t="shared" ref="Y12:Y15" si="11">IF(SUM($J12:$K12)=SUM($W12:$X12),"OK","검토")</f>
        <v>OK</v>
      </c>
      <c r="AA12" s="206"/>
      <c r="AB12" s="201">
        <f t="shared" ref="AB12:AB15" si="12">IF($V12&lt;&gt;"도비",IF($T12="국도비","직접입력",SUM($M12:$N12)),)</f>
        <v>0</v>
      </c>
      <c r="AC12" s="201">
        <f t="shared" ref="AC12:AC15" si="13">IF($V12="도비",SUM(M12:N12),SUM(M12:N12)-AB12)</f>
        <v>1000000</v>
      </c>
      <c r="AD12" s="206" t="str">
        <f t="shared" ref="AD12:AD15" si="14">IF(SUM(M12:N12)=SUM(AB12:AC12),"OK","검토")</f>
        <v>OK</v>
      </c>
      <c r="AF12" s="206" t="str">
        <f t="shared" ref="AF12:AF15" si="15">IF(V12="","",IF(V12="도비","세입없음","직접입력"))</f>
        <v>세입없음</v>
      </c>
      <c r="AH12" s="196">
        <f>IF(AF12="","",COUNTIF($AF$7:$AF$63,AF12))</f>
        <v>33</v>
      </c>
      <c r="AI12" s="208" t="str">
        <f t="shared" ref="AI12:AI15" si="16">IF(V12="","",IF(AND(V12="도비",AF12="세입없음"),"OK",IF(AND(V12&lt;&gt;"도비",AF12&lt;&gt;""),"OK","@@")))</f>
        <v>OK</v>
      </c>
      <c r="AK12" s="206" t="str">
        <f t="array" ref="AK12">IF(C12="","",INDEX(구분표!$I$2:$I$300, MATCH(1,(구분표!$E$2:$E$300='1추일출'!B12)*(구분표!$F$2:$F$300='1추일출'!C12)*(구분표!$G$2:$G$300='1추일출'!A12),0)))</f>
        <v>0305</v>
      </c>
      <c r="AM12" s="206"/>
    </row>
    <row r="13" spans="1:39" s="83" customFormat="1" ht="50.1" customHeight="1" x14ac:dyDescent="0.3">
      <c r="A13" s="195" t="str">
        <f>IFERROR(VLOOKUP($C13,구분표!$A$2:$C$300,2,FALSE),"")</f>
        <v>경제과학기술위원회</v>
      </c>
      <c r="B13" s="196" t="str">
        <f>IFERROR(VLOOKUP($C13,구분표!$A$2:$C$300,3,FALSE),"")</f>
        <v>경제실</v>
      </c>
      <c r="C13" s="197" t="s">
        <v>123</v>
      </c>
      <c r="D13" s="198" t="s">
        <v>807</v>
      </c>
      <c r="E13" s="199"/>
      <c r="F13" s="211" t="s">
        <v>831</v>
      </c>
      <c r="G13" s="200">
        <v>0</v>
      </c>
      <c r="H13" s="201">
        <v>0</v>
      </c>
      <c r="I13" s="202">
        <f t="shared" si="5"/>
        <v>0</v>
      </c>
      <c r="J13" s="201"/>
      <c r="K13" s="203">
        <v>1000000</v>
      </c>
      <c r="L13" s="204">
        <f t="shared" si="6"/>
        <v>1000000</v>
      </c>
      <c r="M13" s="201"/>
      <c r="N13" s="203"/>
      <c r="O13" s="205">
        <f t="shared" si="7"/>
        <v>0</v>
      </c>
      <c r="P13" s="206" t="str">
        <f t="shared" si="8"/>
        <v>X</v>
      </c>
      <c r="Q13" s="207"/>
      <c r="R13" s="207"/>
      <c r="T13" s="206" t="s">
        <v>804</v>
      </c>
      <c r="V13" s="206" t="s">
        <v>804</v>
      </c>
      <c r="W13" s="201">
        <f t="shared" si="9"/>
        <v>0</v>
      </c>
      <c r="X13" s="201">
        <f t="shared" si="10"/>
        <v>1000000</v>
      </c>
      <c r="Y13" s="206" t="str">
        <f t="shared" si="11"/>
        <v>OK</v>
      </c>
      <c r="AA13" s="206"/>
      <c r="AB13" s="201">
        <f t="shared" si="12"/>
        <v>0</v>
      </c>
      <c r="AC13" s="201">
        <f t="shared" si="13"/>
        <v>0</v>
      </c>
      <c r="AD13" s="206" t="str">
        <f t="shared" si="14"/>
        <v>OK</v>
      </c>
      <c r="AF13" s="206" t="str">
        <f t="shared" si="15"/>
        <v>세입없음</v>
      </c>
      <c r="AH13" s="196">
        <f>IF(AF13="","",COUNTIF($AF$7:$AF$63,AF13))</f>
        <v>33</v>
      </c>
      <c r="AI13" s="208" t="str">
        <f t="shared" si="16"/>
        <v>OK</v>
      </c>
      <c r="AK13" s="206" t="str">
        <f t="array" ref="AK13">IF(C13="","",INDEX(구분표!$I$2:$I$300, MATCH(1,(구분표!$E$2:$E$300='1추일출'!B13)*(구분표!$F$2:$F$300='1추일출'!C13)*(구분표!$G$2:$G$300='1추일출'!A13),0)))</f>
        <v>0304</v>
      </c>
      <c r="AM13" s="206"/>
    </row>
    <row r="14" spans="1:39" s="83" customFormat="1" ht="50.1" customHeight="1" x14ac:dyDescent="0.3">
      <c r="A14" s="195" t="str">
        <f>IFERROR(VLOOKUP($C14,구분표!$A$2:$C$300,2,FALSE),"")</f>
        <v>경제과학기술위원회</v>
      </c>
      <c r="B14" s="196" t="str">
        <f>IFERROR(VLOOKUP($C14,구분표!$A$2:$C$300,3,FALSE),"")</f>
        <v>경제실</v>
      </c>
      <c r="C14" s="197" t="s">
        <v>871</v>
      </c>
      <c r="D14" s="198" t="s">
        <v>861</v>
      </c>
      <c r="E14" s="199"/>
      <c r="F14" s="209" t="s">
        <v>863</v>
      </c>
      <c r="G14" s="200"/>
      <c r="H14" s="201"/>
      <c r="I14" s="202">
        <f t="shared" si="5"/>
        <v>0</v>
      </c>
      <c r="J14" s="201"/>
      <c r="K14" s="203"/>
      <c r="L14" s="204">
        <f t="shared" si="6"/>
        <v>0</v>
      </c>
      <c r="M14" s="201"/>
      <c r="N14" s="203">
        <v>2000000</v>
      </c>
      <c r="O14" s="205">
        <f t="shared" si="7"/>
        <v>2000000</v>
      </c>
      <c r="P14" s="206" t="str">
        <f t="shared" si="8"/>
        <v>O</v>
      </c>
      <c r="Q14" s="207"/>
      <c r="R14" s="207"/>
      <c r="S14" s="83" t="s">
        <v>888</v>
      </c>
      <c r="T14" s="206" t="s">
        <v>804</v>
      </c>
      <c r="V14" s="206" t="s">
        <v>804</v>
      </c>
      <c r="W14" s="201">
        <f t="shared" si="9"/>
        <v>0</v>
      </c>
      <c r="X14" s="201">
        <f t="shared" si="10"/>
        <v>0</v>
      </c>
      <c r="Y14" s="206" t="str">
        <f t="shared" si="11"/>
        <v>OK</v>
      </c>
      <c r="AA14" s="206"/>
      <c r="AB14" s="201">
        <f t="shared" si="12"/>
        <v>0</v>
      </c>
      <c r="AC14" s="201">
        <f t="shared" si="13"/>
        <v>2000000</v>
      </c>
      <c r="AD14" s="206" t="str">
        <f t="shared" si="14"/>
        <v>OK</v>
      </c>
      <c r="AF14" s="206" t="str">
        <f t="shared" si="15"/>
        <v>세입없음</v>
      </c>
      <c r="AH14" s="196">
        <f>IF(AF14="","",COUNTIF($AF$7:$AF$63,AF14))</f>
        <v>33</v>
      </c>
      <c r="AI14" s="208" t="str">
        <f t="shared" si="16"/>
        <v>OK</v>
      </c>
      <c r="AK14" s="206" t="str">
        <f t="array" ref="AK14">IF(C14="","",INDEX(구분표!$I$2:$I$300, MATCH(1,(구분표!$E$2:$E$300='1추일출'!B14)*(구분표!$F$2:$F$300='1추일출'!C14)*(구분표!$G$2:$G$300='1추일출'!A14),0)))</f>
        <v>0303</v>
      </c>
      <c r="AM14" s="206"/>
    </row>
    <row r="15" spans="1:39" s="83" customFormat="1" ht="50.1" customHeight="1" x14ac:dyDescent="0.3">
      <c r="A15" s="195" t="str">
        <f>IFERROR(VLOOKUP($C15,구분표!$A$2:$C$300,2,FALSE),"")</f>
        <v>경제과학기술위원회</v>
      </c>
      <c r="B15" s="196" t="str">
        <f>IFERROR(VLOOKUP($C15,구분표!$A$2:$C$300,3,FALSE),"")</f>
        <v>경제실</v>
      </c>
      <c r="C15" s="197" t="s">
        <v>880</v>
      </c>
      <c r="D15" s="198" t="s">
        <v>881</v>
      </c>
      <c r="E15" s="199"/>
      <c r="F15" s="209" t="s">
        <v>887</v>
      </c>
      <c r="G15" s="200"/>
      <c r="H15" s="201"/>
      <c r="I15" s="202">
        <f t="shared" si="5"/>
        <v>0</v>
      </c>
      <c r="J15" s="201"/>
      <c r="K15" s="203"/>
      <c r="L15" s="204">
        <f t="shared" si="6"/>
        <v>0</v>
      </c>
      <c r="M15" s="201"/>
      <c r="N15" s="203">
        <v>3000000</v>
      </c>
      <c r="O15" s="205">
        <f t="shared" si="7"/>
        <v>3000000</v>
      </c>
      <c r="P15" s="206" t="str">
        <f t="shared" si="8"/>
        <v>O</v>
      </c>
      <c r="Q15" s="207"/>
      <c r="R15" s="207"/>
      <c r="S15" s="83" t="s">
        <v>888</v>
      </c>
      <c r="T15" s="206" t="s">
        <v>804</v>
      </c>
      <c r="V15" s="206" t="s">
        <v>804</v>
      </c>
      <c r="W15" s="201">
        <f t="shared" si="9"/>
        <v>0</v>
      </c>
      <c r="X15" s="201">
        <f t="shared" si="10"/>
        <v>0</v>
      </c>
      <c r="Y15" s="206" t="str">
        <f t="shared" si="11"/>
        <v>OK</v>
      </c>
      <c r="AA15" s="206"/>
      <c r="AB15" s="201">
        <f t="shared" si="12"/>
        <v>0</v>
      </c>
      <c r="AC15" s="201">
        <f t="shared" si="13"/>
        <v>3000000</v>
      </c>
      <c r="AD15" s="206" t="str">
        <f t="shared" si="14"/>
        <v>OK</v>
      </c>
      <c r="AF15" s="206" t="str">
        <f t="shared" si="15"/>
        <v>세입없음</v>
      </c>
      <c r="AH15" s="196">
        <f>IF(AF15="","",COUNTIF($AF$7:$AF$63,AF15))</f>
        <v>33</v>
      </c>
      <c r="AI15" s="208" t="str">
        <f t="shared" si="16"/>
        <v>OK</v>
      </c>
      <c r="AK15" s="206" t="str">
        <f t="array" ref="AK15">IF(C15="","",INDEX(구분표!$I$2:$I$300, MATCH(1,(구분표!$E$2:$E$300='1추일출'!B15)*(구분표!$F$2:$F$300='1추일출'!C15)*(구분표!$G$2:$G$300='1추일출'!A15),0)))</f>
        <v>0304</v>
      </c>
      <c r="AM15" s="206"/>
    </row>
    <row r="16" spans="1:39" ht="50.1" customHeight="1" x14ac:dyDescent="0.3">
      <c r="A16" s="57" t="s">
        <v>686</v>
      </c>
      <c r="B16" s="58"/>
      <c r="C16" s="59"/>
      <c r="D16" s="58"/>
      <c r="E16" s="59"/>
      <c r="F16" s="210"/>
      <c r="G16" s="60">
        <f t="shared" ref="G16:O16" si="17">SUM(G17:G20)</f>
        <v>773000</v>
      </c>
      <c r="H16" s="60">
        <f t="shared" si="17"/>
        <v>0</v>
      </c>
      <c r="I16" s="60">
        <f t="shared" si="17"/>
        <v>773000</v>
      </c>
      <c r="J16" s="60">
        <f t="shared" si="17"/>
        <v>0</v>
      </c>
      <c r="K16" s="60">
        <f t="shared" si="17"/>
        <v>37500</v>
      </c>
      <c r="L16" s="60">
        <f t="shared" si="17"/>
        <v>810500</v>
      </c>
      <c r="M16" s="60">
        <f t="shared" si="17"/>
        <v>0</v>
      </c>
      <c r="N16" s="60">
        <f t="shared" si="17"/>
        <v>441500</v>
      </c>
      <c r="O16" s="60">
        <f t="shared" si="17"/>
        <v>1214500</v>
      </c>
      <c r="P16" s="61"/>
      <c r="Q16" s="192"/>
      <c r="R16" s="192"/>
      <c r="T16" s="27"/>
      <c r="V16" s="27"/>
      <c r="W16" s="42"/>
      <c r="X16" s="42"/>
      <c r="Y16" s="27"/>
      <c r="AA16" s="27"/>
      <c r="AB16" s="42"/>
      <c r="AC16" s="42"/>
      <c r="AD16" s="27"/>
      <c r="AF16" s="27"/>
      <c r="AH16" s="24"/>
      <c r="AI16" s="65"/>
      <c r="AK16" s="27"/>
      <c r="AM16" s="27"/>
    </row>
    <row r="17" spans="1:39" s="83" customFormat="1" ht="50.1" customHeight="1" x14ac:dyDescent="0.3">
      <c r="A17" s="195" t="str">
        <f>IFERROR(VLOOKUP($C17,구분표!$A$2:$C$300,2,FALSE),"")</f>
        <v>안전행정위원회</v>
      </c>
      <c r="B17" s="196" t="str">
        <f>IFERROR(VLOOKUP($C17,구분표!$A$2:$C$300,3,FALSE),"")</f>
        <v>재난안전본부</v>
      </c>
      <c r="C17" s="197" t="s">
        <v>817</v>
      </c>
      <c r="D17" s="198" t="s">
        <v>803</v>
      </c>
      <c r="E17" s="199">
        <v>153</v>
      </c>
      <c r="F17" s="211" t="s">
        <v>832</v>
      </c>
      <c r="G17" s="200">
        <v>773000</v>
      </c>
      <c r="H17" s="201">
        <v>0</v>
      </c>
      <c r="I17" s="202">
        <f>IF(D17="","",G17-H17)</f>
        <v>773000</v>
      </c>
      <c r="J17" s="201"/>
      <c r="K17" s="203">
        <v>37500</v>
      </c>
      <c r="L17" s="204">
        <f>IF(G17=0,H17+J17+K17,G17+J17+K17)</f>
        <v>810500</v>
      </c>
      <c r="M17" s="201"/>
      <c r="N17" s="203">
        <v>37500</v>
      </c>
      <c r="O17" s="205">
        <f>IF(G17=0,H17+M17+N17,G17+M17+N17)</f>
        <v>810500</v>
      </c>
      <c r="P17" s="206" t="str">
        <f>IF(AND((L17=0),(O17&gt;0)),"O",IF(AND((J17&lt;0),(L17-O17&lt;0)),"O","X"))</f>
        <v>X</v>
      </c>
      <c r="Q17" s="207" t="s">
        <v>818</v>
      </c>
      <c r="R17" s="207" t="s">
        <v>818</v>
      </c>
      <c r="T17" s="206" t="s">
        <v>804</v>
      </c>
      <c r="V17" s="206" t="s">
        <v>804</v>
      </c>
      <c r="W17" s="201">
        <f>IF($V17&lt;&gt;"도비",IF($T17="국도비","직접입력",SUM($J17:$K17)),)</f>
        <v>0</v>
      </c>
      <c r="X17" s="201">
        <f>IF($V17="도비",SUM($J17:$K17),SUM($J17:$K17)-$W17)</f>
        <v>37500</v>
      </c>
      <c r="Y17" s="206" t="str">
        <f>IF(SUM($J17:$K17)=SUM($W17:$X17),"OK","검토")</f>
        <v>OK</v>
      </c>
      <c r="AA17" s="206"/>
      <c r="AB17" s="201">
        <f>IF($V17&lt;&gt;"도비",IF($T17="국도비","직접입력",SUM($M17:$N17)),)</f>
        <v>0</v>
      </c>
      <c r="AC17" s="201">
        <f>IF($V17="도비",SUM(M17:N17),SUM(M17:N17)-AB17)</f>
        <v>37500</v>
      </c>
      <c r="AD17" s="206" t="str">
        <f>IF(SUM(M17:N17)=SUM(AB17:AC17),"OK","검토")</f>
        <v>OK</v>
      </c>
      <c r="AF17" s="206" t="str">
        <f>IF(V17="","",IF(V17="도비","세입없음","직접입력"))</f>
        <v>세입없음</v>
      </c>
      <c r="AH17" s="196">
        <f>IF(AF17="","",COUNTIF($AF$7:$AF$63,AF17))</f>
        <v>33</v>
      </c>
      <c r="AI17" s="208" t="str">
        <f>IF(V17="","",IF(AND(V17="도비",AF17="세입없음"),"OK",IF(AND(V17&lt;&gt;"도비",AF17&lt;&gt;""),"OK","@@")))</f>
        <v>OK</v>
      </c>
      <c r="AK17" s="206" t="str">
        <f t="array" ref="AK17">IF(C17="","",INDEX(구분표!$I$2:$I$300, MATCH(1,(구분표!$E$2:$E$300='1추일출'!B17)*(구분표!$F$2:$F$300='1추일출'!C17)*(구분표!$G$2:$G$300='1추일출'!A17),0)))</f>
        <v>0411</v>
      </c>
      <c r="AM17" s="206"/>
    </row>
    <row r="18" spans="1:39" s="83" customFormat="1" ht="50.1" customHeight="1" x14ac:dyDescent="0.3">
      <c r="A18" s="195" t="str">
        <f>IFERROR(VLOOKUP($C18,구분표!$A$2:$C$300,2,FALSE),"")</f>
        <v>안전행정위원회</v>
      </c>
      <c r="B18" s="196" t="str">
        <f>IFERROR(VLOOKUP($C18,구분표!$A$2:$C$300,3,FALSE),"")</f>
        <v>재난안전본부</v>
      </c>
      <c r="C18" s="197" t="s">
        <v>872</v>
      </c>
      <c r="D18" s="198" t="s">
        <v>861</v>
      </c>
      <c r="E18" s="199"/>
      <c r="F18" s="211" t="s">
        <v>870</v>
      </c>
      <c r="G18" s="200"/>
      <c r="H18" s="201"/>
      <c r="I18" s="202">
        <f>IF(D18="","",G18-H18)</f>
        <v>0</v>
      </c>
      <c r="J18" s="201"/>
      <c r="K18" s="203"/>
      <c r="L18" s="204">
        <f>IF(G18=0,H18+J18+K18,G18+J18+K18)</f>
        <v>0</v>
      </c>
      <c r="M18" s="201"/>
      <c r="N18" s="203">
        <v>404000</v>
      </c>
      <c r="O18" s="205">
        <f>IF(G18=0,H18+M18+N18,G18+M18+N18)</f>
        <v>404000</v>
      </c>
      <c r="P18" s="206" t="str">
        <f>IF(AND((L18=0),(O18&gt;0)),"O",IF(AND((J18&lt;0),(L18-O18&lt;0)),"O","X"))</f>
        <v>O</v>
      </c>
      <c r="Q18" s="207"/>
      <c r="R18" s="207"/>
      <c r="S18" s="83" t="s">
        <v>888</v>
      </c>
      <c r="T18" s="206" t="s">
        <v>804</v>
      </c>
      <c r="V18" s="206" t="s">
        <v>804</v>
      </c>
      <c r="W18" s="201">
        <f>IF($V18&lt;&gt;"도비",IF($T18="국도비","직접입력",SUM($J18:$K18)),)</f>
        <v>0</v>
      </c>
      <c r="X18" s="201">
        <f>IF($V18="도비",SUM($J18:$K18),SUM($J18:$K18)-$W18)</f>
        <v>0</v>
      </c>
      <c r="Y18" s="206" t="str">
        <f>IF(SUM($J18:$K18)=SUM($W18:$X18),"OK","검토")</f>
        <v>OK</v>
      </c>
      <c r="AA18" s="206"/>
      <c r="AB18" s="201">
        <f>IF($V18&lt;&gt;"도비",IF($T18="국도비","직접입력",SUM($M18:$N18)),)</f>
        <v>0</v>
      </c>
      <c r="AC18" s="201">
        <f>IF($V18="도비",SUM(M18:N18),SUM(M18:N18)-AB18)</f>
        <v>404000</v>
      </c>
      <c r="AD18" s="206" t="str">
        <f>IF(SUM(M18:N18)=SUM(AB18:AC18),"OK","검토")</f>
        <v>OK</v>
      </c>
      <c r="AF18" s="206" t="str">
        <f>IF(V18="","",IF(V18="도비","세입없음","직접입력"))</f>
        <v>세입없음</v>
      </c>
      <c r="AH18" s="196">
        <f>IF(AF18="","",COUNTIF($AF$7:$AF$63,AF18))</f>
        <v>33</v>
      </c>
      <c r="AI18" s="208" t="str">
        <f>IF(V18="","",IF(AND(V18="도비",AF18="세입없음"),"OK",IF(AND(V18&lt;&gt;"도비",AF18&lt;&gt;""),"OK","@@")))</f>
        <v>OK</v>
      </c>
      <c r="AK18" s="206" t="str">
        <f t="array" ref="AK18">IF(C18="","",INDEX(구분표!$I$2:$I$300, MATCH(1,(구분표!$E$2:$E$300='1추일출'!B18)*(구분표!$F$2:$F$300='1추일출'!C18)*(구분표!$G$2:$G$300='1추일출'!A18),0)))</f>
        <v>0409</v>
      </c>
      <c r="AM18" s="206"/>
    </row>
    <row r="19" spans="1:39" s="83" customFormat="1" ht="50.1" hidden="1" customHeight="1" x14ac:dyDescent="0.3">
      <c r="A19" s="195" t="str">
        <f>IFERROR(VLOOKUP($C19,구분표!$A$2:$C$300,2,FALSE),"")</f>
        <v/>
      </c>
      <c r="B19" s="196" t="str">
        <f>IFERROR(VLOOKUP($C19,구분표!$A$2:$C$300,3,FALSE),"")</f>
        <v/>
      </c>
      <c r="C19" s="197"/>
      <c r="D19" s="198"/>
      <c r="E19" s="199"/>
      <c r="F19" s="209"/>
      <c r="G19" s="200"/>
      <c r="H19" s="201"/>
      <c r="I19" s="202" t="str">
        <f>IF(D19="","",G19-H19)</f>
        <v/>
      </c>
      <c r="J19" s="201"/>
      <c r="K19" s="203"/>
      <c r="L19" s="204">
        <f>IF(G19=0,H19+J19+K19,G19+J19+K19)</f>
        <v>0</v>
      </c>
      <c r="M19" s="201"/>
      <c r="N19" s="203"/>
      <c r="O19" s="205">
        <f>IF(G19=0,H19+M19+N19,G19+M19+N19)</f>
        <v>0</v>
      </c>
      <c r="P19" s="206" t="str">
        <f>IF(AND((L19=0),(O19&gt;0)),"O",IF(AND((J19&lt;0),(L19-O19&lt;0)),"O","X"))</f>
        <v>X</v>
      </c>
      <c r="Q19" s="207"/>
      <c r="R19" s="207"/>
      <c r="T19" s="206"/>
      <c r="V19" s="206"/>
      <c r="W19" s="201">
        <f>IF($V19&lt;&gt;"도비",IF($T19="국도비","직접입력",SUM($J19:$K19)),)</f>
        <v>0</v>
      </c>
      <c r="X19" s="201">
        <f>IF($V19="도비",SUM($J19:$K19),SUM($J19:$K19)-$W19)</f>
        <v>0</v>
      </c>
      <c r="Y19" s="206" t="str">
        <f>IF(SUM($J19:$K19)=SUM($W19:$X19),"OK","검토")</f>
        <v>OK</v>
      </c>
      <c r="AA19" s="206"/>
      <c r="AB19" s="201">
        <f>IF($V19&lt;&gt;"도비",IF($T19="국도비","직접입력",SUM($M19:$N19)),)</f>
        <v>0</v>
      </c>
      <c r="AC19" s="201">
        <f>IF($V19="도비",SUM(M19:N19),SUM(M19:N19)-AB19)</f>
        <v>0</v>
      </c>
      <c r="AD19" s="206" t="str">
        <f>IF(SUM(M19:N19)=SUM(AB19:AC19),"OK","검토")</f>
        <v>OK</v>
      </c>
      <c r="AF19" s="206" t="str">
        <f>IF(V19="","",IF(V19="도비","세입없음","직접입력"))</f>
        <v/>
      </c>
      <c r="AH19" s="196" t="str">
        <f>IF(AF19="","",COUNTIF($AF$7:$AF$63,AF19))</f>
        <v/>
      </c>
      <c r="AI19" s="208" t="str">
        <f>IF(V19="","",IF(AND(V19="도비",AF19="세입없음"),"OK",IF(AND(V19&lt;&gt;"도비",AF19&lt;&gt;""),"OK","@@")))</f>
        <v/>
      </c>
      <c r="AK19" s="206" t="str">
        <f t="array" ref="AK19">IF(C19="","",INDEX(구분표!$I$2:$I$300, MATCH(1,(구분표!$E$2:$E$300='1추일출'!B19)*(구분표!$F$2:$F$300='1추일출'!C19)*(구분표!$G$2:$G$300='1추일출'!A19),0)))</f>
        <v/>
      </c>
      <c r="AM19" s="206"/>
    </row>
    <row r="20" spans="1:39" ht="50.1" hidden="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209"/>
      <c r="G20" s="44"/>
      <c r="H20" s="42"/>
      <c r="I20" s="54" t="str">
        <f>IF(D20="","",G20-H20)</f>
        <v/>
      </c>
      <c r="J20" s="42"/>
      <c r="K20" s="45"/>
      <c r="L20" s="50">
        <f>IF(G20=0,H20+J20+K20,G20+J20+K20)</f>
        <v>0</v>
      </c>
      <c r="M20" s="42"/>
      <c r="N20" s="45"/>
      <c r="O20" s="52">
        <f>IF(G20=0,H20+M20+N20,G20+M20+N20)</f>
        <v>0</v>
      </c>
      <c r="P20" s="27" t="str">
        <f>IF(AND((L20=0),(O20&gt;0)),"O",IF(AND((J20&lt;0),(L20-O20&lt;0)),"O","X"))</f>
        <v>X</v>
      </c>
      <c r="Q20" s="193"/>
      <c r="R20" s="193"/>
      <c r="T20" s="27"/>
      <c r="V20" s="27"/>
      <c r="W20" s="42">
        <f>IF($V20&lt;&gt;"도비",IF($T20="국도비","직접입력",SUM($J20:$K20)),)</f>
        <v>0</v>
      </c>
      <c r="X20" s="42">
        <f>IF($V20="도비",SUM($J20:$K20),SUM($J20:$K20)-$W20)</f>
        <v>0</v>
      </c>
      <c r="Y20" s="27" t="str">
        <f>IF(SUM($J20:$K20)=SUM($W20:$X20),"OK","검토")</f>
        <v>OK</v>
      </c>
      <c r="AA20" s="27"/>
      <c r="AB20" s="42">
        <f>IF($V20&lt;&gt;"도비",IF($T20="국도비","직접입력",SUM($M20:$N20)),)</f>
        <v>0</v>
      </c>
      <c r="AC20" s="42">
        <f>IF($V20="도비",SUM(M20:N20),SUM(M20:N20)-AB20)</f>
        <v>0</v>
      </c>
      <c r="AD20" s="27" t="str">
        <f>IF(SUM(M20:N20)=SUM(AB20:AC20),"OK","검토")</f>
        <v>OK</v>
      </c>
      <c r="AF20" s="27" t="str">
        <f>IF(V20="","",IF(V20="도비","세입없음","직접입력"))</f>
        <v/>
      </c>
      <c r="AH20" s="24" t="str">
        <f>IF(AF20="","",COUNTIF($AF$7:$AF$63,AF20))</f>
        <v/>
      </c>
      <c r="AI20" s="65" t="str">
        <f>IF(V20="","",IF(AND(V20="도비",AF20="세입없음"),"OK",IF(AND(V20&lt;&gt;"도비",AF20&lt;&gt;""),"OK","@@")))</f>
        <v/>
      </c>
      <c r="AK20" s="27" t="str">
        <f t="array" ref="AK20">IF(C20="","",INDEX(구분표!$I$2:$I$300, MATCH(1,(구분표!$E$2:$E$300='1추일출'!B20)*(구분표!$F$2:$F$300='1추일출'!C20)*(구분표!$G$2:$G$300='1추일출'!A20),0)))</f>
        <v/>
      </c>
      <c r="AM20" s="27"/>
    </row>
    <row r="21" spans="1:39" ht="50.1" customHeight="1" x14ac:dyDescent="0.3">
      <c r="A21" s="57" t="s">
        <v>687</v>
      </c>
      <c r="B21" s="58"/>
      <c r="C21" s="59"/>
      <c r="D21" s="58"/>
      <c r="E21" s="59"/>
      <c r="F21" s="210"/>
      <c r="G21" s="60">
        <f t="shared" ref="G21:O21" si="18">SUM(G22:G32)</f>
        <v>5830000</v>
      </c>
      <c r="H21" s="60">
        <f t="shared" si="18"/>
        <v>0</v>
      </c>
      <c r="I21" s="60">
        <f t="shared" si="18"/>
        <v>5830000</v>
      </c>
      <c r="J21" s="60">
        <f t="shared" si="18"/>
        <v>0</v>
      </c>
      <c r="K21" s="60">
        <f t="shared" si="18"/>
        <v>2100000</v>
      </c>
      <c r="L21" s="60">
        <f t="shared" si="18"/>
        <v>7930000</v>
      </c>
      <c r="M21" s="60">
        <f t="shared" si="18"/>
        <v>-1290000</v>
      </c>
      <c r="N21" s="60">
        <f t="shared" si="18"/>
        <v>2100000</v>
      </c>
      <c r="O21" s="60">
        <f t="shared" si="18"/>
        <v>6640000</v>
      </c>
      <c r="P21" s="61"/>
      <c r="Q21" s="192"/>
      <c r="R21" s="192"/>
      <c r="T21" s="27"/>
      <c r="V21" s="27"/>
      <c r="W21" s="42"/>
      <c r="X21" s="42"/>
      <c r="Y21" s="27"/>
      <c r="AA21" s="27"/>
      <c r="AB21" s="42"/>
      <c r="AC21" s="42"/>
      <c r="AD21" s="27"/>
      <c r="AF21" s="27"/>
      <c r="AH21" s="24"/>
      <c r="AI21" s="65"/>
      <c r="AK21" s="27"/>
      <c r="AM21" s="27"/>
    </row>
    <row r="22" spans="1:39" s="83" customFormat="1" ht="50.1" customHeight="1" x14ac:dyDescent="0.3">
      <c r="A22" s="195" t="str">
        <f>IFERROR(VLOOKUP($C22,구분표!$A$2:$C$300,2,FALSE),"")</f>
        <v>문화체육관광위원회</v>
      </c>
      <c r="B22" s="196" t="str">
        <f>IFERROR(VLOOKUP($C22,구분표!$A$2:$C$300,3,FALSE),"")</f>
        <v>문화체육관광국</v>
      </c>
      <c r="C22" s="197" t="s">
        <v>342</v>
      </c>
      <c r="D22" s="198" t="s">
        <v>803</v>
      </c>
      <c r="E22" s="199">
        <v>165</v>
      </c>
      <c r="F22" s="211" t="s">
        <v>833</v>
      </c>
      <c r="G22" s="200">
        <v>1500000</v>
      </c>
      <c r="H22" s="201">
        <v>0</v>
      </c>
      <c r="I22" s="202">
        <f t="shared" ref="I22:I32" si="19">IF(D22="","",G22-H22)</f>
        <v>1500000</v>
      </c>
      <c r="J22" s="201"/>
      <c r="K22" s="203">
        <v>100000</v>
      </c>
      <c r="L22" s="204">
        <f t="shared" ref="L22:L32" si="20">IF(G22=0,H22+J22+K22,G22+J22+K22)</f>
        <v>1600000</v>
      </c>
      <c r="M22" s="201"/>
      <c r="N22" s="203">
        <v>100000</v>
      </c>
      <c r="O22" s="205">
        <f t="shared" ref="O22:O32" si="21">IF(G22=0,H22+M22+N22,G22+M22+N22)</f>
        <v>1600000</v>
      </c>
      <c r="P22" s="206" t="str">
        <f t="shared" ref="P22:P32" si="22">IF(AND((L22=0),(O22&gt;0)),"O",IF(AND((J22&lt;0),(L22-O22&lt;0)),"O","X"))</f>
        <v>X</v>
      </c>
      <c r="Q22" s="207" t="s">
        <v>811</v>
      </c>
      <c r="R22" s="207" t="s">
        <v>811</v>
      </c>
      <c r="T22" s="206" t="s">
        <v>804</v>
      </c>
      <c r="V22" s="206" t="s">
        <v>804</v>
      </c>
      <c r="W22" s="201">
        <f t="shared" ref="W22:W32" si="23">IF($V22&lt;&gt;"도비",IF($T22="국도비","직접입력",SUM($J22:$K22)),)</f>
        <v>0</v>
      </c>
      <c r="X22" s="201">
        <f t="shared" ref="X22:X32" si="24">IF($V22="도비",SUM($J22:$K22),SUM($J22:$K22)-$W22)</f>
        <v>100000</v>
      </c>
      <c r="Y22" s="206" t="str">
        <f t="shared" ref="Y22:Y32" si="25">IF(SUM($J22:$K22)=SUM($W22:$X22),"OK","검토")</f>
        <v>OK</v>
      </c>
      <c r="AA22" s="206"/>
      <c r="AB22" s="201">
        <f t="shared" ref="AB22:AB32" si="26">IF($V22&lt;&gt;"도비",IF($T22="국도비","직접입력",SUM($M22:$N22)),)</f>
        <v>0</v>
      </c>
      <c r="AC22" s="201">
        <f t="shared" ref="AC22:AC32" si="27">IF($V22="도비",SUM(M22:N22),SUM(M22:N22)-AB22)</f>
        <v>100000</v>
      </c>
      <c r="AD22" s="206" t="str">
        <f t="shared" ref="AD22:AD32" si="28">IF(SUM(M22:N22)=SUM(AB22:AC22),"OK","검토")</f>
        <v>OK</v>
      </c>
      <c r="AF22" s="206" t="str">
        <f t="shared" ref="AF22:AF32" si="29">IF(V22="","",IF(V22="도비","세입없음","직접입력"))</f>
        <v>세입없음</v>
      </c>
      <c r="AH22" s="196">
        <f t="shared" ref="AH22:AH32" si="30">IF(AF22="","",COUNTIF($AF$7:$AF$63,AF22))</f>
        <v>33</v>
      </c>
      <c r="AI22" s="208" t="str">
        <f t="shared" ref="AI22:AI32" si="31">IF(V22="","",IF(AND(V22="도비",AF22="세입없음"),"OK",IF(AND(V22&lt;&gt;"도비",AF22&lt;&gt;""),"OK","@@")))</f>
        <v>OK</v>
      </c>
      <c r="AK22" s="206" t="str">
        <f t="array" ref="AK22">IF(C22="","",INDEX(구분표!$I$2:$I$300, MATCH(1,(구분표!$E$2:$E$300='1추일출'!B22)*(구분표!$F$2:$F$300='1추일출'!C22)*(구분표!$G$2:$G$300='1추일출'!A22),0)))</f>
        <v>0501</v>
      </c>
      <c r="AM22" s="206"/>
    </row>
    <row r="23" spans="1:39" s="83" customFormat="1" ht="50.1" customHeight="1" x14ac:dyDescent="0.3">
      <c r="A23" s="195" t="str">
        <f>IFERROR(VLOOKUP($C23,구분표!$A$2:$C$300,2,FALSE),"")</f>
        <v>문화체육관광위원회</v>
      </c>
      <c r="B23" s="196" t="str">
        <f>IFERROR(VLOOKUP($C23,구분표!$A$2:$C$300,3,FALSE),"")</f>
        <v>문화체육관광국</v>
      </c>
      <c r="C23" s="197" t="s">
        <v>342</v>
      </c>
      <c r="D23" s="198" t="s">
        <v>850</v>
      </c>
      <c r="E23" s="199">
        <v>166</v>
      </c>
      <c r="F23" s="211" t="s">
        <v>851</v>
      </c>
      <c r="G23" s="200">
        <v>1000000</v>
      </c>
      <c r="H23" s="201">
        <v>0</v>
      </c>
      <c r="I23" s="202">
        <f t="shared" si="19"/>
        <v>1000000</v>
      </c>
      <c r="J23" s="201"/>
      <c r="K23" s="203"/>
      <c r="L23" s="204">
        <f t="shared" si="20"/>
        <v>1000000</v>
      </c>
      <c r="M23" s="201">
        <v>-200000</v>
      </c>
      <c r="N23" s="203"/>
      <c r="O23" s="205">
        <f t="shared" si="21"/>
        <v>800000</v>
      </c>
      <c r="P23" s="206" t="str">
        <f t="shared" si="22"/>
        <v>X</v>
      </c>
      <c r="Q23" s="207"/>
      <c r="R23" s="207"/>
      <c r="T23" s="206" t="s">
        <v>804</v>
      </c>
      <c r="V23" s="206" t="s">
        <v>804</v>
      </c>
      <c r="W23" s="201">
        <f t="shared" si="23"/>
        <v>0</v>
      </c>
      <c r="X23" s="201">
        <f t="shared" si="24"/>
        <v>0</v>
      </c>
      <c r="Y23" s="206" t="str">
        <f t="shared" si="25"/>
        <v>OK</v>
      </c>
      <c r="AA23" s="206"/>
      <c r="AB23" s="201">
        <f t="shared" si="26"/>
        <v>0</v>
      </c>
      <c r="AC23" s="201">
        <f t="shared" si="27"/>
        <v>-200000</v>
      </c>
      <c r="AD23" s="206" t="str">
        <f t="shared" si="28"/>
        <v>OK</v>
      </c>
      <c r="AF23" s="206" t="str">
        <f t="shared" si="29"/>
        <v>세입없음</v>
      </c>
      <c r="AH23" s="196">
        <f t="shared" si="30"/>
        <v>33</v>
      </c>
      <c r="AI23" s="208" t="str">
        <f t="shared" si="31"/>
        <v>OK</v>
      </c>
      <c r="AK23" s="206" t="str">
        <f t="array" ref="AK23">IF(C23="","",INDEX(구분표!$I$2:$I$300, MATCH(1,(구분표!$E$2:$E$300='1추일출'!B23)*(구분표!$F$2:$F$300='1추일출'!C23)*(구분표!$G$2:$G$300='1추일출'!A23),0)))</f>
        <v>0501</v>
      </c>
      <c r="AM23" s="206"/>
    </row>
    <row r="24" spans="1:39" s="83" customFormat="1" ht="50.1" customHeight="1" x14ac:dyDescent="0.3">
      <c r="A24" s="195" t="str">
        <f>IFERROR(VLOOKUP($C24,구분표!$A$2:$C$300,2,FALSE),"")</f>
        <v>문화체육관광위원회</v>
      </c>
      <c r="B24" s="196" t="str">
        <f>IFERROR(VLOOKUP($C24,구분표!$A$2:$C$300,3,FALSE),"")</f>
        <v>문화체육관광국</v>
      </c>
      <c r="C24" s="197" t="s">
        <v>852</v>
      </c>
      <c r="D24" s="198" t="s">
        <v>849</v>
      </c>
      <c r="E24" s="199">
        <v>169</v>
      </c>
      <c r="F24" s="211" t="s">
        <v>853</v>
      </c>
      <c r="G24" s="200">
        <v>850000</v>
      </c>
      <c r="H24" s="201">
        <v>0</v>
      </c>
      <c r="I24" s="202">
        <f t="shared" si="19"/>
        <v>850000</v>
      </c>
      <c r="J24" s="201"/>
      <c r="K24" s="203"/>
      <c r="L24" s="204">
        <f t="shared" si="20"/>
        <v>850000</v>
      </c>
      <c r="M24" s="201">
        <v>-850000</v>
      </c>
      <c r="N24" s="203"/>
      <c r="O24" s="205">
        <f t="shared" si="21"/>
        <v>0</v>
      </c>
      <c r="P24" s="206" t="str">
        <f t="shared" si="22"/>
        <v>X</v>
      </c>
      <c r="Q24" s="207"/>
      <c r="R24" s="207"/>
      <c r="T24" s="206" t="s">
        <v>804</v>
      </c>
      <c r="V24" s="206" t="s">
        <v>804</v>
      </c>
      <c r="W24" s="201">
        <f t="shared" si="23"/>
        <v>0</v>
      </c>
      <c r="X24" s="201">
        <f t="shared" si="24"/>
        <v>0</v>
      </c>
      <c r="Y24" s="206" t="str">
        <f t="shared" si="25"/>
        <v>OK</v>
      </c>
      <c r="AA24" s="206"/>
      <c r="AB24" s="201">
        <f t="shared" si="26"/>
        <v>0</v>
      </c>
      <c r="AC24" s="201">
        <f t="shared" si="27"/>
        <v>-850000</v>
      </c>
      <c r="AD24" s="206" t="str">
        <f t="shared" si="28"/>
        <v>OK</v>
      </c>
      <c r="AF24" s="206" t="str">
        <f t="shared" si="29"/>
        <v>세입없음</v>
      </c>
      <c r="AH24" s="196">
        <f t="shared" si="30"/>
        <v>33</v>
      </c>
      <c r="AI24" s="208" t="str">
        <f t="shared" si="31"/>
        <v>OK</v>
      </c>
      <c r="AK24" s="206" t="str">
        <f t="array" ref="AK24">IF(C24="","",INDEX(구분표!$I$2:$I$300, MATCH(1,(구분표!$E$2:$E$300='1추일출'!B24)*(구분표!$F$2:$F$300='1추일출'!C24)*(구분표!$G$2:$G$300='1추일출'!A24),0)))</f>
        <v>0503</v>
      </c>
      <c r="AM24" s="206"/>
    </row>
    <row r="25" spans="1:39" s="83" customFormat="1" ht="83.25" customHeight="1" x14ac:dyDescent="0.3">
      <c r="A25" s="195" t="str">
        <f>IFERROR(VLOOKUP($C25,구분표!$A$2:$C$300,2,FALSE),"")</f>
        <v>문화체육관광위원회</v>
      </c>
      <c r="B25" s="196" t="str">
        <f>IFERROR(VLOOKUP($C25,구분표!$A$2:$C$300,3,FALSE),"")</f>
        <v>문화체육관광국</v>
      </c>
      <c r="C25" s="197" t="s">
        <v>854</v>
      </c>
      <c r="D25" s="198" t="s">
        <v>849</v>
      </c>
      <c r="E25" s="199">
        <v>171</v>
      </c>
      <c r="F25" s="211" t="s">
        <v>879</v>
      </c>
      <c r="G25" s="200">
        <v>1000000</v>
      </c>
      <c r="H25" s="201">
        <v>0</v>
      </c>
      <c r="I25" s="202">
        <f t="shared" si="19"/>
        <v>1000000</v>
      </c>
      <c r="J25" s="201"/>
      <c r="K25" s="203"/>
      <c r="L25" s="204">
        <f t="shared" si="20"/>
        <v>1000000</v>
      </c>
      <c r="M25" s="201"/>
      <c r="N25" s="203"/>
      <c r="O25" s="205">
        <f t="shared" si="21"/>
        <v>1000000</v>
      </c>
      <c r="P25" s="206" t="str">
        <f t="shared" si="22"/>
        <v>X</v>
      </c>
      <c r="Q25" s="207"/>
      <c r="R25" s="207"/>
      <c r="T25" s="206" t="s">
        <v>804</v>
      </c>
      <c r="V25" s="206" t="s">
        <v>804</v>
      </c>
      <c r="W25" s="201">
        <f t="shared" si="23"/>
        <v>0</v>
      </c>
      <c r="X25" s="201">
        <f t="shared" si="24"/>
        <v>0</v>
      </c>
      <c r="Y25" s="206" t="str">
        <f t="shared" si="25"/>
        <v>OK</v>
      </c>
      <c r="AA25" s="206"/>
      <c r="AB25" s="201">
        <f t="shared" si="26"/>
        <v>0</v>
      </c>
      <c r="AC25" s="201">
        <f t="shared" si="27"/>
        <v>0</v>
      </c>
      <c r="AD25" s="206" t="str">
        <f t="shared" si="28"/>
        <v>OK</v>
      </c>
      <c r="AF25" s="206" t="str">
        <f t="shared" si="29"/>
        <v>세입없음</v>
      </c>
      <c r="AH25" s="196">
        <f t="shared" si="30"/>
        <v>33</v>
      </c>
      <c r="AI25" s="208" t="str">
        <f t="shared" si="31"/>
        <v>OK</v>
      </c>
      <c r="AK25" s="206" t="str">
        <f t="array" ref="AK25">IF(C25="","",INDEX(구분표!$I$2:$I$300, MATCH(1,(구분표!$E$2:$E$300='1추일출'!B25)*(구분표!$F$2:$F$300='1추일출'!C25)*(구분표!$G$2:$G$300='1추일출'!A25),0)))</f>
        <v>0506</v>
      </c>
      <c r="AM25" s="206"/>
    </row>
    <row r="26" spans="1:39" s="83" customFormat="1" ht="50.1" customHeight="1" x14ac:dyDescent="0.3">
      <c r="A26" s="195" t="str">
        <f>IFERROR(VLOOKUP($C26,구분표!$A$2:$C$300,2,FALSE),"")</f>
        <v>문화체육관광위원회</v>
      </c>
      <c r="B26" s="196" t="str">
        <f>IFERROR(VLOOKUP($C26,구분표!$A$2:$C$300,3,FALSE),"")</f>
        <v>문화체육관광국</v>
      </c>
      <c r="C26" s="197" t="s">
        <v>359</v>
      </c>
      <c r="D26" s="198" t="s">
        <v>803</v>
      </c>
      <c r="E26" s="199">
        <v>172</v>
      </c>
      <c r="F26" s="211" t="s">
        <v>834</v>
      </c>
      <c r="G26" s="200">
        <v>1000000</v>
      </c>
      <c r="H26" s="201">
        <v>0</v>
      </c>
      <c r="I26" s="202">
        <f t="shared" si="19"/>
        <v>1000000</v>
      </c>
      <c r="J26" s="201"/>
      <c r="K26" s="203">
        <v>500000</v>
      </c>
      <c r="L26" s="204">
        <f t="shared" si="20"/>
        <v>1500000</v>
      </c>
      <c r="M26" s="201"/>
      <c r="N26" s="203">
        <v>1000000</v>
      </c>
      <c r="O26" s="205">
        <f t="shared" si="21"/>
        <v>2000000</v>
      </c>
      <c r="P26" s="206" t="str">
        <f t="shared" si="22"/>
        <v>X</v>
      </c>
      <c r="Q26" s="207" t="s">
        <v>816</v>
      </c>
      <c r="R26" s="207" t="s">
        <v>816</v>
      </c>
      <c r="S26" s="83" t="s">
        <v>888</v>
      </c>
      <c r="T26" s="206" t="s">
        <v>804</v>
      </c>
      <c r="V26" s="206" t="s">
        <v>804</v>
      </c>
      <c r="W26" s="201">
        <f t="shared" si="23"/>
        <v>0</v>
      </c>
      <c r="X26" s="201">
        <f t="shared" si="24"/>
        <v>500000</v>
      </c>
      <c r="Y26" s="206" t="str">
        <f t="shared" si="25"/>
        <v>OK</v>
      </c>
      <c r="AA26" s="206"/>
      <c r="AB26" s="201">
        <f t="shared" si="26"/>
        <v>0</v>
      </c>
      <c r="AC26" s="201">
        <f t="shared" si="27"/>
        <v>1000000</v>
      </c>
      <c r="AD26" s="206" t="str">
        <f t="shared" si="28"/>
        <v>OK</v>
      </c>
      <c r="AF26" s="206" t="str">
        <f t="shared" si="29"/>
        <v>세입없음</v>
      </c>
      <c r="AH26" s="196">
        <f t="shared" si="30"/>
        <v>33</v>
      </c>
      <c r="AI26" s="208" t="str">
        <f t="shared" si="31"/>
        <v>OK</v>
      </c>
      <c r="AK26" s="206" t="str">
        <f t="array" ref="AK26">IF(C26="","",INDEX(구분표!$I$2:$I$300, MATCH(1,(구분표!$E$2:$E$300='1추일출'!B26)*(구분표!$F$2:$F$300='1추일출'!C26)*(구분표!$G$2:$G$300='1추일출'!A26),0)))</f>
        <v>0506</v>
      </c>
      <c r="AM26" s="206"/>
    </row>
    <row r="27" spans="1:39" s="83" customFormat="1" ht="50.1" customHeight="1" x14ac:dyDescent="0.3">
      <c r="A27" s="195" t="str">
        <f>IFERROR(VLOOKUP($C27,구분표!$A$2:$C$300,2,FALSE),"")</f>
        <v>문화체육관광위원회</v>
      </c>
      <c r="B27" s="196" t="str">
        <f>IFERROR(VLOOKUP($C27,구분표!$A$2:$C$300,3,FALSE),"")</f>
        <v>문화체육관광국</v>
      </c>
      <c r="C27" s="197" t="s">
        <v>854</v>
      </c>
      <c r="D27" s="198" t="s">
        <v>849</v>
      </c>
      <c r="E27" s="199">
        <v>172</v>
      </c>
      <c r="F27" s="211" t="s">
        <v>855</v>
      </c>
      <c r="G27" s="200">
        <v>480000</v>
      </c>
      <c r="H27" s="201">
        <v>0</v>
      </c>
      <c r="I27" s="202">
        <f t="shared" si="19"/>
        <v>480000</v>
      </c>
      <c r="J27" s="201"/>
      <c r="K27" s="203"/>
      <c r="L27" s="204">
        <f t="shared" si="20"/>
        <v>480000</v>
      </c>
      <c r="M27" s="201">
        <v>-240000</v>
      </c>
      <c r="N27" s="203"/>
      <c r="O27" s="205">
        <f t="shared" si="21"/>
        <v>240000</v>
      </c>
      <c r="P27" s="206" t="str">
        <f t="shared" si="22"/>
        <v>X</v>
      </c>
      <c r="Q27" s="207"/>
      <c r="R27" s="207"/>
      <c r="T27" s="206" t="s">
        <v>804</v>
      </c>
      <c r="V27" s="206" t="s">
        <v>804</v>
      </c>
      <c r="W27" s="201">
        <f t="shared" si="23"/>
        <v>0</v>
      </c>
      <c r="X27" s="201">
        <f t="shared" si="24"/>
        <v>0</v>
      </c>
      <c r="Y27" s="206" t="str">
        <f t="shared" si="25"/>
        <v>OK</v>
      </c>
      <c r="AA27" s="206"/>
      <c r="AB27" s="201">
        <f t="shared" si="26"/>
        <v>0</v>
      </c>
      <c r="AC27" s="201">
        <f t="shared" si="27"/>
        <v>-240000</v>
      </c>
      <c r="AD27" s="206" t="str">
        <f t="shared" si="28"/>
        <v>OK</v>
      </c>
      <c r="AF27" s="206" t="str">
        <f t="shared" si="29"/>
        <v>세입없음</v>
      </c>
      <c r="AH27" s="196">
        <f t="shared" si="30"/>
        <v>33</v>
      </c>
      <c r="AI27" s="208" t="str">
        <f t="shared" si="31"/>
        <v>OK</v>
      </c>
      <c r="AK27" s="206" t="str">
        <f t="array" ref="AK27">IF(C27="","",INDEX(구분표!$I$2:$I$300, MATCH(1,(구분표!$E$2:$E$300='1추일출'!B27)*(구분표!$F$2:$F$300='1추일출'!C27)*(구분표!$G$2:$G$300='1추일출'!A27),0)))</f>
        <v>0506</v>
      </c>
      <c r="AM27" s="206"/>
    </row>
    <row r="28" spans="1:39" s="83" customFormat="1" ht="50.1" customHeight="1" x14ac:dyDescent="0.3">
      <c r="A28" s="195" t="str">
        <f>IFERROR(VLOOKUP($C28,구분표!$A$2:$C$300,2,FALSE),"")</f>
        <v>문화체육관광위원회</v>
      </c>
      <c r="B28" s="196" t="str">
        <f>IFERROR(VLOOKUP($C28,구분표!$A$2:$C$300,3,FALSE),"")</f>
        <v>문화체육관광국</v>
      </c>
      <c r="C28" s="197" t="s">
        <v>342</v>
      </c>
      <c r="D28" s="198" t="s">
        <v>807</v>
      </c>
      <c r="E28" s="199"/>
      <c r="F28" s="209" t="s">
        <v>812</v>
      </c>
      <c r="G28" s="200">
        <v>0</v>
      </c>
      <c r="H28" s="201">
        <v>0</v>
      </c>
      <c r="I28" s="202">
        <f t="shared" si="19"/>
        <v>0</v>
      </c>
      <c r="J28" s="201"/>
      <c r="K28" s="203">
        <v>1000000</v>
      </c>
      <c r="L28" s="204">
        <f t="shared" si="20"/>
        <v>1000000</v>
      </c>
      <c r="M28" s="201"/>
      <c r="N28" s="203">
        <v>500000</v>
      </c>
      <c r="O28" s="205">
        <f t="shared" si="21"/>
        <v>500000</v>
      </c>
      <c r="P28" s="206" t="str">
        <f t="shared" si="22"/>
        <v>X</v>
      </c>
      <c r="Q28" s="207" t="s">
        <v>814</v>
      </c>
      <c r="R28" s="207" t="s">
        <v>890</v>
      </c>
      <c r="T28" s="206" t="s">
        <v>804</v>
      </c>
      <c r="V28" s="206" t="s">
        <v>804</v>
      </c>
      <c r="W28" s="201">
        <f t="shared" si="23"/>
        <v>0</v>
      </c>
      <c r="X28" s="201">
        <f t="shared" si="24"/>
        <v>1000000</v>
      </c>
      <c r="Y28" s="206" t="str">
        <f t="shared" si="25"/>
        <v>OK</v>
      </c>
      <c r="AA28" s="206"/>
      <c r="AB28" s="201">
        <f t="shared" si="26"/>
        <v>0</v>
      </c>
      <c r="AC28" s="201">
        <f t="shared" si="27"/>
        <v>500000</v>
      </c>
      <c r="AD28" s="206" t="str">
        <f t="shared" si="28"/>
        <v>OK</v>
      </c>
      <c r="AF28" s="206" t="str">
        <f t="shared" si="29"/>
        <v>세입없음</v>
      </c>
      <c r="AH28" s="196">
        <f t="shared" si="30"/>
        <v>33</v>
      </c>
      <c r="AI28" s="208" t="str">
        <f t="shared" si="31"/>
        <v>OK</v>
      </c>
      <c r="AK28" s="206" t="str">
        <f t="array" ref="AK28">IF(C28="","",INDEX(구분표!$I$2:$I$300, MATCH(1,(구분표!$E$2:$E$300='1추일출'!B28)*(구분표!$F$2:$F$300='1추일출'!C28)*(구분표!$G$2:$G$300='1추일출'!A28),0)))</f>
        <v>0501</v>
      </c>
      <c r="AM28" s="206"/>
    </row>
    <row r="29" spans="1:39" s="83" customFormat="1" ht="50.1" customHeight="1" x14ac:dyDescent="0.3">
      <c r="A29" s="195" t="str">
        <f>IFERROR(VLOOKUP($C29,구분표!$A$2:$C$300,2,FALSE),"")</f>
        <v>문화체육관광위원회</v>
      </c>
      <c r="B29" s="196" t="str">
        <f>IFERROR(VLOOKUP($C29,구분표!$A$2:$C$300,3,FALSE),"")</f>
        <v>문화체육관광국</v>
      </c>
      <c r="C29" s="197" t="s">
        <v>342</v>
      </c>
      <c r="D29" s="198" t="s">
        <v>807</v>
      </c>
      <c r="E29" s="199"/>
      <c r="F29" s="209" t="s">
        <v>813</v>
      </c>
      <c r="G29" s="200">
        <v>0</v>
      </c>
      <c r="H29" s="201">
        <v>0</v>
      </c>
      <c r="I29" s="202">
        <f t="shared" si="19"/>
        <v>0</v>
      </c>
      <c r="J29" s="201"/>
      <c r="K29" s="203">
        <v>500000</v>
      </c>
      <c r="L29" s="204">
        <f t="shared" si="20"/>
        <v>500000</v>
      </c>
      <c r="M29" s="201"/>
      <c r="N29" s="203">
        <v>500000</v>
      </c>
      <c r="O29" s="205">
        <f t="shared" si="21"/>
        <v>500000</v>
      </c>
      <c r="P29" s="206" t="str">
        <f t="shared" si="22"/>
        <v>X</v>
      </c>
      <c r="Q29" s="207" t="s">
        <v>815</v>
      </c>
      <c r="R29" s="207" t="s">
        <v>815</v>
      </c>
      <c r="T29" s="206" t="s">
        <v>804</v>
      </c>
      <c r="V29" s="206" t="s">
        <v>804</v>
      </c>
      <c r="W29" s="201">
        <f t="shared" si="23"/>
        <v>0</v>
      </c>
      <c r="X29" s="201">
        <f t="shared" si="24"/>
        <v>500000</v>
      </c>
      <c r="Y29" s="206" t="str">
        <f t="shared" si="25"/>
        <v>OK</v>
      </c>
      <c r="AA29" s="206"/>
      <c r="AB29" s="201">
        <f t="shared" si="26"/>
        <v>0</v>
      </c>
      <c r="AC29" s="201">
        <f t="shared" si="27"/>
        <v>500000</v>
      </c>
      <c r="AD29" s="206" t="str">
        <f t="shared" si="28"/>
        <v>OK</v>
      </c>
      <c r="AF29" s="206" t="str">
        <f t="shared" si="29"/>
        <v>세입없음</v>
      </c>
      <c r="AH29" s="196">
        <f t="shared" si="30"/>
        <v>33</v>
      </c>
      <c r="AI29" s="208" t="str">
        <f t="shared" si="31"/>
        <v>OK</v>
      </c>
      <c r="AK29" s="206" t="str">
        <f t="array" ref="AK29">IF(C29="","",INDEX(구분표!$I$2:$I$300, MATCH(1,(구분표!$E$2:$E$300='1추일출'!B29)*(구분표!$F$2:$F$300='1추일출'!C29)*(구분표!$G$2:$G$300='1추일출'!A29),0)))</f>
        <v>0501</v>
      </c>
      <c r="AM29" s="206"/>
    </row>
    <row r="30" spans="1:39" s="83" customFormat="1" ht="50.1" hidden="1" customHeight="1" x14ac:dyDescent="0.3">
      <c r="A30" s="195" t="str">
        <f>IFERROR(VLOOKUP($C30,구분표!$A$2:$C$300,2,FALSE),"")</f>
        <v/>
      </c>
      <c r="B30" s="196" t="str">
        <f>IFERROR(VLOOKUP($C30,구분표!$A$2:$C$300,3,FALSE),"")</f>
        <v/>
      </c>
      <c r="C30" s="197"/>
      <c r="D30" s="198"/>
      <c r="E30" s="199"/>
      <c r="F30" s="209"/>
      <c r="G30" s="200"/>
      <c r="H30" s="201"/>
      <c r="I30" s="202" t="str">
        <f t="shared" si="19"/>
        <v/>
      </c>
      <c r="J30" s="201"/>
      <c r="K30" s="203"/>
      <c r="L30" s="204">
        <f t="shared" si="20"/>
        <v>0</v>
      </c>
      <c r="M30" s="201"/>
      <c r="N30" s="203"/>
      <c r="O30" s="205">
        <f t="shared" si="21"/>
        <v>0</v>
      </c>
      <c r="P30" s="206" t="str">
        <f t="shared" si="22"/>
        <v>X</v>
      </c>
      <c r="Q30" s="207"/>
      <c r="R30" s="207"/>
      <c r="T30" s="206"/>
      <c r="V30" s="206"/>
      <c r="W30" s="201">
        <f t="shared" si="23"/>
        <v>0</v>
      </c>
      <c r="X30" s="201">
        <f t="shared" si="24"/>
        <v>0</v>
      </c>
      <c r="Y30" s="206" t="str">
        <f t="shared" si="25"/>
        <v>OK</v>
      </c>
      <c r="AA30" s="206"/>
      <c r="AB30" s="201">
        <f t="shared" si="26"/>
        <v>0</v>
      </c>
      <c r="AC30" s="201">
        <f t="shared" si="27"/>
        <v>0</v>
      </c>
      <c r="AD30" s="206" t="str">
        <f t="shared" si="28"/>
        <v>OK</v>
      </c>
      <c r="AF30" s="206" t="str">
        <f t="shared" si="29"/>
        <v/>
      </c>
      <c r="AH30" s="196" t="str">
        <f t="shared" si="30"/>
        <v/>
      </c>
      <c r="AI30" s="208" t="str">
        <f t="shared" si="31"/>
        <v/>
      </c>
      <c r="AK30" s="206" t="str">
        <f t="array" ref="AK30">IF(C30="","",INDEX(구분표!$I$2:$I$300, MATCH(1,(구분표!$E$2:$E$300='1추일출'!B30)*(구분표!$F$2:$F$300='1추일출'!C30)*(구분표!$G$2:$G$300='1추일출'!A30),0)))</f>
        <v/>
      </c>
      <c r="AM30" s="206"/>
    </row>
    <row r="31" spans="1:39" ht="50.1" hidden="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209"/>
      <c r="G31" s="44"/>
      <c r="H31" s="42"/>
      <c r="I31" s="54" t="str">
        <f t="shared" si="19"/>
        <v/>
      </c>
      <c r="J31" s="42"/>
      <c r="K31" s="45"/>
      <c r="L31" s="50">
        <f t="shared" si="20"/>
        <v>0</v>
      </c>
      <c r="M31" s="42"/>
      <c r="N31" s="45"/>
      <c r="O31" s="52">
        <f t="shared" si="21"/>
        <v>0</v>
      </c>
      <c r="P31" s="27" t="str">
        <f t="shared" si="22"/>
        <v>X</v>
      </c>
      <c r="Q31" s="193"/>
      <c r="R31" s="193"/>
      <c r="T31" s="27"/>
      <c r="V31" s="27"/>
      <c r="W31" s="42">
        <f t="shared" si="23"/>
        <v>0</v>
      </c>
      <c r="X31" s="42">
        <f t="shared" si="24"/>
        <v>0</v>
      </c>
      <c r="Y31" s="27" t="str">
        <f t="shared" si="25"/>
        <v>OK</v>
      </c>
      <c r="AA31" s="27"/>
      <c r="AB31" s="42">
        <f t="shared" si="26"/>
        <v>0</v>
      </c>
      <c r="AC31" s="42">
        <f t="shared" si="27"/>
        <v>0</v>
      </c>
      <c r="AD31" s="27" t="str">
        <f t="shared" si="28"/>
        <v>OK</v>
      </c>
      <c r="AF31" s="27" t="str">
        <f t="shared" si="29"/>
        <v/>
      </c>
      <c r="AH31" s="24" t="str">
        <f t="shared" si="30"/>
        <v/>
      </c>
      <c r="AI31" s="65" t="str">
        <f t="shared" si="31"/>
        <v/>
      </c>
      <c r="AK31" s="27" t="str">
        <f t="array" ref="AK31">IF(C31="","",INDEX(구분표!$I$2:$I$300, MATCH(1,(구분표!$E$2:$E$300='1추일출'!B31)*(구분표!$F$2:$F$300='1추일출'!C31)*(구분표!$G$2:$G$300='1추일출'!A31),0)))</f>
        <v/>
      </c>
      <c r="AM31" s="27"/>
    </row>
    <row r="32" spans="1:39" ht="50.1" hidden="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209"/>
      <c r="G32" s="44"/>
      <c r="H32" s="42"/>
      <c r="I32" s="54" t="str">
        <f t="shared" si="19"/>
        <v/>
      </c>
      <c r="J32" s="42"/>
      <c r="K32" s="45"/>
      <c r="L32" s="50">
        <f t="shared" si="20"/>
        <v>0</v>
      </c>
      <c r="M32" s="42"/>
      <c r="N32" s="45"/>
      <c r="O32" s="52">
        <f t="shared" si="21"/>
        <v>0</v>
      </c>
      <c r="P32" s="27" t="str">
        <f t="shared" si="22"/>
        <v>X</v>
      </c>
      <c r="Q32" s="193"/>
      <c r="R32" s="193"/>
      <c r="T32" s="27"/>
      <c r="V32" s="27"/>
      <c r="W32" s="42">
        <f t="shared" si="23"/>
        <v>0</v>
      </c>
      <c r="X32" s="42">
        <f t="shared" si="24"/>
        <v>0</v>
      </c>
      <c r="Y32" s="27" t="str">
        <f t="shared" si="25"/>
        <v>OK</v>
      </c>
      <c r="AA32" s="27"/>
      <c r="AB32" s="42">
        <f t="shared" si="26"/>
        <v>0</v>
      </c>
      <c r="AC32" s="42">
        <f t="shared" si="27"/>
        <v>0</v>
      </c>
      <c r="AD32" s="27" t="str">
        <f t="shared" si="28"/>
        <v>OK</v>
      </c>
      <c r="AF32" s="27" t="str">
        <f t="shared" si="29"/>
        <v/>
      </c>
      <c r="AH32" s="24" t="str">
        <f t="shared" si="30"/>
        <v/>
      </c>
      <c r="AI32" s="65" t="str">
        <f t="shared" si="31"/>
        <v/>
      </c>
      <c r="AK32" s="27" t="str">
        <f t="array" ref="AK32">IF(C32="","",INDEX(구분표!$I$2:$I$300, MATCH(1,(구분표!$E$2:$E$300='1추일출'!B32)*(구분표!$F$2:$F$300='1추일출'!C32)*(구분표!$G$2:$G$300='1추일출'!A32),0)))</f>
        <v/>
      </c>
      <c r="AM32" s="27"/>
    </row>
    <row r="33" spans="1:39" ht="50.1" customHeight="1" x14ac:dyDescent="0.3">
      <c r="A33" s="57" t="s">
        <v>688</v>
      </c>
      <c r="B33" s="58"/>
      <c r="C33" s="59"/>
      <c r="D33" s="58"/>
      <c r="E33" s="59"/>
      <c r="F33" s="210"/>
      <c r="G33" s="60">
        <f t="shared" ref="G33:O33" si="32">SUM(G34:G36)</f>
        <v>9460000</v>
      </c>
      <c r="H33" s="60">
        <f t="shared" si="32"/>
        <v>0</v>
      </c>
      <c r="I33" s="60">
        <f t="shared" si="32"/>
        <v>9460000</v>
      </c>
      <c r="J33" s="60">
        <f t="shared" si="32"/>
        <v>0</v>
      </c>
      <c r="K33" s="60">
        <f t="shared" si="32"/>
        <v>5901000</v>
      </c>
      <c r="L33" s="60">
        <f t="shared" si="32"/>
        <v>15361000</v>
      </c>
      <c r="M33" s="60">
        <f t="shared" si="32"/>
        <v>-500000</v>
      </c>
      <c r="N33" s="60">
        <f t="shared" si="32"/>
        <v>5061392</v>
      </c>
      <c r="O33" s="60">
        <f t="shared" si="32"/>
        <v>14021392</v>
      </c>
      <c r="P33" s="61"/>
      <c r="Q33" s="192"/>
      <c r="R33" s="192"/>
      <c r="T33" s="27"/>
      <c r="V33" s="27"/>
      <c r="W33" s="42"/>
      <c r="X33" s="42"/>
      <c r="Y33" s="27"/>
      <c r="AA33" s="27"/>
      <c r="AB33" s="42"/>
      <c r="AC33" s="42"/>
      <c r="AD33" s="27"/>
      <c r="AF33" s="27"/>
      <c r="AH33" s="24"/>
      <c r="AI33" s="65"/>
      <c r="AK33" s="27"/>
      <c r="AM33" s="27"/>
    </row>
    <row r="34" spans="1:39" ht="69.95" customHeight="1" x14ac:dyDescent="0.3">
      <c r="A34" s="33" t="str">
        <f>IFERROR(VLOOKUP($C34,구분표!$A$2:$C$300,2,FALSE),"")</f>
        <v>농정해양위원회</v>
      </c>
      <c r="B34" s="24" t="str">
        <f>IFERROR(VLOOKUP($C34,구분표!$A$2:$C$300,3,FALSE),"")</f>
        <v>농정해양국</v>
      </c>
      <c r="C34" s="31" t="s">
        <v>376</v>
      </c>
      <c r="D34" s="35" t="s">
        <v>803</v>
      </c>
      <c r="E34" s="36">
        <v>184</v>
      </c>
      <c r="F34" s="211" t="s">
        <v>835</v>
      </c>
      <c r="G34" s="44">
        <v>8960000</v>
      </c>
      <c r="H34" s="42">
        <v>0</v>
      </c>
      <c r="I34" s="54">
        <f>IF(D34="","",G34-H34)</f>
        <v>8960000</v>
      </c>
      <c r="J34" s="42"/>
      <c r="K34" s="45">
        <v>5901000</v>
      </c>
      <c r="L34" s="50">
        <f>IF(G34=0,H34+J34+K34,G34+J34+K34)</f>
        <v>14861000</v>
      </c>
      <c r="M34" s="42"/>
      <c r="N34" s="45">
        <f>3000000+1000000+1061392</f>
        <v>5061392</v>
      </c>
      <c r="O34" s="52">
        <f>IF(G34=0,H34+M34+N34,G34+M34+N34)</f>
        <v>14021392</v>
      </c>
      <c r="P34" s="27" t="str">
        <f>IF(AND((L34=0),(O34&gt;0)),"O",IF(AND((J34&lt;0),(L34-O34&lt;0)),"O","X"))</f>
        <v>X</v>
      </c>
      <c r="Q34" s="193" t="s">
        <v>808</v>
      </c>
      <c r="R34" s="193" t="s">
        <v>808</v>
      </c>
      <c r="S34" s="1" t="s">
        <v>889</v>
      </c>
      <c r="T34" s="27" t="s">
        <v>804</v>
      </c>
      <c r="V34" s="27" t="s">
        <v>804</v>
      </c>
      <c r="W34" s="42">
        <f>IF($V34&lt;&gt;"도비",IF($T34="국도비","직접입력",SUM($J34:$K34)),)</f>
        <v>0</v>
      </c>
      <c r="X34" s="42">
        <f>IF($V34="도비",SUM($J34:$K34),SUM($J34:$K34)-$W34)</f>
        <v>5901000</v>
      </c>
      <c r="Y34" s="27" t="str">
        <f>IF(SUM($J34:$K34)=SUM($W34:$X34),"OK","검토")</f>
        <v>OK</v>
      </c>
      <c r="AA34" s="27"/>
      <c r="AB34" s="42">
        <f>IF($V34&lt;&gt;"도비",IF($T34="국도비","직접입력",SUM($M34:$N34)),)</f>
        <v>0</v>
      </c>
      <c r="AC34" s="42">
        <f>IF($V34="도비",SUM(M34:N34),SUM(M34:N34)-AB34)</f>
        <v>5061392</v>
      </c>
      <c r="AD34" s="27" t="str">
        <f>IF(SUM(M34:N34)=SUM(AB34:AC34),"OK","검토")</f>
        <v>OK</v>
      </c>
      <c r="AF34" s="27" t="str">
        <f>IF(V34="","",IF(V34="도비","세입없음","직접입력"))</f>
        <v>세입없음</v>
      </c>
      <c r="AH34" s="24">
        <f t="shared" ref="AH34:AH49" si="33">IF(AF34="","",COUNTIF($AF$7:$AF$63,AF34))</f>
        <v>33</v>
      </c>
      <c r="AI34" s="65" t="str">
        <f t="shared" ref="AI34:AI49" si="34">IF(V34="","",IF(AND(V34="도비",AF34="세입없음"),"OK",IF(AND(V34&lt;&gt;"도비",AF34&lt;&gt;""),"OK","@@")))</f>
        <v>OK</v>
      </c>
      <c r="AK34" s="27" t="str">
        <f t="array" ref="AK34">IF(C34="","",INDEX(구분표!$I$2:$I$300, MATCH(1,(구분표!$E$2:$E$300='1추일출'!B34)*(구분표!$F$2:$F$300='1추일출'!C34)*(구분표!$G$2:$G$300='1추일출'!A34),0)))</f>
        <v>0604</v>
      </c>
      <c r="AM34" s="27"/>
    </row>
    <row r="35" spans="1:39" s="83" customFormat="1" ht="50.1" customHeight="1" x14ac:dyDescent="0.3">
      <c r="A35" s="195" t="str">
        <f>IFERROR(VLOOKUP($C35,구분표!$A$2:$C$300,2,FALSE),"")</f>
        <v>농정해양위원회</v>
      </c>
      <c r="B35" s="196" t="str">
        <f>IFERROR(VLOOKUP($C35,구분표!$A$2:$C$300,3,FALSE),"")</f>
        <v>축산산림국</v>
      </c>
      <c r="C35" s="197" t="s">
        <v>856</v>
      </c>
      <c r="D35" s="198" t="s">
        <v>849</v>
      </c>
      <c r="E35" s="199">
        <v>189</v>
      </c>
      <c r="F35" s="211" t="s">
        <v>857</v>
      </c>
      <c r="G35" s="200">
        <v>500000</v>
      </c>
      <c r="H35" s="201"/>
      <c r="I35" s="202">
        <f>IF(D35="","",G35-H35)</f>
        <v>500000</v>
      </c>
      <c r="J35" s="201"/>
      <c r="K35" s="203"/>
      <c r="L35" s="204">
        <f>IF(G35=0,H35+J35+K35,G35+J35+K35)</f>
        <v>500000</v>
      </c>
      <c r="M35" s="201">
        <v>-500000</v>
      </c>
      <c r="N35" s="203"/>
      <c r="O35" s="205">
        <f>IF(G35=0,H35+M35+N35,G35+M35+N35)</f>
        <v>0</v>
      </c>
      <c r="P35" s="206" t="str">
        <f>IF(AND((L35=0),(O35&gt;0)),"O",IF(AND((J35&lt;0),(L35-O35&lt;0)),"O","X"))</f>
        <v>X</v>
      </c>
      <c r="Q35" s="207"/>
      <c r="R35" s="207"/>
      <c r="T35" s="206" t="s">
        <v>804</v>
      </c>
      <c r="V35" s="206" t="s">
        <v>804</v>
      </c>
      <c r="W35" s="201">
        <f>IF($V35&lt;&gt;"도비",IF($T35="국도비","직접입력",SUM($J35:$K35)),)</f>
        <v>0</v>
      </c>
      <c r="X35" s="201">
        <f>IF($V35="도비",SUM($J35:$K35),SUM($J35:$K35)-$W35)</f>
        <v>0</v>
      </c>
      <c r="Y35" s="206" t="str">
        <f>IF(SUM($J35:$K35)=SUM($W35:$X35),"OK","검토")</f>
        <v>OK</v>
      </c>
      <c r="AA35" s="206"/>
      <c r="AB35" s="201">
        <f>IF($V35&lt;&gt;"도비",IF($T35="국도비","직접입력",SUM($M35:$N35)),)</f>
        <v>0</v>
      </c>
      <c r="AC35" s="201">
        <f>IF($V35="도비",SUM(M35:N35),SUM(M35:N35)-AB35)</f>
        <v>-500000</v>
      </c>
      <c r="AD35" s="206" t="str">
        <f>IF(SUM(M35:N35)=SUM(AB35:AC35),"OK","검토")</f>
        <v>OK</v>
      </c>
      <c r="AF35" s="206" t="str">
        <f>IF(V35="","",IF(V35="도비","세입없음","직접입력"))</f>
        <v>세입없음</v>
      </c>
      <c r="AH35" s="196">
        <f t="shared" si="33"/>
        <v>33</v>
      </c>
      <c r="AI35" s="208" t="str">
        <f t="shared" si="34"/>
        <v>OK</v>
      </c>
      <c r="AK35" s="206" t="str">
        <f t="array" ref="AK35">IF(C35="","",INDEX(구분표!$I$2:$I$300, MATCH(1,(구분표!$E$2:$E$300='1추일출'!B35)*(구분표!$F$2:$F$300='1추일출'!C35)*(구분표!$G$2:$G$300='1추일출'!A35),0)))</f>
        <v>0609</v>
      </c>
      <c r="AM35" s="206"/>
    </row>
    <row r="36" spans="1:39" ht="50.1" hidden="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209"/>
      <c r="G36" s="44"/>
      <c r="H36" s="42"/>
      <c r="I36" s="54" t="str">
        <f>IF(D36="","",G36-H36)</f>
        <v/>
      </c>
      <c r="J36" s="42"/>
      <c r="K36" s="45"/>
      <c r="L36" s="50">
        <f>IF(G36=0,H36+J36+K36,G36+J36+K36)</f>
        <v>0</v>
      </c>
      <c r="M36" s="42"/>
      <c r="N36" s="45"/>
      <c r="O36" s="52">
        <f>IF(G36=0,H36+M36+N36,G36+M36+N36)</f>
        <v>0</v>
      </c>
      <c r="P36" s="27" t="str">
        <f>IF(AND((L36=0),(O36&gt;0)),"O",IF(AND((J36&lt;0),(L36-O36&lt;0)),"O","X"))</f>
        <v>X</v>
      </c>
      <c r="Q36" s="193"/>
      <c r="R36" s="193"/>
      <c r="T36" s="27"/>
      <c r="V36" s="27"/>
      <c r="W36" s="42">
        <f>IF($V36&lt;&gt;"도비",IF($T36="국도비","직접입력",SUM($J36:$K36)),)</f>
        <v>0</v>
      </c>
      <c r="X36" s="42">
        <f>IF($V36="도비",SUM($J36:$K36),SUM($J36:$K36)-$W36)</f>
        <v>0</v>
      </c>
      <c r="Y36" s="27" t="str">
        <f>IF(SUM($J36:$K36)=SUM($W36:$X36),"OK","검토")</f>
        <v>OK</v>
      </c>
      <c r="AA36" s="27"/>
      <c r="AB36" s="42">
        <f>IF($V36&lt;&gt;"도비",IF($T36="국도비","직접입력",SUM($M36:$N36)),)</f>
        <v>0</v>
      </c>
      <c r="AC36" s="42">
        <f>IF($V36="도비",SUM(M36:N36),SUM(M36:N36)-AB36)</f>
        <v>0</v>
      </c>
      <c r="AD36" s="27" t="str">
        <f>IF(SUM(M36:N36)=SUM(AB36:AC36),"OK","검토")</f>
        <v>OK</v>
      </c>
      <c r="AF36" s="27" t="str">
        <f>IF(V36="","",IF(V36="도비","세입없음","직접입력"))</f>
        <v/>
      </c>
      <c r="AH36" s="24" t="str">
        <f t="shared" si="33"/>
        <v/>
      </c>
      <c r="AI36" s="65" t="str">
        <f t="shared" si="34"/>
        <v/>
      </c>
      <c r="AK36" s="27" t="str">
        <f t="array" ref="AK36">IF(C36="","",INDEX(구분표!$I$2:$I$300, MATCH(1,(구분표!$E$2:$E$300='1추일출'!B36)*(구분표!$F$2:$F$300='1추일출'!C36)*(구분표!$G$2:$G$300='1추일출'!A36),0)))</f>
        <v/>
      </c>
      <c r="AM36" s="27"/>
    </row>
    <row r="37" spans="1:39" ht="50.1" customHeight="1" x14ac:dyDescent="0.3">
      <c r="A37" s="57" t="s">
        <v>689</v>
      </c>
      <c r="B37" s="58"/>
      <c r="C37" s="59"/>
      <c r="D37" s="58"/>
      <c r="E37" s="59"/>
      <c r="F37" s="210"/>
      <c r="G37" s="60">
        <f t="shared" ref="G37:O37" si="35">SUM(G38:G49)</f>
        <v>4817235</v>
      </c>
      <c r="H37" s="60">
        <f t="shared" si="35"/>
        <v>917235</v>
      </c>
      <c r="I37" s="60">
        <f t="shared" si="35"/>
        <v>3900000</v>
      </c>
      <c r="J37" s="60">
        <f t="shared" si="35"/>
        <v>-1450000</v>
      </c>
      <c r="K37" s="60">
        <f t="shared" si="35"/>
        <v>2409571</v>
      </c>
      <c r="L37" s="60">
        <f t="shared" si="35"/>
        <v>5776806</v>
      </c>
      <c r="M37" s="60">
        <f t="shared" si="35"/>
        <v>-1500000</v>
      </c>
      <c r="N37" s="60">
        <f t="shared" si="35"/>
        <v>4409571</v>
      </c>
      <c r="O37" s="60">
        <f t="shared" si="35"/>
        <v>7726806</v>
      </c>
      <c r="P37" s="61"/>
      <c r="Q37" s="192"/>
      <c r="R37" s="192"/>
      <c r="T37" s="27"/>
      <c r="V37" s="27"/>
      <c r="W37" s="42"/>
      <c r="X37" s="42"/>
      <c r="Y37" s="27"/>
      <c r="AA37" s="27"/>
      <c r="AB37" s="42"/>
      <c r="AC37" s="42"/>
      <c r="AD37" s="27"/>
      <c r="AF37" s="27"/>
      <c r="AH37" s="24" t="str">
        <f t="shared" si="33"/>
        <v/>
      </c>
      <c r="AI37" s="65" t="str">
        <f t="shared" si="34"/>
        <v/>
      </c>
      <c r="AK37" s="27" t="str">
        <f t="array" ref="AK37">IF(C37="","",INDEX(구분표!$I$2:$I$300, MATCH(1,(구분표!$E$2:$E$300='1추일출'!B37)*(구분표!$F$2:$F$300='1추일출'!C37)*(구분표!$G$2:$G$300='1추일출'!A37),0)))</f>
        <v/>
      </c>
      <c r="AM37" s="27"/>
    </row>
    <row r="38" spans="1:39" s="83" customFormat="1" ht="50.1" customHeight="1" x14ac:dyDescent="0.3">
      <c r="A38" s="195" t="str">
        <f>IFERROR(VLOOKUP($C38,구분표!$A$2:$C$300,2,FALSE),"")</f>
        <v>보건복지위원회</v>
      </c>
      <c r="B38" s="196" t="str">
        <f>IFERROR(VLOOKUP($C38,구분표!$A$2:$C$300,3,FALSE),"")</f>
        <v>보건복지국</v>
      </c>
      <c r="C38" s="197" t="s">
        <v>446</v>
      </c>
      <c r="D38" s="198" t="s">
        <v>807</v>
      </c>
      <c r="E38" s="199"/>
      <c r="F38" s="211" t="s">
        <v>825</v>
      </c>
      <c r="G38" s="200">
        <v>0</v>
      </c>
      <c r="H38" s="201">
        <v>0</v>
      </c>
      <c r="I38" s="202">
        <f t="shared" ref="I38:I49" si="36">IF(D38="","",G38-H38)</f>
        <v>0</v>
      </c>
      <c r="J38" s="201"/>
      <c r="K38" s="203">
        <v>70947</v>
      </c>
      <c r="L38" s="204">
        <f t="shared" ref="L38:L49" si="37">IF(G38=0,H38+J38+K38,G38+J38+K38)</f>
        <v>70947</v>
      </c>
      <c r="M38" s="201"/>
      <c r="N38" s="203">
        <v>70947</v>
      </c>
      <c r="O38" s="205">
        <f t="shared" ref="O38:O49" si="38">IF(G38=0,H38+M38+N38,G38+M38+N38)</f>
        <v>70947</v>
      </c>
      <c r="P38" s="206" t="str">
        <f t="shared" ref="P38:P49" si="39">IF(AND((L38=0),(O38&gt;0)),"O",IF(AND((J38&lt;0),(L38-O38&lt;0)),"O","X"))</f>
        <v>X</v>
      </c>
      <c r="Q38" s="207" t="s">
        <v>821</v>
      </c>
      <c r="R38" s="207" t="s">
        <v>821</v>
      </c>
      <c r="T38" s="206" t="s">
        <v>824</v>
      </c>
      <c r="V38" s="206" t="s">
        <v>823</v>
      </c>
      <c r="W38" s="201">
        <v>70947</v>
      </c>
      <c r="X38" s="201">
        <f t="shared" ref="X38:X49" si="40">IF($V38="도비",SUM($J38:$K38),SUM($J38:$K38)-$W38)</f>
        <v>0</v>
      </c>
      <c r="Y38" s="206" t="str">
        <f t="shared" ref="Y38:Y49" si="41">IF(SUM($J38:$K38)=SUM($W38:$X38),"OK","검토")</f>
        <v>OK</v>
      </c>
      <c r="AA38" s="206"/>
      <c r="AB38" s="201">
        <v>70947</v>
      </c>
      <c r="AC38" s="201">
        <f t="shared" ref="AC38:AC49" si="42">IF($V38="도비",SUM(M38:N38),SUM(M38:N38)-AB38)</f>
        <v>0</v>
      </c>
      <c r="AD38" s="206" t="str">
        <f t="shared" ref="AD38:AD49" si="43">IF(SUM(M38:N38)=SUM(AB38:AC38),"OK","검토")</f>
        <v>OK</v>
      </c>
      <c r="AF38" s="206" t="s">
        <v>843</v>
      </c>
      <c r="AH38" s="196">
        <f t="shared" si="33"/>
        <v>1</v>
      </c>
      <c r="AI38" s="208" t="str">
        <f t="shared" si="34"/>
        <v>OK</v>
      </c>
      <c r="AK38" s="206" t="str">
        <f t="array" ref="AK38">IF(C38="","",INDEX(구분표!$I$2:$I$300, MATCH(1,(구분표!$E$2:$E$300='1추일출'!B38)*(구분표!$F$2:$F$300='1추일출'!C38)*(구분표!$G$2:$G$300='1추일출'!A38),0)))</f>
        <v>0703</v>
      </c>
      <c r="AM38" s="206" t="s">
        <v>845</v>
      </c>
    </row>
    <row r="39" spans="1:39" s="83" customFormat="1" ht="50.1" customHeight="1" x14ac:dyDescent="0.3">
      <c r="A39" s="195" t="str">
        <f>IFERROR(VLOOKUP($C39,구분표!$A$2:$C$300,2,FALSE),"")</f>
        <v>보건복지위원회</v>
      </c>
      <c r="B39" s="196" t="str">
        <f>IFERROR(VLOOKUP($C39,구분표!$A$2:$C$300,3,FALSE),"")</f>
        <v>보건복지국</v>
      </c>
      <c r="C39" s="197" t="s">
        <v>452</v>
      </c>
      <c r="D39" s="198" t="s">
        <v>807</v>
      </c>
      <c r="E39" s="199"/>
      <c r="F39" s="211" t="s">
        <v>826</v>
      </c>
      <c r="G39" s="200">
        <v>0</v>
      </c>
      <c r="H39" s="201">
        <v>0</v>
      </c>
      <c r="I39" s="202">
        <f t="shared" si="36"/>
        <v>0</v>
      </c>
      <c r="J39" s="201"/>
      <c r="K39" s="203">
        <v>1404016</v>
      </c>
      <c r="L39" s="204">
        <f t="shared" si="37"/>
        <v>1404016</v>
      </c>
      <c r="M39" s="201"/>
      <c r="N39" s="203">
        <v>1404016</v>
      </c>
      <c r="O39" s="205">
        <f t="shared" si="38"/>
        <v>1404016</v>
      </c>
      <c r="P39" s="206" t="str">
        <f t="shared" si="39"/>
        <v>X</v>
      </c>
      <c r="Q39" s="207" t="s">
        <v>822</v>
      </c>
      <c r="R39" s="207" t="s">
        <v>822</v>
      </c>
      <c r="T39" s="206" t="s">
        <v>824</v>
      </c>
      <c r="V39" s="206" t="s">
        <v>823</v>
      </c>
      <c r="W39" s="201">
        <v>840728</v>
      </c>
      <c r="X39" s="201">
        <f t="shared" si="40"/>
        <v>563288</v>
      </c>
      <c r="Y39" s="206" t="str">
        <f t="shared" si="41"/>
        <v>OK</v>
      </c>
      <c r="AA39" s="206"/>
      <c r="AB39" s="201">
        <v>840728</v>
      </c>
      <c r="AC39" s="201">
        <f t="shared" si="42"/>
        <v>563288</v>
      </c>
      <c r="AD39" s="206" t="str">
        <f t="shared" si="43"/>
        <v>OK</v>
      </c>
      <c r="AF39" s="206" t="s">
        <v>844</v>
      </c>
      <c r="AH39" s="196">
        <f t="shared" si="33"/>
        <v>1</v>
      </c>
      <c r="AI39" s="208" t="str">
        <f t="shared" si="34"/>
        <v>OK</v>
      </c>
      <c r="AK39" s="206" t="str">
        <f t="array" ref="AK39">IF(C39="","",INDEX(구분표!$I$2:$I$300, MATCH(1,(구분표!$E$2:$E$300='1추일출'!B39)*(구분표!$F$2:$F$300='1추일출'!C39)*(구분표!$G$2:$G$300='1추일출'!A39),0)))</f>
        <v>0705</v>
      </c>
      <c r="AM39" s="206" t="s">
        <v>845</v>
      </c>
    </row>
    <row r="40" spans="1:39" s="83" customFormat="1" ht="50.1" customHeight="1" x14ac:dyDescent="0.3">
      <c r="A40" s="195" t="str">
        <f>IFERROR(VLOOKUP($C40,구분표!$A$2:$C$300,2,FALSE),"")</f>
        <v>보건복지위원회</v>
      </c>
      <c r="B40" s="196" t="str">
        <f>IFERROR(VLOOKUP($C40,구분표!$A$2:$C$300,3,FALSE),"")</f>
        <v>보건복지국</v>
      </c>
      <c r="C40" s="197" t="s">
        <v>452</v>
      </c>
      <c r="D40" s="198" t="s">
        <v>803</v>
      </c>
      <c r="E40" s="199">
        <v>204</v>
      </c>
      <c r="F40" s="211" t="s">
        <v>827</v>
      </c>
      <c r="G40" s="200">
        <v>1000000</v>
      </c>
      <c r="H40" s="201">
        <v>0</v>
      </c>
      <c r="I40" s="202">
        <f t="shared" si="36"/>
        <v>1000000</v>
      </c>
      <c r="J40" s="201">
        <v>-750000</v>
      </c>
      <c r="K40" s="203"/>
      <c r="L40" s="204">
        <f t="shared" si="37"/>
        <v>250000</v>
      </c>
      <c r="M40" s="201">
        <v>-750000</v>
      </c>
      <c r="N40" s="203"/>
      <c r="O40" s="205">
        <f t="shared" si="38"/>
        <v>250000</v>
      </c>
      <c r="P40" s="206" t="str">
        <f t="shared" si="39"/>
        <v>X</v>
      </c>
      <c r="Q40" s="207"/>
      <c r="R40" s="207"/>
      <c r="T40" s="206" t="s">
        <v>804</v>
      </c>
      <c r="V40" s="206" t="s">
        <v>804</v>
      </c>
      <c r="W40" s="201">
        <f t="shared" ref="W40:W49" si="44">IF($V40&lt;&gt;"도비",IF($T40="국도비","직접입력",SUM($J40:$K40)),)</f>
        <v>0</v>
      </c>
      <c r="X40" s="201">
        <f t="shared" si="40"/>
        <v>-750000</v>
      </c>
      <c r="Y40" s="206" t="str">
        <f t="shared" si="41"/>
        <v>OK</v>
      </c>
      <c r="AA40" s="206"/>
      <c r="AB40" s="201">
        <f t="shared" ref="AB40:AB49" si="45">IF($V40&lt;&gt;"도비",IF($T40="국도비","직접입력",SUM($M40:$N40)),)</f>
        <v>0</v>
      </c>
      <c r="AC40" s="201">
        <f t="shared" si="42"/>
        <v>-750000</v>
      </c>
      <c r="AD40" s="206" t="str">
        <f t="shared" si="43"/>
        <v>OK</v>
      </c>
      <c r="AF40" s="206" t="str">
        <f t="shared" ref="AF40:AF49" si="46">IF(V40="","",IF(V40="도비","세입없음","직접입력"))</f>
        <v>세입없음</v>
      </c>
      <c r="AH40" s="196">
        <f t="shared" si="33"/>
        <v>33</v>
      </c>
      <c r="AI40" s="208" t="str">
        <f t="shared" si="34"/>
        <v>OK</v>
      </c>
      <c r="AK40" s="206" t="str">
        <f t="array" ref="AK40">IF(C40="","",INDEX(구분표!$I$2:$I$300, MATCH(1,(구분표!$E$2:$E$300='1추일출'!B40)*(구분표!$F$2:$F$300='1추일출'!C40)*(구분표!$G$2:$G$300='1추일출'!A40),0)))</f>
        <v>0705</v>
      </c>
      <c r="AM40" s="206"/>
    </row>
    <row r="41" spans="1:39" s="83" customFormat="1" ht="50.1" customHeight="1" x14ac:dyDescent="0.3">
      <c r="A41" s="195" t="str">
        <f>IFERROR(VLOOKUP($C41,구분표!$A$2:$C$300,2,FALSE),"")</f>
        <v>보건복지위원회</v>
      </c>
      <c r="B41" s="196" t="str">
        <f>IFERROR(VLOOKUP($C41,구분표!$A$2:$C$300,3,FALSE),"")</f>
        <v>보건복지국</v>
      </c>
      <c r="C41" s="197" t="s">
        <v>452</v>
      </c>
      <c r="D41" s="198" t="s">
        <v>803</v>
      </c>
      <c r="E41" s="199">
        <v>204</v>
      </c>
      <c r="F41" s="211" t="s">
        <v>828</v>
      </c>
      <c r="G41" s="200">
        <v>700000</v>
      </c>
      <c r="H41" s="201">
        <v>0</v>
      </c>
      <c r="I41" s="202">
        <f t="shared" si="36"/>
        <v>700000</v>
      </c>
      <c r="J41" s="201">
        <v>-400000</v>
      </c>
      <c r="K41" s="203"/>
      <c r="L41" s="204">
        <f t="shared" si="37"/>
        <v>300000</v>
      </c>
      <c r="M41" s="201">
        <v>-400000</v>
      </c>
      <c r="N41" s="203"/>
      <c r="O41" s="205">
        <f t="shared" si="38"/>
        <v>300000</v>
      </c>
      <c r="P41" s="206" t="str">
        <f t="shared" si="39"/>
        <v>X</v>
      </c>
      <c r="Q41" s="207"/>
      <c r="R41" s="207"/>
      <c r="T41" s="206" t="s">
        <v>804</v>
      </c>
      <c r="V41" s="206" t="s">
        <v>804</v>
      </c>
      <c r="W41" s="201">
        <f t="shared" si="44"/>
        <v>0</v>
      </c>
      <c r="X41" s="201">
        <f t="shared" si="40"/>
        <v>-400000</v>
      </c>
      <c r="Y41" s="206" t="str">
        <f t="shared" si="41"/>
        <v>OK</v>
      </c>
      <c r="AA41" s="206"/>
      <c r="AB41" s="201">
        <f t="shared" si="45"/>
        <v>0</v>
      </c>
      <c r="AC41" s="201">
        <f t="shared" si="42"/>
        <v>-400000</v>
      </c>
      <c r="AD41" s="206" t="str">
        <f t="shared" si="43"/>
        <v>OK</v>
      </c>
      <c r="AF41" s="206" t="str">
        <f t="shared" si="46"/>
        <v>세입없음</v>
      </c>
      <c r="AH41" s="196">
        <f t="shared" si="33"/>
        <v>33</v>
      </c>
      <c r="AI41" s="208" t="str">
        <f t="shared" si="34"/>
        <v>OK</v>
      </c>
      <c r="AK41" s="206" t="str">
        <f t="array" ref="AK41">IF(C41="","",INDEX(구분표!$I$2:$I$300, MATCH(1,(구분표!$E$2:$E$300='1추일출'!B41)*(구분표!$F$2:$F$300='1추일출'!C41)*(구분표!$G$2:$G$300='1추일출'!A41),0)))</f>
        <v>0705</v>
      </c>
      <c r="AM41" s="206"/>
    </row>
    <row r="42" spans="1:39" s="83" customFormat="1" ht="50.1" customHeight="1" x14ac:dyDescent="0.3">
      <c r="A42" s="195" t="str">
        <f>IFERROR(VLOOKUP($C42,구분표!$A$2:$C$300,2,FALSE),"")</f>
        <v>보건복지위원회</v>
      </c>
      <c r="B42" s="196" t="str">
        <f>IFERROR(VLOOKUP($C42,구분표!$A$2:$C$300,3,FALSE),"")</f>
        <v>보건복지국</v>
      </c>
      <c r="C42" s="197" t="s">
        <v>858</v>
      </c>
      <c r="D42" s="198" t="s">
        <v>849</v>
      </c>
      <c r="E42" s="199">
        <v>204</v>
      </c>
      <c r="F42" s="211" t="s">
        <v>859</v>
      </c>
      <c r="G42" s="200">
        <v>800000</v>
      </c>
      <c r="H42" s="201"/>
      <c r="I42" s="202">
        <f t="shared" si="36"/>
        <v>800000</v>
      </c>
      <c r="J42" s="201"/>
      <c r="K42" s="203"/>
      <c r="L42" s="204">
        <f t="shared" si="37"/>
        <v>800000</v>
      </c>
      <c r="M42" s="201">
        <v>-50000</v>
      </c>
      <c r="N42" s="203"/>
      <c r="O42" s="205">
        <f t="shared" si="38"/>
        <v>750000</v>
      </c>
      <c r="P42" s="206" t="str">
        <f t="shared" si="39"/>
        <v>X</v>
      </c>
      <c r="Q42" s="207"/>
      <c r="R42" s="207"/>
      <c r="T42" s="206" t="s">
        <v>804</v>
      </c>
      <c r="V42" s="206" t="s">
        <v>804</v>
      </c>
      <c r="W42" s="201">
        <f t="shared" si="44"/>
        <v>0</v>
      </c>
      <c r="X42" s="201">
        <f t="shared" si="40"/>
        <v>0</v>
      </c>
      <c r="Y42" s="206" t="str">
        <f t="shared" si="41"/>
        <v>OK</v>
      </c>
      <c r="AA42" s="206"/>
      <c r="AB42" s="201">
        <f t="shared" si="45"/>
        <v>0</v>
      </c>
      <c r="AC42" s="201">
        <f t="shared" si="42"/>
        <v>-50000</v>
      </c>
      <c r="AD42" s="206" t="str">
        <f t="shared" si="43"/>
        <v>OK</v>
      </c>
      <c r="AF42" s="206" t="str">
        <f t="shared" si="46"/>
        <v>세입없음</v>
      </c>
      <c r="AH42" s="196">
        <f t="shared" si="33"/>
        <v>33</v>
      </c>
      <c r="AI42" s="208" t="str">
        <f t="shared" si="34"/>
        <v>OK</v>
      </c>
      <c r="AK42" s="206" t="str">
        <f t="array" ref="AK42">IF(C42="","",INDEX(구분표!$I$2:$I$300, MATCH(1,(구분표!$E$2:$E$300='1추일출'!B42)*(구분표!$F$2:$F$300='1추일출'!C42)*(구분표!$G$2:$G$300='1추일출'!A42),0)))</f>
        <v>0705</v>
      </c>
      <c r="AM42" s="206"/>
    </row>
    <row r="43" spans="1:39" s="83" customFormat="1" ht="50.1" customHeight="1" x14ac:dyDescent="0.3">
      <c r="A43" s="195" t="str">
        <f>IFERROR(VLOOKUP($C43,구분표!$A$2:$C$300,2,FALSE),"")</f>
        <v>보건복지위원회</v>
      </c>
      <c r="B43" s="196" t="str">
        <f>IFERROR(VLOOKUP($C43,구분표!$A$2:$C$300,3,FALSE),"")</f>
        <v>보건복지국</v>
      </c>
      <c r="C43" s="197" t="s">
        <v>455</v>
      </c>
      <c r="D43" s="198" t="s">
        <v>803</v>
      </c>
      <c r="E43" s="199">
        <v>205</v>
      </c>
      <c r="F43" s="211" t="s">
        <v>829</v>
      </c>
      <c r="G43" s="200">
        <v>1300000</v>
      </c>
      <c r="H43" s="201">
        <v>0</v>
      </c>
      <c r="I43" s="202">
        <f t="shared" si="36"/>
        <v>1300000</v>
      </c>
      <c r="J43" s="201">
        <v>-300000</v>
      </c>
      <c r="K43" s="203"/>
      <c r="L43" s="204">
        <f t="shared" si="37"/>
        <v>1000000</v>
      </c>
      <c r="M43" s="201">
        <v>-300000</v>
      </c>
      <c r="N43" s="203"/>
      <c r="O43" s="205">
        <f t="shared" si="38"/>
        <v>1000000</v>
      </c>
      <c r="P43" s="206" t="str">
        <f t="shared" si="39"/>
        <v>X</v>
      </c>
      <c r="Q43" s="207" t="s">
        <v>837</v>
      </c>
      <c r="R43" s="207"/>
      <c r="T43" s="206" t="s">
        <v>804</v>
      </c>
      <c r="V43" s="206" t="s">
        <v>804</v>
      </c>
      <c r="W43" s="201">
        <f t="shared" si="44"/>
        <v>0</v>
      </c>
      <c r="X43" s="201">
        <f t="shared" si="40"/>
        <v>-300000</v>
      </c>
      <c r="Y43" s="206" t="str">
        <f t="shared" si="41"/>
        <v>OK</v>
      </c>
      <c r="AA43" s="206"/>
      <c r="AB43" s="201">
        <f t="shared" si="45"/>
        <v>0</v>
      </c>
      <c r="AC43" s="201">
        <f t="shared" si="42"/>
        <v>-300000</v>
      </c>
      <c r="AD43" s="206" t="str">
        <f t="shared" si="43"/>
        <v>OK</v>
      </c>
      <c r="AF43" s="206" t="str">
        <f t="shared" si="46"/>
        <v>세입없음</v>
      </c>
      <c r="AH43" s="196">
        <f t="shared" si="33"/>
        <v>33</v>
      </c>
      <c r="AI43" s="208" t="str">
        <f t="shared" si="34"/>
        <v>OK</v>
      </c>
      <c r="AK43" s="206" t="str">
        <f t="array" ref="AK43">IF(C43="","",INDEX(구분표!$I$2:$I$300, MATCH(1,(구분표!$E$2:$E$300='1추일출'!B43)*(구분표!$F$2:$F$300='1추일출'!C43)*(구분표!$G$2:$G$300='1추일출'!A43),0)))</f>
        <v>0706</v>
      </c>
      <c r="AM43" s="206"/>
    </row>
    <row r="44" spans="1:39" s="83" customFormat="1" ht="50.1" customHeight="1" x14ac:dyDescent="0.3">
      <c r="A44" s="195" t="str">
        <f>IFERROR(VLOOKUP($C44,구분표!$A$2:$C$300,2,FALSE),"")</f>
        <v>보건복지위원회</v>
      </c>
      <c r="B44" s="196" t="str">
        <f>IFERROR(VLOOKUP($C44,구분표!$A$2:$C$300,3,FALSE),"")</f>
        <v>보건복지국</v>
      </c>
      <c r="C44" s="197" t="s">
        <v>449</v>
      </c>
      <c r="D44" s="198" t="s">
        <v>838</v>
      </c>
      <c r="E44" s="199"/>
      <c r="F44" s="211" t="s">
        <v>839</v>
      </c>
      <c r="G44" s="200">
        <v>621830</v>
      </c>
      <c r="H44" s="201">
        <v>621830</v>
      </c>
      <c r="I44" s="202">
        <f t="shared" si="36"/>
        <v>0</v>
      </c>
      <c r="J44" s="201"/>
      <c r="K44" s="203">
        <v>516944</v>
      </c>
      <c r="L44" s="204">
        <f t="shared" si="37"/>
        <v>1138774</v>
      </c>
      <c r="M44" s="201"/>
      <c r="N44" s="203">
        <v>516944</v>
      </c>
      <c r="O44" s="205">
        <f t="shared" si="38"/>
        <v>1138774</v>
      </c>
      <c r="P44" s="206" t="str">
        <f t="shared" si="39"/>
        <v>X</v>
      </c>
      <c r="Q44" s="207" t="s">
        <v>840</v>
      </c>
      <c r="R44" s="207" t="s">
        <v>840</v>
      </c>
      <c r="T44" s="206" t="s">
        <v>804</v>
      </c>
      <c r="V44" s="206" t="s">
        <v>804</v>
      </c>
      <c r="W44" s="201">
        <f t="shared" si="44"/>
        <v>0</v>
      </c>
      <c r="X44" s="201">
        <f t="shared" si="40"/>
        <v>516944</v>
      </c>
      <c r="Y44" s="206" t="str">
        <f t="shared" si="41"/>
        <v>OK</v>
      </c>
      <c r="AA44" s="206"/>
      <c r="AB44" s="201">
        <f t="shared" si="45"/>
        <v>0</v>
      </c>
      <c r="AC44" s="201">
        <f t="shared" si="42"/>
        <v>516944</v>
      </c>
      <c r="AD44" s="206" t="str">
        <f t="shared" si="43"/>
        <v>OK</v>
      </c>
      <c r="AF44" s="206" t="str">
        <f t="shared" si="46"/>
        <v>세입없음</v>
      </c>
      <c r="AH44" s="196">
        <f t="shared" si="33"/>
        <v>33</v>
      </c>
      <c r="AI44" s="208" t="str">
        <f t="shared" si="34"/>
        <v>OK</v>
      </c>
      <c r="AK44" s="206" t="str">
        <f t="array" ref="AK44">IF(C44="","",INDEX(구분표!$I$2:$I$300, MATCH(1,(구분표!$E$2:$E$300='1추일출'!B44)*(구분표!$F$2:$F$300='1추일출'!C44)*(구분표!$G$2:$G$300='1추일출'!A44),0)))</f>
        <v>0704</v>
      </c>
      <c r="AM44" s="206"/>
    </row>
    <row r="45" spans="1:39" s="83" customFormat="1" ht="50.1" customHeight="1" x14ac:dyDescent="0.3">
      <c r="A45" s="195" t="str">
        <f>IFERROR(VLOOKUP($C45,구분표!$A$2:$C$300,2,FALSE),"")</f>
        <v>보건복지위원회</v>
      </c>
      <c r="B45" s="196" t="str">
        <f>IFERROR(VLOOKUP($C45,구분표!$A$2:$C$300,3,FALSE),"")</f>
        <v>복지여성실</v>
      </c>
      <c r="C45" s="197" t="s">
        <v>461</v>
      </c>
      <c r="D45" s="198" t="s">
        <v>838</v>
      </c>
      <c r="E45" s="199"/>
      <c r="F45" s="211" t="s">
        <v>839</v>
      </c>
      <c r="G45" s="200">
        <v>295405</v>
      </c>
      <c r="H45" s="201">
        <v>295405</v>
      </c>
      <c r="I45" s="202">
        <f t="shared" si="36"/>
        <v>0</v>
      </c>
      <c r="J45" s="201"/>
      <c r="K45" s="203">
        <v>417664</v>
      </c>
      <c r="L45" s="204">
        <f t="shared" si="37"/>
        <v>713069</v>
      </c>
      <c r="M45" s="201"/>
      <c r="N45" s="203">
        <v>417664</v>
      </c>
      <c r="O45" s="205">
        <f t="shared" si="38"/>
        <v>713069</v>
      </c>
      <c r="P45" s="206" t="str">
        <f t="shared" si="39"/>
        <v>X</v>
      </c>
      <c r="Q45" s="207" t="s">
        <v>841</v>
      </c>
      <c r="R45" s="207" t="s">
        <v>841</v>
      </c>
      <c r="T45" s="206" t="s">
        <v>804</v>
      </c>
      <c r="V45" s="206" t="s">
        <v>804</v>
      </c>
      <c r="W45" s="201">
        <f t="shared" si="44"/>
        <v>0</v>
      </c>
      <c r="X45" s="201">
        <f t="shared" si="40"/>
        <v>417664</v>
      </c>
      <c r="Y45" s="206" t="str">
        <f t="shared" si="41"/>
        <v>OK</v>
      </c>
      <c r="AA45" s="206"/>
      <c r="AB45" s="201">
        <f t="shared" si="45"/>
        <v>0</v>
      </c>
      <c r="AC45" s="201">
        <f t="shared" si="42"/>
        <v>417664</v>
      </c>
      <c r="AD45" s="206" t="str">
        <f t="shared" si="43"/>
        <v>OK</v>
      </c>
      <c r="AF45" s="206" t="str">
        <f t="shared" si="46"/>
        <v>세입없음</v>
      </c>
      <c r="AH45" s="196">
        <f t="shared" si="33"/>
        <v>33</v>
      </c>
      <c r="AI45" s="208" t="str">
        <f t="shared" si="34"/>
        <v>OK</v>
      </c>
      <c r="AK45" s="206" t="str">
        <f t="array" ref="AK45">IF(C45="","",INDEX(구분표!$I$2:$I$300, MATCH(1,(구분표!$E$2:$E$300='1추일출'!B45)*(구분표!$F$2:$F$300='1추일출'!C45)*(구분표!$G$2:$G$300='1추일출'!A45),0)))</f>
        <v>0708</v>
      </c>
      <c r="AM45" s="206"/>
    </row>
    <row r="46" spans="1:39" s="83" customFormat="1" ht="50.1" customHeight="1" x14ac:dyDescent="0.3">
      <c r="A46" s="195" t="str">
        <f>IFERROR(VLOOKUP($C46,구분표!$A$2:$C$300,2,FALSE),"")</f>
        <v>보건복지위원회</v>
      </c>
      <c r="B46" s="196" t="str">
        <f>IFERROR(VLOOKUP($C46,구분표!$A$2:$C$300,3,FALSE),"")</f>
        <v>보건환경연구원</v>
      </c>
      <c r="C46" s="226" t="s">
        <v>847</v>
      </c>
      <c r="D46" s="198" t="s">
        <v>803</v>
      </c>
      <c r="E46" s="199">
        <v>213</v>
      </c>
      <c r="F46" s="211" t="s">
        <v>842</v>
      </c>
      <c r="G46" s="200">
        <v>100000</v>
      </c>
      <c r="H46" s="201">
        <v>0</v>
      </c>
      <c r="I46" s="202">
        <f t="shared" si="36"/>
        <v>100000</v>
      </c>
      <c r="J46" s="201">
        <v>0</v>
      </c>
      <c r="K46" s="203">
        <v>0</v>
      </c>
      <c r="L46" s="204">
        <f t="shared" si="37"/>
        <v>100000</v>
      </c>
      <c r="M46" s="201"/>
      <c r="N46" s="203"/>
      <c r="O46" s="205">
        <f t="shared" si="38"/>
        <v>100000</v>
      </c>
      <c r="P46" s="206" t="str">
        <f t="shared" si="39"/>
        <v>X</v>
      </c>
      <c r="Q46" s="207" t="s">
        <v>877</v>
      </c>
      <c r="R46" s="207" t="s">
        <v>877</v>
      </c>
      <c r="T46" s="206" t="s">
        <v>804</v>
      </c>
      <c r="V46" s="206" t="s">
        <v>804</v>
      </c>
      <c r="W46" s="201">
        <f t="shared" si="44"/>
        <v>0</v>
      </c>
      <c r="X46" s="201">
        <f t="shared" si="40"/>
        <v>0</v>
      </c>
      <c r="Y46" s="206" t="str">
        <f t="shared" si="41"/>
        <v>OK</v>
      </c>
      <c r="AA46" s="206"/>
      <c r="AB46" s="201">
        <f t="shared" si="45"/>
        <v>0</v>
      </c>
      <c r="AC46" s="201">
        <f t="shared" si="42"/>
        <v>0</v>
      </c>
      <c r="AD46" s="206" t="str">
        <f t="shared" si="43"/>
        <v>OK</v>
      </c>
      <c r="AF46" s="206" t="str">
        <f t="shared" si="46"/>
        <v>세입없음</v>
      </c>
      <c r="AH46" s="196">
        <f t="shared" si="33"/>
        <v>33</v>
      </c>
      <c r="AI46" s="208" t="str">
        <f t="shared" si="34"/>
        <v>OK</v>
      </c>
      <c r="AK46" s="206" t="str">
        <f t="array" ref="AK46">IF(C46="","",INDEX(구분표!$I$2:$I$300, MATCH(1,(구분표!$E$2:$E$300='1추일출'!B46)*(구분표!$F$2:$F$300='1추일출'!C46)*(구분표!$G$2:$G$300='1추일출'!A46),0)))</f>
        <v>0710</v>
      </c>
      <c r="AM46" s="206"/>
    </row>
    <row r="47" spans="1:39" s="83" customFormat="1" ht="50.1" customHeight="1" x14ac:dyDescent="0.3">
      <c r="A47" s="195" t="str">
        <f>IFERROR(VLOOKUP($C47,구분표!$A$2:$C$300,2,FALSE),"")</f>
        <v>보건복지위원회</v>
      </c>
      <c r="B47" s="196" t="str">
        <f>IFERROR(VLOOKUP($C47,구분표!$A$2:$C$300,3,FALSE),"")</f>
        <v>보건복지국</v>
      </c>
      <c r="C47" s="197" t="s">
        <v>860</v>
      </c>
      <c r="D47" s="198" t="s">
        <v>861</v>
      </c>
      <c r="E47" s="199"/>
      <c r="F47" s="211" t="s">
        <v>862</v>
      </c>
      <c r="G47" s="200"/>
      <c r="H47" s="201"/>
      <c r="I47" s="202">
        <f t="shared" si="36"/>
        <v>0</v>
      </c>
      <c r="J47" s="201"/>
      <c r="K47" s="203"/>
      <c r="L47" s="204">
        <f t="shared" si="37"/>
        <v>0</v>
      </c>
      <c r="M47" s="201"/>
      <c r="N47" s="203">
        <v>2000000</v>
      </c>
      <c r="O47" s="205">
        <f t="shared" si="38"/>
        <v>2000000</v>
      </c>
      <c r="P47" s="206" t="str">
        <f t="shared" si="39"/>
        <v>O</v>
      </c>
      <c r="Q47" s="207"/>
      <c r="R47" s="207"/>
      <c r="S47" s="83" t="s">
        <v>888</v>
      </c>
      <c r="T47" s="206" t="s">
        <v>804</v>
      </c>
      <c r="V47" s="206" t="s">
        <v>804</v>
      </c>
      <c r="W47" s="201">
        <f t="shared" si="44"/>
        <v>0</v>
      </c>
      <c r="X47" s="201">
        <f t="shared" si="40"/>
        <v>0</v>
      </c>
      <c r="Y47" s="206" t="str">
        <f t="shared" si="41"/>
        <v>OK</v>
      </c>
      <c r="AA47" s="206"/>
      <c r="AB47" s="201">
        <f t="shared" si="45"/>
        <v>0</v>
      </c>
      <c r="AC47" s="201">
        <f t="shared" si="42"/>
        <v>2000000</v>
      </c>
      <c r="AD47" s="206" t="str">
        <f t="shared" si="43"/>
        <v>OK</v>
      </c>
      <c r="AF47" s="206" t="str">
        <f t="shared" si="46"/>
        <v>세입없음</v>
      </c>
      <c r="AH47" s="196">
        <f t="shared" si="33"/>
        <v>33</v>
      </c>
      <c r="AI47" s="208" t="str">
        <f t="shared" si="34"/>
        <v>OK</v>
      </c>
      <c r="AK47" s="206" t="str">
        <f t="array" ref="AK47">IF(C47="","",INDEX(구분표!$I$2:$I$300, MATCH(1,(구분표!$E$2:$E$300='1추일출'!B47)*(구분표!$F$2:$F$300='1추일출'!C47)*(구분표!$G$2:$G$300='1추일출'!A47),0)))</f>
        <v>0706</v>
      </c>
      <c r="AM47" s="206"/>
    </row>
    <row r="48" spans="1:39" ht="50.1" hidden="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209"/>
      <c r="G48" s="44"/>
      <c r="H48" s="42"/>
      <c r="I48" s="54" t="str">
        <f t="shared" si="36"/>
        <v/>
      </c>
      <c r="J48" s="42"/>
      <c r="K48" s="45"/>
      <c r="L48" s="50">
        <f t="shared" si="37"/>
        <v>0</v>
      </c>
      <c r="M48" s="42"/>
      <c r="N48" s="45"/>
      <c r="O48" s="52">
        <f t="shared" si="38"/>
        <v>0</v>
      </c>
      <c r="P48" s="27" t="str">
        <f t="shared" si="39"/>
        <v>X</v>
      </c>
      <c r="Q48" s="193"/>
      <c r="R48" s="193"/>
      <c r="T48" s="27"/>
      <c r="V48" s="27"/>
      <c r="W48" s="42">
        <f t="shared" si="44"/>
        <v>0</v>
      </c>
      <c r="X48" s="42">
        <f t="shared" si="40"/>
        <v>0</v>
      </c>
      <c r="Y48" s="27" t="str">
        <f t="shared" si="41"/>
        <v>OK</v>
      </c>
      <c r="AA48" s="27"/>
      <c r="AB48" s="42">
        <f t="shared" si="45"/>
        <v>0</v>
      </c>
      <c r="AC48" s="42">
        <f t="shared" si="42"/>
        <v>0</v>
      </c>
      <c r="AD48" s="27" t="str">
        <f t="shared" si="43"/>
        <v>OK</v>
      </c>
      <c r="AF48" s="27" t="str">
        <f t="shared" si="46"/>
        <v/>
      </c>
      <c r="AH48" s="24" t="str">
        <f t="shared" si="33"/>
        <v/>
      </c>
      <c r="AI48" s="65" t="str">
        <f t="shared" si="34"/>
        <v/>
      </c>
      <c r="AK48" s="27" t="str">
        <f t="array" ref="AK48">IF(C48="","",INDEX(구분표!$I$2:$I$300, MATCH(1,(구분표!$E$2:$E$300='1추일출'!B48)*(구분표!$F$2:$F$300='1추일출'!C48)*(구분표!$G$2:$G$300='1추일출'!A48),0)))</f>
        <v/>
      </c>
      <c r="AM48" s="27"/>
    </row>
    <row r="49" spans="1:39" ht="50.1" hidden="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209"/>
      <c r="G49" s="44"/>
      <c r="H49" s="42"/>
      <c r="I49" s="54" t="str">
        <f t="shared" si="36"/>
        <v/>
      </c>
      <c r="J49" s="42"/>
      <c r="K49" s="45"/>
      <c r="L49" s="50">
        <f t="shared" si="37"/>
        <v>0</v>
      </c>
      <c r="M49" s="42"/>
      <c r="N49" s="45"/>
      <c r="O49" s="52">
        <f t="shared" si="38"/>
        <v>0</v>
      </c>
      <c r="P49" s="27" t="str">
        <f t="shared" si="39"/>
        <v>X</v>
      </c>
      <c r="Q49" s="193"/>
      <c r="R49" s="193"/>
      <c r="T49" s="27"/>
      <c r="V49" s="27"/>
      <c r="W49" s="42">
        <f t="shared" si="44"/>
        <v>0</v>
      </c>
      <c r="X49" s="42">
        <f t="shared" si="40"/>
        <v>0</v>
      </c>
      <c r="Y49" s="27" t="str">
        <f t="shared" si="41"/>
        <v>OK</v>
      </c>
      <c r="AA49" s="27"/>
      <c r="AB49" s="42">
        <f t="shared" si="45"/>
        <v>0</v>
      </c>
      <c r="AC49" s="42">
        <f t="shared" si="42"/>
        <v>0</v>
      </c>
      <c r="AD49" s="27" t="str">
        <f t="shared" si="43"/>
        <v>OK</v>
      </c>
      <c r="AF49" s="27" t="str">
        <f t="shared" si="46"/>
        <v/>
      </c>
      <c r="AH49" s="24" t="str">
        <f t="shared" si="33"/>
        <v/>
      </c>
      <c r="AI49" s="65" t="str">
        <f t="shared" si="34"/>
        <v/>
      </c>
      <c r="AK49" s="27" t="str">
        <f t="array" ref="AK49">IF(C49="","",INDEX(구분표!$I$2:$I$300, MATCH(1,(구분표!$E$2:$E$300='1추일출'!B49)*(구분표!$F$2:$F$300='1추일출'!C49)*(구분표!$G$2:$G$300='1추일출'!A49),0)))</f>
        <v/>
      </c>
      <c r="AM49" s="27"/>
    </row>
    <row r="50" spans="1:39" ht="50.1" customHeight="1" x14ac:dyDescent="0.3">
      <c r="A50" s="57" t="s">
        <v>690</v>
      </c>
      <c r="B50" s="58"/>
      <c r="C50" s="59"/>
      <c r="D50" s="58"/>
      <c r="E50" s="59"/>
      <c r="F50" s="210"/>
      <c r="G50" s="60">
        <f t="shared" ref="G50:O50" si="47">SUM(G51:G56)</f>
        <v>4285000</v>
      </c>
      <c r="H50" s="60">
        <f t="shared" si="47"/>
        <v>0</v>
      </c>
      <c r="I50" s="60">
        <f t="shared" si="47"/>
        <v>4285000</v>
      </c>
      <c r="J50" s="60">
        <f t="shared" si="47"/>
        <v>-3843500</v>
      </c>
      <c r="K50" s="60">
        <f t="shared" si="47"/>
        <v>0</v>
      </c>
      <c r="L50" s="60">
        <f t="shared" si="47"/>
        <v>441500</v>
      </c>
      <c r="M50" s="60">
        <f t="shared" si="47"/>
        <v>-3843500</v>
      </c>
      <c r="N50" s="60">
        <f t="shared" si="47"/>
        <v>196000</v>
      </c>
      <c r="O50" s="60">
        <f t="shared" si="47"/>
        <v>637500</v>
      </c>
      <c r="P50" s="61"/>
      <c r="Q50" s="192"/>
      <c r="R50" s="192"/>
      <c r="T50" s="27"/>
      <c r="V50" s="27"/>
      <c r="W50" s="42"/>
      <c r="X50" s="42"/>
      <c r="Y50" s="27"/>
      <c r="AA50" s="27"/>
      <c r="AB50" s="42"/>
      <c r="AC50" s="42"/>
      <c r="AD50" s="27"/>
      <c r="AF50" s="27"/>
      <c r="AH50" s="24"/>
      <c r="AI50" s="65"/>
      <c r="AK50" s="27"/>
      <c r="AM50" s="27"/>
    </row>
    <row r="51" spans="1:39" ht="61.5" customHeight="1" x14ac:dyDescent="0.3">
      <c r="A51" s="33" t="str">
        <f>IFERROR(VLOOKUP($C51,구분표!$A$2:$C$300,2,FALSE),"")</f>
        <v>건설교통위원회</v>
      </c>
      <c r="B51" s="24" t="str">
        <f>IFERROR(VLOOKUP($C51,구분표!$A$2:$C$300,3,FALSE),"")</f>
        <v>교통국</v>
      </c>
      <c r="C51" s="31" t="s">
        <v>496</v>
      </c>
      <c r="D51" s="35" t="s">
        <v>803</v>
      </c>
      <c r="E51" s="36">
        <v>221</v>
      </c>
      <c r="F51" s="211" t="s">
        <v>848</v>
      </c>
      <c r="G51" s="44">
        <v>687000</v>
      </c>
      <c r="H51" s="42">
        <v>0</v>
      </c>
      <c r="I51" s="54">
        <f t="shared" ref="I51:I56" si="48">IF(D51="","",G51-H51)</f>
        <v>687000</v>
      </c>
      <c r="J51" s="42">
        <v>-343500</v>
      </c>
      <c r="K51" s="45"/>
      <c r="L51" s="50">
        <f t="shared" ref="L51:L56" si="49">IF(G51=0,H51+J51+K51,G51+J51+K51)</f>
        <v>343500</v>
      </c>
      <c r="M51" s="42">
        <v>-343500</v>
      </c>
      <c r="N51" s="45"/>
      <c r="O51" s="52">
        <f t="shared" ref="O51:O56" si="50">IF(G51=0,H51+M51+N51,G51+M51+N51)</f>
        <v>343500</v>
      </c>
      <c r="P51" s="27" t="str">
        <f t="shared" ref="P51:P56" si="51">IF(AND((L51=0),(O51&gt;0)),"O",IF(AND((J51&lt;0),(L51-O51&lt;0)),"O","X"))</f>
        <v>X</v>
      </c>
      <c r="Q51" s="193" t="s">
        <v>805</v>
      </c>
      <c r="R51" s="193" t="s">
        <v>805</v>
      </c>
      <c r="T51" s="27" t="s">
        <v>804</v>
      </c>
      <c r="V51" s="27" t="s">
        <v>804</v>
      </c>
      <c r="W51" s="42">
        <f t="shared" ref="W51:W56" si="52">IF($V51&lt;&gt;"도비",IF($T51="국도비","직접입력",SUM($J51:$K51)),)</f>
        <v>0</v>
      </c>
      <c r="X51" s="42">
        <f t="shared" ref="X51:X56" si="53">IF($V51="도비",SUM($J51:$K51),SUM($J51:$K51)-$W51)</f>
        <v>-343500</v>
      </c>
      <c r="Y51" s="27" t="str">
        <f t="shared" ref="Y51:Y56" si="54">IF(SUM($J51:$K51)=SUM($W51:$X51),"OK","검토")</f>
        <v>OK</v>
      </c>
      <c r="AA51" s="27"/>
      <c r="AB51" s="42">
        <f t="shared" ref="AB51:AB56" si="55">IF($V51&lt;&gt;"도비",IF($T51="국도비","직접입력",SUM($M51:$N51)),)</f>
        <v>0</v>
      </c>
      <c r="AC51" s="42">
        <f t="shared" ref="AC51:AC56" si="56">IF($V51="도비",SUM(M51:N51),SUM(M51:N51)-AB51)</f>
        <v>-343500</v>
      </c>
      <c r="AD51" s="27" t="str">
        <f t="shared" ref="AD51:AD56" si="57">IF(SUM(M51:N51)=SUM(AB51:AC51),"OK","검토")</f>
        <v>OK</v>
      </c>
      <c r="AF51" s="27" t="str">
        <f t="shared" ref="AF51:AF56" si="58">IF(V51="","",IF(V51="도비","세입없음","직접입력"))</f>
        <v>세입없음</v>
      </c>
      <c r="AH51" s="24">
        <f t="shared" ref="AH51:AH56" si="59">IF(AF51="","",COUNTIF($AF$7:$AF$63,AF51))</f>
        <v>33</v>
      </c>
      <c r="AI51" s="65" t="str">
        <f t="shared" ref="AI51:AI56" si="60">IF(V51="","",IF(AND(V51="도비",AF51="세입없음"),"OK",IF(AND(V51&lt;&gt;"도비",AF51&lt;&gt;""),"OK","@@")))</f>
        <v>OK</v>
      </c>
      <c r="AK51" s="27" t="str">
        <f t="array" ref="AK51">IF(C51="","",INDEX(구분표!$I$2:$I$300, MATCH(1,(구분표!$E$2:$E$300='1추일출'!B51)*(구분표!$F$2:$F$300='1추일출'!C51)*(구분표!$G$2:$G$300='1추일출'!A51),0)))</f>
        <v>0805</v>
      </c>
      <c r="AM51" s="27"/>
    </row>
    <row r="52" spans="1:39" ht="61.5" customHeight="1" x14ac:dyDescent="0.3">
      <c r="A52" s="33" t="str">
        <f>IFERROR(VLOOKUP($C52,구분표!$A$2:$C$300,2,FALSE),"")</f>
        <v>건설교통위원회</v>
      </c>
      <c r="B52" s="24" t="str">
        <f>IFERROR(VLOOKUP($C52,구분표!$A$2:$C$300,3,FALSE),"")</f>
        <v>교통국</v>
      </c>
      <c r="C52" s="31" t="s">
        <v>502</v>
      </c>
      <c r="D52" s="35" t="s">
        <v>803</v>
      </c>
      <c r="E52" s="36">
        <v>222</v>
      </c>
      <c r="F52" s="211" t="s">
        <v>878</v>
      </c>
      <c r="G52" s="44">
        <v>98000</v>
      </c>
      <c r="H52" s="42">
        <v>0</v>
      </c>
      <c r="I52" s="54">
        <f t="shared" si="48"/>
        <v>98000</v>
      </c>
      <c r="J52" s="42"/>
      <c r="K52" s="45"/>
      <c r="L52" s="50">
        <f t="shared" si="49"/>
        <v>98000</v>
      </c>
      <c r="M52" s="42"/>
      <c r="N52" s="45"/>
      <c r="O52" s="52">
        <f t="shared" si="50"/>
        <v>98000</v>
      </c>
      <c r="P52" s="27" t="str">
        <f t="shared" si="51"/>
        <v>X</v>
      </c>
      <c r="Q52" s="193" t="s">
        <v>846</v>
      </c>
      <c r="R52" s="193" t="s">
        <v>846</v>
      </c>
      <c r="T52" s="27" t="s">
        <v>804</v>
      </c>
      <c r="V52" s="27" t="s">
        <v>804</v>
      </c>
      <c r="W52" s="42">
        <f t="shared" si="52"/>
        <v>0</v>
      </c>
      <c r="X52" s="42">
        <f t="shared" si="53"/>
        <v>0</v>
      </c>
      <c r="Y52" s="27" t="str">
        <f t="shared" si="54"/>
        <v>OK</v>
      </c>
      <c r="AA52" s="27"/>
      <c r="AB52" s="42">
        <f t="shared" si="55"/>
        <v>0</v>
      </c>
      <c r="AC52" s="42">
        <f t="shared" si="56"/>
        <v>0</v>
      </c>
      <c r="AD52" s="27" t="str">
        <f t="shared" si="57"/>
        <v>OK</v>
      </c>
      <c r="AF52" s="27" t="str">
        <f t="shared" si="58"/>
        <v>세입없음</v>
      </c>
      <c r="AH52" s="24">
        <f t="shared" si="59"/>
        <v>33</v>
      </c>
      <c r="AI52" s="65" t="str">
        <f t="shared" si="60"/>
        <v>OK</v>
      </c>
      <c r="AK52" s="27" t="str">
        <f t="array" ref="AK52">IF(C52="","",INDEX(구분표!$I$2:$I$300, MATCH(1,(구분표!$E$2:$E$300='1추일출'!B52)*(구분표!$F$2:$F$300='1추일출'!C52)*(구분표!$G$2:$G$300='1추일출'!A52),0)))</f>
        <v>0807</v>
      </c>
      <c r="AM52" s="27"/>
    </row>
    <row r="53" spans="1:39" ht="81.75" customHeight="1" x14ac:dyDescent="0.3">
      <c r="A53" s="33" t="str">
        <f>IFERROR(VLOOKUP($C53,구분표!$A$2:$C$300,2,FALSE),"")</f>
        <v>건설교통위원회</v>
      </c>
      <c r="B53" s="24" t="str">
        <f>IFERROR(VLOOKUP($C53,구분표!$A$2:$C$300,3,FALSE),"")</f>
        <v>건설국</v>
      </c>
      <c r="C53" s="31" t="s">
        <v>512</v>
      </c>
      <c r="D53" s="35" t="s">
        <v>803</v>
      </c>
      <c r="E53" s="36">
        <v>226</v>
      </c>
      <c r="F53" s="211" t="s">
        <v>836</v>
      </c>
      <c r="G53" s="44">
        <v>3500000</v>
      </c>
      <c r="H53" s="42">
        <v>0</v>
      </c>
      <c r="I53" s="54">
        <f t="shared" si="48"/>
        <v>3500000</v>
      </c>
      <c r="J53" s="42">
        <v>-3500000</v>
      </c>
      <c r="K53" s="45"/>
      <c r="L53" s="50">
        <f t="shared" si="49"/>
        <v>0</v>
      </c>
      <c r="M53" s="42">
        <v>-3500000</v>
      </c>
      <c r="N53" s="45"/>
      <c r="O53" s="52">
        <f t="shared" si="50"/>
        <v>0</v>
      </c>
      <c r="P53" s="27" t="str">
        <f t="shared" si="51"/>
        <v>X</v>
      </c>
      <c r="Q53" s="193" t="s">
        <v>806</v>
      </c>
      <c r="R53" s="193" t="s">
        <v>806</v>
      </c>
      <c r="T53" s="27" t="s">
        <v>804</v>
      </c>
      <c r="V53" s="27" t="s">
        <v>804</v>
      </c>
      <c r="W53" s="42">
        <f t="shared" si="52"/>
        <v>0</v>
      </c>
      <c r="X53" s="42">
        <f t="shared" si="53"/>
        <v>-3500000</v>
      </c>
      <c r="Y53" s="27" t="str">
        <f t="shared" si="54"/>
        <v>OK</v>
      </c>
      <c r="AA53" s="27"/>
      <c r="AB53" s="42">
        <f t="shared" si="55"/>
        <v>0</v>
      </c>
      <c r="AC53" s="42">
        <f t="shared" si="56"/>
        <v>-3500000</v>
      </c>
      <c r="AD53" s="27" t="str">
        <f t="shared" si="57"/>
        <v>OK</v>
      </c>
      <c r="AF53" s="27" t="str">
        <f t="shared" si="58"/>
        <v>세입없음</v>
      </c>
      <c r="AH53" s="24">
        <f t="shared" si="59"/>
        <v>33</v>
      </c>
      <c r="AI53" s="65" t="str">
        <f t="shared" si="60"/>
        <v>OK</v>
      </c>
      <c r="AK53" s="27" t="str">
        <f t="array" ref="AK53">IF(C53="","",INDEX(구분표!$I$2:$I$300, MATCH(1,(구분표!$E$2:$E$300='1추일출'!B53)*(구분표!$F$2:$F$300='1추일출'!C53)*(구분표!$G$2:$G$300='1추일출'!A53),0)))</f>
        <v>0810</v>
      </c>
      <c r="AM53" s="27"/>
    </row>
    <row r="54" spans="1:39" s="83" customFormat="1" ht="50.1" customHeight="1" x14ac:dyDescent="0.3">
      <c r="A54" s="195" t="str">
        <f>IFERROR(VLOOKUP($C54,구분표!$A$2:$C$300,2,FALSE),"")</f>
        <v>건설교통위원회</v>
      </c>
      <c r="B54" s="196" t="str">
        <f>IFERROR(VLOOKUP($C54,구분표!$A$2:$C$300,3,FALSE),"")</f>
        <v>교통국</v>
      </c>
      <c r="C54" s="197" t="s">
        <v>873</v>
      </c>
      <c r="D54" s="198" t="s">
        <v>861</v>
      </c>
      <c r="E54" s="199"/>
      <c r="F54" s="211" t="s">
        <v>874</v>
      </c>
      <c r="G54" s="200"/>
      <c r="H54" s="201"/>
      <c r="I54" s="202">
        <f t="shared" si="48"/>
        <v>0</v>
      </c>
      <c r="J54" s="201"/>
      <c r="K54" s="203"/>
      <c r="L54" s="204">
        <f t="shared" si="49"/>
        <v>0</v>
      </c>
      <c r="M54" s="201"/>
      <c r="N54" s="203">
        <v>96000</v>
      </c>
      <c r="O54" s="205">
        <f t="shared" si="50"/>
        <v>96000</v>
      </c>
      <c r="P54" s="206" t="str">
        <f t="shared" si="51"/>
        <v>O</v>
      </c>
      <c r="Q54" s="207"/>
      <c r="R54" s="207"/>
      <c r="S54" s="83" t="s">
        <v>888</v>
      </c>
      <c r="T54" s="206" t="s">
        <v>804</v>
      </c>
      <c r="V54" s="206" t="s">
        <v>804</v>
      </c>
      <c r="W54" s="201">
        <f t="shared" si="52"/>
        <v>0</v>
      </c>
      <c r="X54" s="201">
        <f t="shared" si="53"/>
        <v>0</v>
      </c>
      <c r="Y54" s="206" t="str">
        <f t="shared" si="54"/>
        <v>OK</v>
      </c>
      <c r="AA54" s="206"/>
      <c r="AB54" s="201">
        <f t="shared" si="55"/>
        <v>0</v>
      </c>
      <c r="AC54" s="201">
        <f t="shared" si="56"/>
        <v>96000</v>
      </c>
      <c r="AD54" s="206" t="str">
        <f t="shared" si="57"/>
        <v>OK</v>
      </c>
      <c r="AF54" s="206" t="str">
        <f t="shared" si="58"/>
        <v>세입없음</v>
      </c>
      <c r="AH54" s="196">
        <f t="shared" si="59"/>
        <v>33</v>
      </c>
      <c r="AI54" s="208" t="str">
        <f t="shared" si="60"/>
        <v>OK</v>
      </c>
      <c r="AK54" s="206" t="str">
        <f t="array" ref="AK54">IF(C54="","",INDEX(구분표!$I$2:$I$300, MATCH(1,(구분표!$E$2:$E$300='1추일출'!B54)*(구분표!$F$2:$F$300='1추일출'!C54)*(구분표!$G$2:$G$300='1추일출'!A54),0)))</f>
        <v>0804</v>
      </c>
      <c r="AM54" s="206"/>
    </row>
    <row r="55" spans="1:39" s="83" customFormat="1" ht="50.1" customHeight="1" x14ac:dyDescent="0.3">
      <c r="A55" s="195" t="str">
        <f>IFERROR(VLOOKUP($C55,구분표!$A$2:$C$300,2,FALSE),"")</f>
        <v>건설교통위원회</v>
      </c>
      <c r="B55" s="196" t="str">
        <f>IFERROR(VLOOKUP($C55,구분표!$A$2:$C$300,3,FALSE),"")</f>
        <v>철도국</v>
      </c>
      <c r="C55" s="197" t="s">
        <v>875</v>
      </c>
      <c r="D55" s="198" t="s">
        <v>861</v>
      </c>
      <c r="E55" s="199"/>
      <c r="F55" s="211" t="s">
        <v>876</v>
      </c>
      <c r="G55" s="200"/>
      <c r="H55" s="201"/>
      <c r="I55" s="202">
        <f t="shared" si="48"/>
        <v>0</v>
      </c>
      <c r="J55" s="201"/>
      <c r="K55" s="203"/>
      <c r="L55" s="204">
        <f t="shared" si="49"/>
        <v>0</v>
      </c>
      <c r="M55" s="201"/>
      <c r="N55" s="203">
        <v>100000</v>
      </c>
      <c r="O55" s="205">
        <f t="shared" si="50"/>
        <v>100000</v>
      </c>
      <c r="P55" s="206" t="str">
        <f t="shared" si="51"/>
        <v>O</v>
      </c>
      <c r="Q55" s="207"/>
      <c r="R55" s="207"/>
      <c r="S55" s="83" t="s">
        <v>888</v>
      </c>
      <c r="T55" s="206" t="s">
        <v>804</v>
      </c>
      <c r="V55" s="206" t="s">
        <v>804</v>
      </c>
      <c r="W55" s="201">
        <f t="shared" si="52"/>
        <v>0</v>
      </c>
      <c r="X55" s="201">
        <f t="shared" si="53"/>
        <v>0</v>
      </c>
      <c r="Y55" s="206" t="str">
        <f t="shared" si="54"/>
        <v>OK</v>
      </c>
      <c r="AA55" s="206"/>
      <c r="AB55" s="201">
        <f t="shared" si="55"/>
        <v>0</v>
      </c>
      <c r="AC55" s="201">
        <f t="shared" si="56"/>
        <v>100000</v>
      </c>
      <c r="AD55" s="206" t="str">
        <f t="shared" si="57"/>
        <v>OK</v>
      </c>
      <c r="AF55" s="206" t="str">
        <f t="shared" si="58"/>
        <v>세입없음</v>
      </c>
      <c r="AH55" s="196">
        <f t="shared" si="59"/>
        <v>33</v>
      </c>
      <c r="AI55" s="208" t="str">
        <f t="shared" si="60"/>
        <v>OK</v>
      </c>
      <c r="AK55" s="206" t="str">
        <f t="array" ref="AK55">IF(C55="","",INDEX(구분표!$I$2:$I$300, MATCH(1,(구분표!$E$2:$E$300='1추일출'!B55)*(구분표!$F$2:$F$300='1추일출'!C55)*(구분표!$G$2:$G$300='1추일출'!A55),0)))</f>
        <v>0802</v>
      </c>
      <c r="AM55" s="206"/>
    </row>
    <row r="56" spans="1:39" ht="50.1" hidden="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/>
      <c r="E56" s="36"/>
      <c r="F56" s="209"/>
      <c r="G56" s="44"/>
      <c r="H56" s="42"/>
      <c r="I56" s="54" t="str">
        <f t="shared" si="48"/>
        <v/>
      </c>
      <c r="J56" s="42"/>
      <c r="K56" s="45"/>
      <c r="L56" s="50">
        <f t="shared" si="49"/>
        <v>0</v>
      </c>
      <c r="M56" s="42"/>
      <c r="N56" s="45"/>
      <c r="O56" s="52">
        <f t="shared" si="50"/>
        <v>0</v>
      </c>
      <c r="P56" s="27" t="str">
        <f t="shared" si="51"/>
        <v>X</v>
      </c>
      <c r="Q56" s="193"/>
      <c r="R56" s="193"/>
      <c r="T56" s="27"/>
      <c r="V56" s="27"/>
      <c r="W56" s="42">
        <f t="shared" si="52"/>
        <v>0</v>
      </c>
      <c r="X56" s="42">
        <f t="shared" si="53"/>
        <v>0</v>
      </c>
      <c r="Y56" s="27" t="str">
        <f t="shared" si="54"/>
        <v>OK</v>
      </c>
      <c r="AA56" s="27"/>
      <c r="AB56" s="42">
        <f t="shared" si="55"/>
        <v>0</v>
      </c>
      <c r="AC56" s="42">
        <f t="shared" si="56"/>
        <v>0</v>
      </c>
      <c r="AD56" s="27" t="str">
        <f t="shared" si="57"/>
        <v>OK</v>
      </c>
      <c r="AF56" s="27" t="str">
        <f t="shared" si="58"/>
        <v/>
      </c>
      <c r="AH56" s="24" t="str">
        <f t="shared" si="59"/>
        <v/>
      </c>
      <c r="AI56" s="65" t="str">
        <f t="shared" si="60"/>
        <v/>
      </c>
      <c r="AK56" s="27" t="str">
        <f t="array" ref="AK56">IF(C56="","",INDEX(구분표!$I$2:$I$300, MATCH(1,(구분표!$E$2:$E$300='1추일출'!B56)*(구분표!$F$2:$F$300='1추일출'!C56)*(구분표!$G$2:$G$300='1추일출'!A56),0)))</f>
        <v/>
      </c>
      <c r="AM56" s="27"/>
    </row>
    <row r="57" spans="1:39" ht="50.1" hidden="1" customHeight="1" x14ac:dyDescent="0.3">
      <c r="A57" s="57" t="s">
        <v>691</v>
      </c>
      <c r="B57" s="58"/>
      <c r="C57" s="59"/>
      <c r="D57" s="58"/>
      <c r="E57" s="59"/>
      <c r="F57" s="210"/>
      <c r="G57" s="60">
        <f t="shared" ref="G57:O57" si="61">SUM(G58:G60)</f>
        <v>0</v>
      </c>
      <c r="H57" s="60">
        <f t="shared" si="61"/>
        <v>0</v>
      </c>
      <c r="I57" s="60">
        <f t="shared" si="61"/>
        <v>0</v>
      </c>
      <c r="J57" s="60">
        <f t="shared" si="61"/>
        <v>0</v>
      </c>
      <c r="K57" s="60">
        <f t="shared" si="61"/>
        <v>0</v>
      </c>
      <c r="L57" s="60">
        <f t="shared" si="61"/>
        <v>0</v>
      </c>
      <c r="M57" s="60">
        <f t="shared" si="61"/>
        <v>0</v>
      </c>
      <c r="N57" s="60">
        <f t="shared" si="61"/>
        <v>0</v>
      </c>
      <c r="O57" s="60">
        <f t="shared" si="61"/>
        <v>0</v>
      </c>
      <c r="P57" s="61"/>
      <c r="Q57" s="192"/>
      <c r="R57" s="192"/>
      <c r="T57" s="27"/>
      <c r="V57" s="27"/>
      <c r="W57" s="42"/>
      <c r="X57" s="42"/>
      <c r="Y57" s="27"/>
      <c r="AA57" s="27"/>
      <c r="AB57" s="42"/>
      <c r="AC57" s="42"/>
      <c r="AD57" s="27"/>
      <c r="AF57" s="27"/>
      <c r="AH57" s="24"/>
      <c r="AI57" s="65"/>
      <c r="AK57" s="27"/>
      <c r="AM57" s="27"/>
    </row>
    <row r="58" spans="1:39" ht="50.1" hidden="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/>
      <c r="E58" s="36"/>
      <c r="F58" s="209"/>
      <c r="G58" s="44"/>
      <c r="H58" s="42"/>
      <c r="I58" s="54" t="str">
        <f>IF(D58="","",G58-H58)</f>
        <v/>
      </c>
      <c r="J58" s="42"/>
      <c r="K58" s="45"/>
      <c r="L58" s="50">
        <f>IF(G58=0,H58+J58+K58,G58+J58+K58)</f>
        <v>0</v>
      </c>
      <c r="M58" s="42"/>
      <c r="N58" s="45"/>
      <c r="O58" s="52">
        <f>IF(G58=0,H58+M58+N58,G58+M58+N58)</f>
        <v>0</v>
      </c>
      <c r="P58" s="27" t="str">
        <f>IF(AND((L58=0),(O58&gt;0)),"O",IF(AND((J58&lt;0),(L58-O58&lt;0)),"O","X"))</f>
        <v>X</v>
      </c>
      <c r="Q58" s="193"/>
      <c r="R58" s="193"/>
      <c r="T58" s="27"/>
      <c r="V58" s="27"/>
      <c r="W58" s="42">
        <f>IF($V58&lt;&gt;"도비",IF($T58="국도비","직접입력",SUM($J58:$K58)),)</f>
        <v>0</v>
      </c>
      <c r="X58" s="42">
        <f>IF($V58="도비",SUM($J58:$K58),SUM($J58:$K58)-$W58)</f>
        <v>0</v>
      </c>
      <c r="Y58" s="27" t="str">
        <f>IF(SUM($J58:$K58)=SUM($W58:$X58),"OK","검토")</f>
        <v>OK</v>
      </c>
      <c r="AA58" s="27"/>
      <c r="AB58" s="42">
        <f>IF($V58&lt;&gt;"도비",IF($T58="국도비","직접입력",SUM($M58:$N58)),)</f>
        <v>0</v>
      </c>
      <c r="AC58" s="42">
        <f>IF($V58="도비",SUM(M58:N58),SUM(M58:N58)-AB58)</f>
        <v>0</v>
      </c>
      <c r="AD58" s="27" t="str">
        <f>IF(SUM(M58:N58)=SUM(AB58:AC58),"OK","검토")</f>
        <v>OK</v>
      </c>
      <c r="AF58" s="27" t="str">
        <f>IF(V58="","",IF(V58="도비","세입없음","직접입력"))</f>
        <v/>
      </c>
      <c r="AH58" s="24" t="str">
        <f>IF(AF58="","",COUNTIF($AF$7:$AF$63,AF58))</f>
        <v/>
      </c>
      <c r="AI58" s="65" t="str">
        <f>IF(V58="","",IF(AND(V58="도비",AF58="세입없음"),"OK",IF(AND(V58&lt;&gt;"도비",AF58&lt;&gt;""),"OK","@@")))</f>
        <v/>
      </c>
      <c r="AK58" s="27" t="str">
        <f t="array" ref="AK58">IF(C58="","",INDEX(구분표!$I$2:$I$300, MATCH(1,(구분표!$E$2:$E$300='1추일출'!B58)*(구분표!$F$2:$F$300='1추일출'!C58)*(구분표!$G$2:$G$300='1추일출'!A58),0)))</f>
        <v/>
      </c>
      <c r="AM58" s="27"/>
    </row>
    <row r="59" spans="1:39" ht="50.1" hidden="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/>
      <c r="E59" s="36"/>
      <c r="F59" s="209"/>
      <c r="G59" s="44"/>
      <c r="H59" s="42"/>
      <c r="I59" s="54" t="str">
        <f>IF(D59="","",G59-H59)</f>
        <v/>
      </c>
      <c r="J59" s="42"/>
      <c r="K59" s="45"/>
      <c r="L59" s="50">
        <f>IF(G59=0,H59+J59+K59,G59+J59+K59)</f>
        <v>0</v>
      </c>
      <c r="M59" s="42"/>
      <c r="N59" s="45"/>
      <c r="O59" s="52">
        <f>IF(G59=0,H59+M59+N59,G59+M59+N59)</f>
        <v>0</v>
      </c>
      <c r="P59" s="27" t="str">
        <f>IF(AND((L59=0),(O59&gt;0)),"O",IF(AND((J59&lt;0),(L59-O59&lt;0)),"O","X"))</f>
        <v>X</v>
      </c>
      <c r="Q59" s="193"/>
      <c r="R59" s="193"/>
      <c r="T59" s="27"/>
      <c r="V59" s="27"/>
      <c r="W59" s="42">
        <f>IF($V59&lt;&gt;"도비",IF($T59="국도비","직접입력",SUM($J59:$K59)),)</f>
        <v>0</v>
      </c>
      <c r="X59" s="42">
        <f>IF($V59="도비",SUM($J59:$K59),SUM($J59:$K59)-$W59)</f>
        <v>0</v>
      </c>
      <c r="Y59" s="27" t="str">
        <f>IF(SUM($J59:$K59)=SUM($W59:$X59),"OK","검토")</f>
        <v>OK</v>
      </c>
      <c r="AA59" s="27"/>
      <c r="AB59" s="42">
        <f>IF($V59&lt;&gt;"도비",IF($T59="국도비","직접입력",SUM($M59:$N59)),)</f>
        <v>0</v>
      </c>
      <c r="AC59" s="42">
        <f>IF($V59="도비",SUM(M59:N59),SUM(M59:N59)-AB59)</f>
        <v>0</v>
      </c>
      <c r="AD59" s="27" t="str">
        <f>IF(SUM(M59:N59)=SUM(AB59:AC59),"OK","검토")</f>
        <v>OK</v>
      </c>
      <c r="AF59" s="27" t="str">
        <f>IF(V59="","",IF(V59="도비","세입없음","직접입력"))</f>
        <v/>
      </c>
      <c r="AH59" s="24" t="str">
        <f>IF(AF59="","",COUNTIF($AF$7:$AF$63,AF59))</f>
        <v/>
      </c>
      <c r="AI59" s="65" t="str">
        <f>IF(V59="","",IF(AND(V59="도비",AF59="세입없음"),"OK",IF(AND(V59&lt;&gt;"도비",AF59&lt;&gt;""),"OK","@@")))</f>
        <v/>
      </c>
      <c r="AK59" s="27" t="str">
        <f t="array" ref="AK59">IF(C59="","",INDEX(구분표!$I$2:$I$300, MATCH(1,(구분표!$E$2:$E$300='1추일출'!B59)*(구분표!$F$2:$F$300='1추일출'!C59)*(구분표!$G$2:$G$300='1추일출'!A59),0)))</f>
        <v/>
      </c>
      <c r="AM59" s="27"/>
    </row>
    <row r="60" spans="1:39" ht="50.1" hidden="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35"/>
      <c r="E60" s="36"/>
      <c r="F60" s="209"/>
      <c r="G60" s="44"/>
      <c r="H60" s="42"/>
      <c r="I60" s="54" t="str">
        <f>IF(D60="","",G60-H60)</f>
        <v/>
      </c>
      <c r="J60" s="42"/>
      <c r="K60" s="45"/>
      <c r="L60" s="50">
        <f>IF(G60=0,H60+J60+K60,G60+J60+K60)</f>
        <v>0</v>
      </c>
      <c r="M60" s="42"/>
      <c r="N60" s="45"/>
      <c r="O60" s="52">
        <f>IF(G60=0,H60+M60+N60,G60+M60+N60)</f>
        <v>0</v>
      </c>
      <c r="P60" s="27" t="str">
        <f>IF(AND((L60=0),(O60&gt;0)),"O",IF(AND((J60&lt;0),(L60-O60&lt;0)),"O","X"))</f>
        <v>X</v>
      </c>
      <c r="Q60" s="193"/>
      <c r="R60" s="193"/>
      <c r="T60" s="27"/>
      <c r="V60" s="27"/>
      <c r="W60" s="42">
        <f>IF($V60&lt;&gt;"도비",IF($T60="국도비","직접입력",SUM($J60:$K60)),)</f>
        <v>0</v>
      </c>
      <c r="X60" s="42">
        <f>IF($V60="도비",SUM($J60:$K60),SUM($J60:$K60)-$W60)</f>
        <v>0</v>
      </c>
      <c r="Y60" s="27" t="str">
        <f>IF(SUM($J60:$K60)=SUM($W60:$X60),"OK","검토")</f>
        <v>OK</v>
      </c>
      <c r="AA60" s="27"/>
      <c r="AB60" s="42">
        <f>IF($V60&lt;&gt;"도비",IF($T60="국도비","직접입력",SUM($M60:$N60)),)</f>
        <v>0</v>
      </c>
      <c r="AC60" s="42">
        <f>IF($V60="도비",SUM(M60:N60),SUM(M60:N60)-AB60)</f>
        <v>0</v>
      </c>
      <c r="AD60" s="27" t="str">
        <f>IF(SUM(M60:N60)=SUM(AB60:AC60),"OK","검토")</f>
        <v>OK</v>
      </c>
      <c r="AF60" s="27" t="str">
        <f>IF(V60="","",IF(V60="도비","세입없음","직접입력"))</f>
        <v/>
      </c>
      <c r="AH60" s="24" t="str">
        <f>IF(AF60="","",COUNTIF($AF$7:$AF$63,AF60))</f>
        <v/>
      </c>
      <c r="AI60" s="65" t="str">
        <f>IF(V60="","",IF(AND(V60="도비",AF60="세입없음"),"OK",IF(AND(V60&lt;&gt;"도비",AF60&lt;&gt;""),"OK","@@")))</f>
        <v/>
      </c>
      <c r="AK60" s="27" t="str">
        <f t="array" ref="AK60">IF(C60="","",INDEX(구분표!$I$2:$I$300, MATCH(1,(구분표!$E$2:$E$300='1추일출'!B60)*(구분표!$F$2:$F$300='1추일출'!C60)*(구분표!$G$2:$G$300='1추일출'!A60),0)))</f>
        <v/>
      </c>
      <c r="AM60" s="27"/>
    </row>
    <row r="61" spans="1:39" ht="50.1" customHeight="1" x14ac:dyDescent="0.3">
      <c r="A61" s="57" t="s">
        <v>692</v>
      </c>
      <c r="B61" s="58"/>
      <c r="C61" s="59"/>
      <c r="D61" s="58"/>
      <c r="E61" s="59"/>
      <c r="F61" s="210"/>
      <c r="G61" s="60">
        <f t="shared" ref="G61:O61" si="62">SUM(G62:G63)</f>
        <v>0</v>
      </c>
      <c r="H61" s="60">
        <f t="shared" si="62"/>
        <v>0</v>
      </c>
      <c r="I61" s="60">
        <f t="shared" si="62"/>
        <v>0</v>
      </c>
      <c r="J61" s="60">
        <f t="shared" si="62"/>
        <v>0</v>
      </c>
      <c r="K61" s="60">
        <f t="shared" si="62"/>
        <v>0</v>
      </c>
      <c r="L61" s="60">
        <f t="shared" si="62"/>
        <v>0</v>
      </c>
      <c r="M61" s="60">
        <f t="shared" si="62"/>
        <v>0</v>
      </c>
      <c r="N61" s="60">
        <f t="shared" si="62"/>
        <v>200000</v>
      </c>
      <c r="O61" s="60">
        <f t="shared" si="62"/>
        <v>200000</v>
      </c>
      <c r="P61" s="61"/>
      <c r="Q61" s="192"/>
      <c r="R61" s="192"/>
      <c r="T61" s="27"/>
      <c r="V61" s="27"/>
      <c r="W61" s="42"/>
      <c r="X61" s="42"/>
      <c r="Y61" s="27"/>
      <c r="AA61" s="27"/>
      <c r="AB61" s="42"/>
      <c r="AC61" s="42"/>
      <c r="AD61" s="27"/>
      <c r="AF61" s="27"/>
      <c r="AH61" s="24"/>
      <c r="AI61" s="65"/>
      <c r="AK61" s="27"/>
      <c r="AM61" s="27"/>
    </row>
    <row r="62" spans="1:39" s="83" customFormat="1" ht="50.1" customHeight="1" x14ac:dyDescent="0.3">
      <c r="A62" s="195" t="str">
        <f>IFERROR(VLOOKUP($C62,구분표!$A$2:$C$300,2,FALSE),"")</f>
        <v>여성가족교육협력위원회</v>
      </c>
      <c r="B62" s="196" t="str">
        <f>IFERROR(VLOOKUP($C62,구분표!$A$2:$C$300,3,FALSE),"")</f>
        <v>교육협력국</v>
      </c>
      <c r="C62" s="197" t="s">
        <v>865</v>
      </c>
      <c r="D62" s="198" t="s">
        <v>861</v>
      </c>
      <c r="E62" s="199"/>
      <c r="F62" s="211" t="s">
        <v>866</v>
      </c>
      <c r="G62" s="200"/>
      <c r="H62" s="201"/>
      <c r="I62" s="202">
        <f>IF(D62="","",G62-H62)</f>
        <v>0</v>
      </c>
      <c r="J62" s="201"/>
      <c r="K62" s="203"/>
      <c r="L62" s="204">
        <f>IF(G62=0,H62+J62+K62,G62+J62+K62)</f>
        <v>0</v>
      </c>
      <c r="M62" s="201"/>
      <c r="N62" s="203">
        <v>100000</v>
      </c>
      <c r="O62" s="205">
        <f>IF(G62=0,H62+M62+N62,G62+M62+N62)</f>
        <v>100000</v>
      </c>
      <c r="P62" s="206" t="str">
        <f>IF(AND((L62=0),(O62&gt;0)),"O",IF(AND((J62&lt;0),(L62-O62&lt;0)),"O","X"))</f>
        <v>O</v>
      </c>
      <c r="Q62" s="207"/>
      <c r="R62" s="207"/>
      <c r="S62" s="83" t="s">
        <v>888</v>
      </c>
      <c r="T62" s="206" t="s">
        <v>804</v>
      </c>
      <c r="V62" s="206" t="s">
        <v>804</v>
      </c>
      <c r="W62" s="201">
        <f>IF($V62&lt;&gt;"도비",IF($T62="국도비","직접입력",SUM($J62:$K62)),)</f>
        <v>0</v>
      </c>
      <c r="X62" s="201">
        <f>IF($V62="도비",SUM($J62:$K62),SUM($J62:$K62)-$W62)</f>
        <v>0</v>
      </c>
      <c r="Y62" s="206" t="str">
        <f>IF(SUM($J62:$K62)=SUM($W62:$X62),"OK","검토")</f>
        <v>OK</v>
      </c>
      <c r="AA62" s="206"/>
      <c r="AB62" s="201">
        <f>IF($V62&lt;&gt;"도비",IF($T62="국도비","직접입력",SUM($M62:$N62)),)</f>
        <v>0</v>
      </c>
      <c r="AC62" s="201">
        <f>IF($V62="도비",SUM(M62:N62),SUM(M62:N62)-AB62)</f>
        <v>100000</v>
      </c>
      <c r="AD62" s="206" t="str">
        <f>IF(SUM(M62:N62)=SUM(AB62:AC62),"OK","검토")</f>
        <v>OK</v>
      </c>
      <c r="AF62" s="206" t="str">
        <f>IF(V62="","",IF(V62="도비","세입없음","직접입력"))</f>
        <v>세입없음</v>
      </c>
      <c r="AH62" s="196">
        <f>IF(AF62="","",COUNTIF($AF$7:$AF$63,AF62))</f>
        <v>33</v>
      </c>
      <c r="AI62" s="208" t="str">
        <f>IF(V62="","",IF(AND(V62="도비",AF62="세입없음"),"OK",IF(AND(V62&lt;&gt;"도비",AF62&lt;&gt;""),"OK","@@")))</f>
        <v>OK</v>
      </c>
      <c r="AK62" s="206" t="str">
        <f t="array" ref="AK62">IF(C62="","",INDEX(구분표!$I$2:$I$300, MATCH(1,(구분표!$E$2:$E$300='1추일출'!B62)*(구분표!$F$2:$F$300='1추일출'!C62)*(구분표!$G$2:$G$300='1추일출'!A62),0)))</f>
        <v>1012</v>
      </c>
      <c r="AM62" s="206"/>
    </row>
    <row r="63" spans="1:39" s="83" customFormat="1" ht="50.1" customHeight="1" x14ac:dyDescent="0.3">
      <c r="A63" s="212" t="str">
        <f>IFERROR(VLOOKUP($C63,구분표!$A$2:$C$300,2,FALSE),"")</f>
        <v>여성가족교육협력위원회</v>
      </c>
      <c r="B63" s="213" t="str">
        <f>IFERROR(VLOOKUP($C63,구분표!$A$2:$C$300,3,FALSE),"")</f>
        <v>여성가족국</v>
      </c>
      <c r="C63" s="214" t="s">
        <v>867</v>
      </c>
      <c r="D63" s="215" t="s">
        <v>868</v>
      </c>
      <c r="E63" s="216"/>
      <c r="F63" s="217" t="s">
        <v>869</v>
      </c>
      <c r="G63" s="218"/>
      <c r="H63" s="219"/>
      <c r="I63" s="220">
        <f>IF(D63="","",G63-H63)</f>
        <v>0</v>
      </c>
      <c r="J63" s="219"/>
      <c r="K63" s="221"/>
      <c r="L63" s="222">
        <f>IF(G63=0,H63+J63+K63,G63+J63+K63)</f>
        <v>0</v>
      </c>
      <c r="M63" s="219"/>
      <c r="N63" s="221">
        <v>100000</v>
      </c>
      <c r="O63" s="223">
        <f>IF(G63=0,H63+M63+N63,G63+M63+N63)</f>
        <v>100000</v>
      </c>
      <c r="P63" s="224" t="str">
        <f>IF(AND((L63=0),(O63&gt;0)),"O",IF(AND((J63&lt;0),(L63-O63&lt;0)),"O","X"))</f>
        <v>O</v>
      </c>
      <c r="Q63" s="225"/>
      <c r="R63" s="225"/>
      <c r="S63" s="83" t="s">
        <v>889</v>
      </c>
      <c r="T63" s="206" t="s">
        <v>804</v>
      </c>
      <c r="V63" s="206" t="s">
        <v>804</v>
      </c>
      <c r="W63" s="201">
        <f>IF($V63&lt;&gt;"도비",IF($T63="국도비","직접입력",SUM($J63:$K63)),)</f>
        <v>0</v>
      </c>
      <c r="X63" s="201">
        <f>IF($V63="도비",SUM($J63:$K63),SUM($J63:$K63)-$W63)</f>
        <v>0</v>
      </c>
      <c r="Y63" s="206" t="str">
        <f>IF(SUM($J63:$K63)=SUM($W63:$X63),"OK","검토")</f>
        <v>OK</v>
      </c>
      <c r="AA63" s="206"/>
      <c r="AB63" s="201">
        <f>IF($V63&lt;&gt;"도비",IF($T63="국도비","직접입력",SUM($M63:$N63)),)</f>
        <v>0</v>
      </c>
      <c r="AC63" s="201">
        <f>IF($V63="도비",SUM(M63:N63),SUM(M63:N63)-AB63)</f>
        <v>100000</v>
      </c>
      <c r="AD63" s="206" t="str">
        <f>IF(SUM(M63:N63)=SUM(AB63:AC63),"OK","검토")</f>
        <v>OK</v>
      </c>
      <c r="AF63" s="206" t="str">
        <f>IF(V63="","",IF(V63="도비","세입없음","직접입력"))</f>
        <v>세입없음</v>
      </c>
      <c r="AH63" s="196">
        <f>IF(AF63="","",COUNTIF($AF$7:$AF$63,AF63))</f>
        <v>33</v>
      </c>
      <c r="AI63" s="208" t="str">
        <f>IF(V63="","",IF(AND(V63="도비",AF63="세입없음"),"OK",IF(AND(V63&lt;&gt;"도비",AF63&lt;&gt;""),"OK","@@")))</f>
        <v>OK</v>
      </c>
      <c r="AK63" s="206" t="str">
        <f t="array" ref="AK63">IF(C63="","",INDEX(구분표!$I$2:$I$300, MATCH(1,(구분표!$E$2:$E$300='1추일출'!B63)*(구분표!$F$2:$F$300='1추일출'!C63)*(구분표!$G$2:$G$300='1추일출'!A63),0)))</f>
        <v>1003</v>
      </c>
      <c r="AM63" s="206"/>
    </row>
  </sheetData>
  <autoFilter ref="A6:AM63">
    <filterColumn colId="0">
      <customFilters>
        <customFilter operator="notEqual" val=" "/>
      </customFilters>
    </filterColumn>
  </autoFilter>
  <mergeCells count="26">
    <mergeCell ref="AK4:AK5"/>
    <mergeCell ref="AM4:AM5"/>
    <mergeCell ref="O4:O5"/>
    <mergeCell ref="P4:P5"/>
    <mergeCell ref="R4:R5"/>
    <mergeCell ref="T4:T5"/>
    <mergeCell ref="V4:V5"/>
    <mergeCell ref="W4:Y4"/>
    <mergeCell ref="AH4:AH5"/>
    <mergeCell ref="AI4:AI5"/>
    <mergeCell ref="AA4:AA5"/>
    <mergeCell ref="AB4:AD4"/>
    <mergeCell ref="AF4:AF5"/>
    <mergeCell ref="Q4:Q5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</mergeCells>
  <phoneticPr fontId="1" type="noConversion"/>
  <dataValidations disablePrompts="1" count="3">
    <dataValidation type="list" allowBlank="1" showInputMessage="1" showErrorMessage="1" sqref="V7 V9:V13 V15:V17 V19:V34 V36:V41 V43:V46 V48:V53 V56:V61 AA7:AA63">
      <formula1>"도비,국비,지특,기금,특교"</formula1>
    </dataValidation>
    <dataValidation type="list" allowBlank="1" showInputMessage="1" showErrorMessage="1" sqref="V8 V18 V35 V42 V54:V55 V47 V62:V63 V14 T7:T63">
      <formula1>"도비,국도비"</formula1>
    </dataValidation>
    <dataValidation type="list" allowBlank="1" showInputMessage="1" showErrorMessage="1" sqref="D7:D63">
      <formula1>"본예산,1회추경,신규"</formula1>
    </dataValidation>
  </dataValidations>
  <pageMargins left="0.70866141732283472" right="0.70866141732283472" top="0.55118110236220474" bottom="0.55118110236220474" header="0.31496062992125984" footer="0.31496062992125984"/>
  <pageSetup paperSize="9" scale="59" fitToHeight="0" orientation="landscape" r:id="rId1"/>
  <headerFooter>
    <oddFooter>&amp;C&amp;P/&amp;N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680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645</v>
      </c>
      <c r="V2" s="56" t="s">
        <v>693</v>
      </c>
      <c r="AA2" s="56" t="s">
        <v>693</v>
      </c>
    </row>
    <row r="3" spans="1:43" ht="20.25" customHeight="1" x14ac:dyDescent="0.3">
      <c r="J3" s="49">
        <f>COUNTA(J7:J50)</f>
        <v>0</v>
      </c>
      <c r="K3" s="49">
        <f>COUNTA(K7:K50)</f>
        <v>0</v>
      </c>
      <c r="M3" s="49">
        <f>COUNTA(M7:M50)</f>
        <v>0</v>
      </c>
      <c r="N3" s="49">
        <f>COUNTA(N7:N50)</f>
        <v>0</v>
      </c>
      <c r="Q3" s="20" t="s">
        <v>661</v>
      </c>
      <c r="V3" s="63" t="str">
        <f>IF(V6='1추특출'!V6,"OK","@@")</f>
        <v>OK</v>
      </c>
      <c r="X3" s="63" t="str">
        <f>IF(COUNTIF(X6:X50,"검토")&gt;0,"@@","OK")</f>
        <v>OK</v>
      </c>
      <c r="AA3" s="63" t="str">
        <f>IF(AA6='1추특출'!AA6,"OK","@@")</f>
        <v>OK</v>
      </c>
      <c r="AC3" s="63" t="str">
        <f>IF(COUNTIF(AC6:AC50,"검토")&gt;0,"@@","OK")</f>
        <v>OK</v>
      </c>
    </row>
    <row r="4" spans="1:43" s="18" customFormat="1" ht="30" customHeight="1" x14ac:dyDescent="0.3">
      <c r="A4" s="268" t="s">
        <v>646</v>
      </c>
      <c r="B4" s="270" t="s">
        <v>647</v>
      </c>
      <c r="C4" s="272" t="s">
        <v>648</v>
      </c>
      <c r="D4" s="271" t="s">
        <v>660</v>
      </c>
      <c r="E4" s="269" t="s">
        <v>649</v>
      </c>
      <c r="F4" s="270" t="s">
        <v>650</v>
      </c>
      <c r="G4" s="269" t="s">
        <v>657</v>
      </c>
      <c r="H4" s="271" t="s">
        <v>656</v>
      </c>
      <c r="I4" s="269" t="s">
        <v>655</v>
      </c>
      <c r="J4" s="273" t="s">
        <v>653</v>
      </c>
      <c r="K4" s="274"/>
      <c r="L4" s="275" t="s">
        <v>654</v>
      </c>
      <c r="M4" s="277" t="s">
        <v>663</v>
      </c>
      <c r="N4" s="278"/>
      <c r="O4" s="266" t="s">
        <v>662</v>
      </c>
      <c r="P4" s="271" t="s">
        <v>659</v>
      </c>
      <c r="Q4" s="280" t="s">
        <v>658</v>
      </c>
      <c r="S4" s="281" t="s">
        <v>664</v>
      </c>
      <c r="U4" s="282" t="s">
        <v>665</v>
      </c>
      <c r="V4" s="283" t="s">
        <v>666</v>
      </c>
      <c r="W4" s="283"/>
      <c r="X4" s="283"/>
      <c r="Z4" s="282" t="s">
        <v>665</v>
      </c>
      <c r="AA4" s="279" t="s">
        <v>670</v>
      </c>
      <c r="AB4" s="279"/>
      <c r="AC4" s="279"/>
      <c r="AE4" s="282" t="s">
        <v>671</v>
      </c>
      <c r="AG4" s="281" t="s">
        <v>672</v>
      </c>
      <c r="AI4" s="281" t="s">
        <v>673</v>
      </c>
      <c r="AK4" s="283" t="s">
        <v>674</v>
      </c>
      <c r="AL4" s="283"/>
      <c r="AM4" s="283"/>
      <c r="AO4" s="279" t="s">
        <v>677</v>
      </c>
      <c r="AP4" s="279"/>
      <c r="AQ4" s="279"/>
    </row>
    <row r="5" spans="1:43" s="18" customFormat="1" ht="18" customHeight="1" x14ac:dyDescent="0.3">
      <c r="A5" s="268"/>
      <c r="B5" s="270"/>
      <c r="C5" s="272"/>
      <c r="D5" s="270"/>
      <c r="E5" s="269"/>
      <c r="F5" s="270"/>
      <c r="G5" s="269"/>
      <c r="H5" s="270"/>
      <c r="I5" s="272"/>
      <c r="J5" s="21" t="s">
        <v>651</v>
      </c>
      <c r="K5" s="40" t="s">
        <v>652</v>
      </c>
      <c r="L5" s="276"/>
      <c r="M5" s="22" t="s">
        <v>651</v>
      </c>
      <c r="N5" s="39" t="s">
        <v>652</v>
      </c>
      <c r="O5" s="267"/>
      <c r="P5" s="271"/>
      <c r="Q5" s="280"/>
      <c r="S5" s="282"/>
      <c r="U5" s="282"/>
      <c r="V5" s="67" t="s">
        <v>667</v>
      </c>
      <c r="W5" s="67" t="s">
        <v>668</v>
      </c>
      <c r="X5" s="67" t="s">
        <v>669</v>
      </c>
      <c r="Z5" s="282"/>
      <c r="AA5" s="67" t="s">
        <v>667</v>
      </c>
      <c r="AB5" s="67" t="s">
        <v>668</v>
      </c>
      <c r="AC5" s="67" t="s">
        <v>669</v>
      </c>
      <c r="AE5" s="282"/>
      <c r="AG5" s="282"/>
      <c r="AI5" s="282"/>
      <c r="AK5" s="67" t="s">
        <v>675</v>
      </c>
      <c r="AL5" s="67" t="s">
        <v>676</v>
      </c>
      <c r="AM5" s="67" t="s">
        <v>669</v>
      </c>
      <c r="AO5" s="67" t="s">
        <v>675</v>
      </c>
      <c r="AP5" s="67" t="s">
        <v>676</v>
      </c>
      <c r="AQ5" s="67" t="s">
        <v>669</v>
      </c>
    </row>
    <row r="6" spans="1:43" ht="50.1" customHeight="1" x14ac:dyDescent="0.3">
      <c r="A6" s="48" t="s">
        <v>678</v>
      </c>
      <c r="B6" s="23"/>
      <c r="C6" s="23"/>
      <c r="D6" s="23"/>
      <c r="E6" s="23"/>
      <c r="F6" s="23"/>
      <c r="G6" s="41">
        <f t="shared" ref="G6:O6" si="0">SUBTOTAL(9,G7:G50)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SUBTOTAL(9,V7:V50)</f>
        <v>0</v>
      </c>
      <c r="W6" s="41">
        <f>SUBTOTAL(9,W7:W50)</f>
        <v>0</v>
      </c>
      <c r="X6" s="27" t="str">
        <f t="shared" ref="X6" si="1">IF(SUM($J6:$K6)=SUM($V6:$W6),"OK","검토")</f>
        <v>OK</v>
      </c>
      <c r="Z6" s="26"/>
      <c r="AA6" s="41">
        <f>SUBTOTAL(9,AA7:AA50)</f>
        <v>0</v>
      </c>
      <c r="AB6" s="41">
        <f>SUBTOTAL(9,AB7:AB50)</f>
        <v>0</v>
      </c>
      <c r="AC6" s="27" t="str">
        <f t="shared" ref="AC6" si="2">IF(SUM($J6:$K6)=SUM($V6:$W6),"OK","검토")</f>
        <v>OK</v>
      </c>
      <c r="AE6" s="26"/>
      <c r="AG6" s="26"/>
      <c r="AI6" s="26"/>
      <c r="AK6" s="41">
        <f>SUBTOTAL(9,AK7:AK50)</f>
        <v>0</v>
      </c>
      <c r="AL6" s="41">
        <f>SUBTOTAL(9,AL7:AL50)</f>
        <v>0</v>
      </c>
      <c r="AM6" s="48" t="str">
        <f>IF(COUNTIF(AM7:AM50,"@@")&gt;0,"@@","OK")</f>
        <v>OK</v>
      </c>
      <c r="AO6" s="41">
        <f>SUBTOTAL(9,AO7:AO50)</f>
        <v>0</v>
      </c>
      <c r="AP6" s="41">
        <f>SUBTOTAL(9,AP7:AP50)</f>
        <v>0</v>
      </c>
      <c r="AQ6" s="48" t="str">
        <f>IF(COUNTIF(AQ7:AQ50,"@@")&gt;0,"@@","OK")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MATCH(1,(구분표!$E$2:$E$300='1추특입'!B7)*(구분표!$F$2:$F$300='1추특입'!C7)*(구분표!$G$2:$G$300='1추특입'!A7),0)))</f>
        <v/>
      </c>
      <c r="AI7" s="27"/>
      <c r="AK7" s="42">
        <f>IF(AE7="",0,SUMIFS('1추특출'!$V$6:$V$50,'1추특출'!$AE$6:$AE$50,'1추특입'!$AE7))</f>
        <v>0</v>
      </c>
      <c r="AL7" s="42" t="str">
        <f>IF(AE7="","",COUNTIFS('1추특출'!$AE$6:$AE$50,'1추특입'!AE7))</f>
        <v/>
      </c>
      <c r="AM7" s="27" t="str">
        <f>IF(V7=AK7,"OK","@@")</f>
        <v>OK</v>
      </c>
      <c r="AO7" s="42">
        <f>IF(AE7="",0,SUMIFS('1추특출'!$AA$6:$AA$50,'1추특출'!$AE$6:$AE$50,'1추특입'!$AE7))</f>
        <v>0</v>
      </c>
      <c r="AP7" s="42" t="str">
        <f>IF(AE7="","",COUNTIFS('1추특출'!$AE$6:$AE$50,AE7))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49" si="3">IF(D8="","",G8-H8)</f>
        <v/>
      </c>
      <c r="J8" s="42"/>
      <c r="K8" s="45"/>
      <c r="L8" s="50">
        <f t="shared" ref="L8:L49" si="4">IF(G8=0,H8+J8+K8,G8+J8+K8)</f>
        <v>0</v>
      </c>
      <c r="M8" s="42"/>
      <c r="N8" s="45"/>
      <c r="O8" s="52">
        <f t="shared" ref="O8:O49" si="5">IF(G8=0,H8+M8+N8,G8+M8+N8)</f>
        <v>0</v>
      </c>
      <c r="P8" s="27" t="str">
        <f t="shared" ref="P8:P49" si="6">IF(AND((L8=0),(O8&gt;0)),"O",IF(AND((J8&lt;0),(L8-O8&lt;0)),"O","X"))</f>
        <v>X</v>
      </c>
      <c r="Q8" s="29"/>
      <c r="S8" s="27"/>
      <c r="U8" s="27"/>
      <c r="V8" s="42">
        <f t="shared" ref="V8:V49" si="7">IF($U8&lt;&gt;"도비",IF($S8="국도비","직접입력",SUM($J8:$K8)),)</f>
        <v>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MATCH(1,(구분표!$E$2:$E$300='1추특입'!B8)*(구분표!$F$2:$F$300='1추특입'!C8)*(구분표!$G$2:$G$300='1추특입'!A8),0)))</f>
        <v/>
      </c>
      <c r="AI8" s="27"/>
      <c r="AK8" s="42">
        <f>IF(AE8="",0,SUMIFS('1추특출'!$V$6:$V$50,'1추특출'!$AE$6:$AE$50,'1추특입'!$AE8))</f>
        <v>0</v>
      </c>
      <c r="AL8" s="42" t="str">
        <f>IF(AE8="","",COUNTIFS('1추특출'!$AE$6:$AE$50,'1추특입'!AE8))</f>
        <v/>
      </c>
      <c r="AM8" s="27" t="str">
        <f t="shared" ref="AM8:AM50" si="13">IF(V8=AK8,"OK","@@")</f>
        <v>OK</v>
      </c>
      <c r="AO8" s="42">
        <f>IF(AE8="",0,SUMIFS('1추특출'!$AA$6:$AA$50,'1추특출'!$AE$6:$AE$50,'1추특입'!$AE8))</f>
        <v>0</v>
      </c>
      <c r="AP8" s="42" t="str">
        <f>IF(AE8="","",COUNTIFS('1추특출'!$AE$6:$AE$50,AE8))</f>
        <v/>
      </c>
      <c r="AQ8" s="27" t="str">
        <f t="shared" ref="AQ8:AQ50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MATCH(1,(구분표!$E$2:$E$300='1추특입'!B9)*(구분표!$F$2:$F$300='1추특입'!C9)*(구분표!$G$2:$G$300='1추특입'!A9),0)))</f>
        <v/>
      </c>
      <c r="AI9" s="27"/>
      <c r="AK9" s="42">
        <f>IF(AE9="",0,SUMIFS('1추특출'!$V$6:$V$50,'1추특출'!$AE$6:$AE$50,'1추특입'!$AE9))</f>
        <v>0</v>
      </c>
      <c r="AL9" s="42" t="str">
        <f>IF(AE9="","",COUNTIFS('1추특출'!$AE$6:$AE$50,'1추특입'!AE9))</f>
        <v/>
      </c>
      <c r="AM9" s="27" t="str">
        <f t="shared" si="13"/>
        <v>OK</v>
      </c>
      <c r="AO9" s="42">
        <f>IF(AE9="",0,SUMIFS('1추특출'!$AA$6:$AA$50,'1추특출'!$AE$6:$AE$50,'1추특입'!$AE9))</f>
        <v>0</v>
      </c>
      <c r="AP9" s="42" t="str">
        <f>IF(AE9="","",COUNTIFS('1추특출'!$AE$6:$AE$50,AE9))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MATCH(1,(구분표!$E$2:$E$300='1추특입'!B10)*(구분표!$F$2:$F$300='1추특입'!C10)*(구분표!$G$2:$G$300='1추특입'!A10),0)))</f>
        <v/>
      </c>
      <c r="AI10" s="27"/>
      <c r="AK10" s="42">
        <f>IF(AE10="",0,SUMIFS('1추특출'!$V$6:$V$50,'1추특출'!$AE$6:$AE$50,'1추특입'!$AE10))</f>
        <v>0</v>
      </c>
      <c r="AL10" s="42" t="str">
        <f>IF(AE10="","",COUNTIFS('1추특출'!$AE$6:$AE$50,'1추특입'!AE10))</f>
        <v/>
      </c>
      <c r="AM10" s="27" t="str">
        <f t="shared" si="13"/>
        <v>OK</v>
      </c>
      <c r="AO10" s="42">
        <f>IF(AE10="",0,SUMIFS('1추특출'!$AA$6:$AA$50,'1추특출'!$AE$6:$AE$50,'1추특입'!$AE10))</f>
        <v>0</v>
      </c>
      <c r="AP10" s="42" t="str">
        <f>IF(AE10="","",COUNTIFS('1추특출'!$AE$6:$AE$50,AE10))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MATCH(1,(구분표!$E$2:$E$300='1추특입'!B11)*(구분표!$F$2:$F$300='1추특입'!C11)*(구분표!$G$2:$G$300='1추특입'!A11),0)))</f>
        <v/>
      </c>
      <c r="AI11" s="27"/>
      <c r="AK11" s="42">
        <f>IF(AE11="",0,SUMIFS('1추특출'!$V$6:$V$50,'1추특출'!$AE$6:$AE$50,'1추특입'!$AE11))</f>
        <v>0</v>
      </c>
      <c r="AL11" s="42" t="str">
        <f>IF(AE11="","",COUNTIFS('1추특출'!$AE$6:$AE$50,'1추특입'!AE11))</f>
        <v/>
      </c>
      <c r="AM11" s="27" t="str">
        <f t="shared" si="13"/>
        <v>OK</v>
      </c>
      <c r="AO11" s="42">
        <f>IF(AE11="",0,SUMIFS('1추특출'!$AA$6:$AA$50,'1추특출'!$AE$6:$AE$50,'1추특입'!$AE11))</f>
        <v>0</v>
      </c>
      <c r="AP11" s="42" t="str">
        <f>IF(AE11="","",COUNTIFS('1추특출'!$AE$6:$AE$50,AE11))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MATCH(1,(구분표!$E$2:$E$300='1추특입'!B12)*(구분표!$F$2:$F$300='1추특입'!C12)*(구분표!$G$2:$G$300='1추특입'!A12),0)))</f>
        <v/>
      </c>
      <c r="AI12" s="27"/>
      <c r="AK12" s="42">
        <f>IF(AE12="",0,SUMIFS('1추특출'!$V$6:$V$50,'1추특출'!$AE$6:$AE$50,'1추특입'!$AE12))</f>
        <v>0</v>
      </c>
      <c r="AL12" s="42" t="str">
        <f>IF(AE12="","",COUNTIFS('1추특출'!$AE$6:$AE$50,'1추특입'!AE12))</f>
        <v/>
      </c>
      <c r="AM12" s="27" t="str">
        <f t="shared" si="13"/>
        <v>OK</v>
      </c>
      <c r="AO12" s="42">
        <f>IF(AE12="",0,SUMIFS('1추특출'!$AA$6:$AA$50,'1추특출'!$AE$6:$AE$50,'1추특입'!$AE12))</f>
        <v>0</v>
      </c>
      <c r="AP12" s="42" t="str">
        <f>IF(AE12="","",COUNTIFS('1추특출'!$AE$6:$AE$50,AE12))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MATCH(1,(구분표!$E$2:$E$300='1추특입'!B13)*(구분표!$F$2:$F$300='1추특입'!C13)*(구분표!$G$2:$G$300='1추특입'!A13),0)))</f>
        <v/>
      </c>
      <c r="AI13" s="27"/>
      <c r="AK13" s="42">
        <f>IF(AE13="",0,SUMIFS('1추특출'!$V$6:$V$50,'1추특출'!$AE$6:$AE$50,'1추특입'!$AE13))</f>
        <v>0</v>
      </c>
      <c r="AL13" s="42" t="str">
        <f>IF(AE13="","",COUNTIFS('1추특출'!$AE$6:$AE$50,'1추특입'!AE13))</f>
        <v/>
      </c>
      <c r="AM13" s="27" t="str">
        <f t="shared" si="13"/>
        <v>OK</v>
      </c>
      <c r="AO13" s="42">
        <f>IF(AE13="",0,SUMIFS('1추특출'!$AA$6:$AA$50,'1추특출'!$AE$6:$AE$50,'1추특입'!$AE13))</f>
        <v>0</v>
      </c>
      <c r="AP13" s="42" t="str">
        <f>IF(AE13="","",COUNTIFS('1추특출'!$AE$6:$AE$50,AE13))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MATCH(1,(구분표!$E$2:$E$300='1추특입'!B14)*(구분표!$F$2:$F$300='1추특입'!C14)*(구분표!$G$2:$G$300='1추특입'!A14),0)))</f>
        <v/>
      </c>
      <c r="AI14" s="27"/>
      <c r="AK14" s="42">
        <f>IF(AE14="",0,SUMIFS('1추특출'!$V$6:$V$50,'1추특출'!$AE$6:$AE$50,'1추특입'!$AE14))</f>
        <v>0</v>
      </c>
      <c r="AL14" s="42" t="str">
        <f>IF(AE14="","",COUNTIFS('1추특출'!$AE$6:$AE$50,'1추특입'!AE14))</f>
        <v/>
      </c>
      <c r="AM14" s="27" t="str">
        <f t="shared" si="13"/>
        <v>OK</v>
      </c>
      <c r="AO14" s="42">
        <f>IF(AE14="",0,SUMIFS('1추특출'!$AA$6:$AA$50,'1추특출'!$AE$6:$AE$50,'1추특입'!$AE14))</f>
        <v>0</v>
      </c>
      <c r="AP14" s="42" t="str">
        <f>IF(AE14="","",COUNTIFS('1추특출'!$AE$6:$AE$50,AE14))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MATCH(1,(구분표!$E$2:$E$300='1추특입'!B15)*(구분표!$F$2:$F$300='1추특입'!C15)*(구분표!$G$2:$G$300='1추특입'!A15),0)))</f>
        <v/>
      </c>
      <c r="AI15" s="27"/>
      <c r="AK15" s="42">
        <f>IF(AE15="",0,SUMIFS('1추특출'!$V$6:$V$50,'1추특출'!$AE$6:$AE$50,'1추특입'!$AE15))</f>
        <v>0</v>
      </c>
      <c r="AL15" s="42" t="str">
        <f>IF(AE15="","",COUNTIFS('1추특출'!$AE$6:$AE$50,'1추특입'!AE15))</f>
        <v/>
      </c>
      <c r="AM15" s="27" t="str">
        <f t="shared" si="13"/>
        <v>OK</v>
      </c>
      <c r="AO15" s="42">
        <f>IF(AE15="",0,SUMIFS('1추특출'!$AA$6:$AA$50,'1추특출'!$AE$6:$AE$50,'1추특입'!$AE15))</f>
        <v>0</v>
      </c>
      <c r="AP15" s="42" t="str">
        <f>IF(AE15="","",COUNTIFS('1추특출'!$AE$6:$AE$50,AE15))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MATCH(1,(구분표!$E$2:$E$300='1추특입'!B16)*(구분표!$F$2:$F$300='1추특입'!C16)*(구분표!$G$2:$G$300='1추특입'!A16),0)))</f>
        <v/>
      </c>
      <c r="AI16" s="27"/>
      <c r="AK16" s="42">
        <f>IF(AE16="",0,SUMIFS('1추특출'!$V$6:$V$50,'1추특출'!$AE$6:$AE$50,'1추특입'!$AE16))</f>
        <v>0</v>
      </c>
      <c r="AL16" s="42" t="str">
        <f>IF(AE16="","",COUNTIFS('1추특출'!$AE$6:$AE$50,'1추특입'!AE16))</f>
        <v/>
      </c>
      <c r="AM16" s="27" t="str">
        <f t="shared" si="13"/>
        <v>OK</v>
      </c>
      <c r="AO16" s="42">
        <f>IF(AE16="",0,SUMIFS('1추특출'!$AA$6:$AA$50,'1추특출'!$AE$6:$AE$50,'1추특입'!$AE16))</f>
        <v>0</v>
      </c>
      <c r="AP16" s="42" t="str">
        <f>IF(AE16="","",COUNTIFS('1추특출'!$AE$6:$AE$50,AE16))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MATCH(1,(구분표!$E$2:$E$300='1추특입'!B17)*(구분표!$F$2:$F$300='1추특입'!C17)*(구분표!$G$2:$G$300='1추특입'!A17),0)))</f>
        <v/>
      </c>
      <c r="AI17" s="27"/>
      <c r="AK17" s="42">
        <f>IF(AE17="",0,SUMIFS('1추특출'!$V$6:$V$50,'1추특출'!$AE$6:$AE$50,'1추특입'!$AE17))</f>
        <v>0</v>
      </c>
      <c r="AL17" s="42" t="str">
        <f>IF(AE17="","",COUNTIFS('1추특출'!$AE$6:$AE$50,'1추특입'!AE17))</f>
        <v/>
      </c>
      <c r="AM17" s="27" t="str">
        <f t="shared" si="13"/>
        <v>OK</v>
      </c>
      <c r="AO17" s="42">
        <f>IF(AE17="",0,SUMIFS('1추특출'!$AA$6:$AA$50,'1추특출'!$AE$6:$AE$50,'1추특입'!$AE17))</f>
        <v>0</v>
      </c>
      <c r="AP17" s="42" t="str">
        <f>IF(AE17="","",COUNTIFS('1추특출'!$AE$6:$AE$50,AE17))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MATCH(1,(구분표!$E$2:$E$300='1추특입'!B18)*(구분표!$F$2:$F$300='1추특입'!C18)*(구분표!$G$2:$G$300='1추특입'!A18),0)))</f>
        <v/>
      </c>
      <c r="AI18" s="27"/>
      <c r="AK18" s="42">
        <f>IF(AE18="",0,SUMIFS('1추특출'!$V$6:$V$50,'1추특출'!$AE$6:$AE$50,'1추특입'!$AE18))</f>
        <v>0</v>
      </c>
      <c r="AL18" s="42" t="str">
        <f>IF(AE18="","",COUNTIFS('1추특출'!$AE$6:$AE$50,'1추특입'!AE18))</f>
        <v/>
      </c>
      <c r="AM18" s="27" t="str">
        <f t="shared" si="13"/>
        <v>OK</v>
      </c>
      <c r="AO18" s="42">
        <f>IF(AE18="",0,SUMIFS('1추특출'!$AA$6:$AA$50,'1추특출'!$AE$6:$AE$50,'1추특입'!$AE18))</f>
        <v>0</v>
      </c>
      <c r="AP18" s="42" t="str">
        <f>IF(AE18="","",COUNTIFS('1추특출'!$AE$6:$AE$50,AE18))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MATCH(1,(구분표!$E$2:$E$300='1추특입'!B19)*(구분표!$F$2:$F$300='1추특입'!C19)*(구분표!$G$2:$G$300='1추특입'!A19),0)))</f>
        <v/>
      </c>
      <c r="AI19" s="27"/>
      <c r="AK19" s="42">
        <f>IF(AE19="",0,SUMIFS('1추특출'!$V$6:$V$50,'1추특출'!$AE$6:$AE$50,'1추특입'!$AE19))</f>
        <v>0</v>
      </c>
      <c r="AL19" s="42" t="str">
        <f>IF(AE19="","",COUNTIFS('1추특출'!$AE$6:$AE$50,'1추특입'!AE19))</f>
        <v/>
      </c>
      <c r="AM19" s="27" t="str">
        <f t="shared" si="13"/>
        <v>OK</v>
      </c>
      <c r="AO19" s="42">
        <f>IF(AE19="",0,SUMIFS('1추특출'!$AA$6:$AA$50,'1추특출'!$AE$6:$AE$50,'1추특입'!$AE19))</f>
        <v>0</v>
      </c>
      <c r="AP19" s="42" t="str">
        <f>IF(AE19="","",COUNTIFS('1추특출'!$AE$6:$AE$50,AE19))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MATCH(1,(구분표!$E$2:$E$300='1추특입'!B20)*(구분표!$F$2:$F$300='1추특입'!C20)*(구분표!$G$2:$G$300='1추특입'!A20),0)))</f>
        <v/>
      </c>
      <c r="AI20" s="27"/>
      <c r="AK20" s="42">
        <f>IF(AE20="",0,SUMIFS('1추특출'!$V$6:$V$50,'1추특출'!$AE$6:$AE$50,'1추특입'!$AE20))</f>
        <v>0</v>
      </c>
      <c r="AL20" s="42" t="str">
        <f>IF(AE20="","",COUNTIFS('1추특출'!$AE$6:$AE$50,'1추특입'!AE20))</f>
        <v/>
      </c>
      <c r="AM20" s="27" t="str">
        <f t="shared" si="13"/>
        <v>OK</v>
      </c>
      <c r="AO20" s="42">
        <f>IF(AE20="",0,SUMIFS('1추특출'!$AA$6:$AA$50,'1추특출'!$AE$6:$AE$50,'1추특입'!$AE20))</f>
        <v>0</v>
      </c>
      <c r="AP20" s="42" t="str">
        <f>IF(AE20="","",COUNTIFS('1추특출'!$AE$6:$AE$50,AE20))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MATCH(1,(구분표!$E$2:$E$300='1추특입'!B21)*(구분표!$F$2:$F$300='1추특입'!C21)*(구분표!$G$2:$G$300='1추특입'!A21),0)))</f>
        <v/>
      </c>
      <c r="AI21" s="27"/>
      <c r="AK21" s="42">
        <f>IF(AE21="",0,SUMIFS('1추특출'!$V$6:$V$50,'1추특출'!$AE$6:$AE$50,'1추특입'!$AE21))</f>
        <v>0</v>
      </c>
      <c r="AL21" s="42" t="str">
        <f>IF(AE21="","",COUNTIFS('1추특출'!$AE$6:$AE$50,'1추특입'!AE21))</f>
        <v/>
      </c>
      <c r="AM21" s="27" t="str">
        <f t="shared" si="13"/>
        <v>OK</v>
      </c>
      <c r="AO21" s="42">
        <f>IF(AE21="",0,SUMIFS('1추특출'!$AA$6:$AA$50,'1추특출'!$AE$6:$AE$50,'1추특입'!$AE21))</f>
        <v>0</v>
      </c>
      <c r="AP21" s="42" t="str">
        <f>IF(AE21="","",COUNTIFS('1추특출'!$AE$6:$AE$50,AE21))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MATCH(1,(구분표!$E$2:$E$300='1추특입'!B22)*(구분표!$F$2:$F$300='1추특입'!C22)*(구분표!$G$2:$G$300='1추특입'!A22),0)))</f>
        <v/>
      </c>
      <c r="AI22" s="27"/>
      <c r="AK22" s="42">
        <f>IF(AE22="",0,SUMIFS('1추특출'!$V$6:$V$50,'1추특출'!$AE$6:$AE$50,'1추특입'!$AE22))</f>
        <v>0</v>
      </c>
      <c r="AL22" s="42" t="str">
        <f>IF(AE22="","",COUNTIFS('1추특출'!$AE$6:$AE$50,'1추특입'!AE22))</f>
        <v/>
      </c>
      <c r="AM22" s="27" t="str">
        <f t="shared" si="13"/>
        <v>OK</v>
      </c>
      <c r="AO22" s="42">
        <f>IF(AE22="",0,SUMIFS('1추특출'!$AA$6:$AA$50,'1추특출'!$AE$6:$AE$50,'1추특입'!$AE22))</f>
        <v>0</v>
      </c>
      <c r="AP22" s="42" t="str">
        <f>IF(AE22="","",COUNTIFS('1추특출'!$AE$6:$AE$50,AE22))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MATCH(1,(구분표!$E$2:$E$300='1추특입'!B23)*(구분표!$F$2:$F$300='1추특입'!C23)*(구분표!$G$2:$G$300='1추특입'!A23),0)))</f>
        <v/>
      </c>
      <c r="AI23" s="27"/>
      <c r="AK23" s="42">
        <f>IF(AE23="",0,SUMIFS('1추특출'!$V$6:$V$50,'1추특출'!$AE$6:$AE$50,'1추특입'!$AE23))</f>
        <v>0</v>
      </c>
      <c r="AL23" s="42" t="str">
        <f>IF(AE23="","",COUNTIFS('1추특출'!$AE$6:$AE$50,'1추특입'!AE23))</f>
        <v/>
      </c>
      <c r="AM23" s="27" t="str">
        <f t="shared" si="13"/>
        <v>OK</v>
      </c>
      <c r="AO23" s="42">
        <f>IF(AE23="",0,SUMIFS('1추특출'!$AA$6:$AA$50,'1추특출'!$AE$6:$AE$50,'1추특입'!$AE23))</f>
        <v>0</v>
      </c>
      <c r="AP23" s="42" t="str">
        <f>IF(AE23="","",COUNTIFS('1추특출'!$AE$6:$AE$50,AE23))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MATCH(1,(구분표!$E$2:$E$300='1추특입'!B24)*(구분표!$F$2:$F$300='1추특입'!C24)*(구분표!$G$2:$G$300='1추특입'!A24),0)))</f>
        <v/>
      </c>
      <c r="AI24" s="27"/>
      <c r="AK24" s="42">
        <f>IF(AE24="",0,SUMIFS('1추특출'!$V$6:$V$50,'1추특출'!$AE$6:$AE$50,'1추특입'!$AE24))</f>
        <v>0</v>
      </c>
      <c r="AL24" s="42" t="str">
        <f>IF(AE24="","",COUNTIFS('1추특출'!$AE$6:$AE$50,'1추특입'!AE24))</f>
        <v/>
      </c>
      <c r="AM24" s="27" t="str">
        <f t="shared" si="13"/>
        <v>OK</v>
      </c>
      <c r="AO24" s="42">
        <f>IF(AE24="",0,SUMIFS('1추특출'!$AA$6:$AA$50,'1추특출'!$AE$6:$AE$50,'1추특입'!$AE24))</f>
        <v>0</v>
      </c>
      <c r="AP24" s="42" t="str">
        <f>IF(AE24="","",COUNTIFS('1추특출'!$AE$6:$AE$50,AE24))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MATCH(1,(구분표!$E$2:$E$300='1추특입'!B25)*(구분표!$F$2:$F$300='1추특입'!C25)*(구분표!$G$2:$G$300='1추특입'!A25),0)))</f>
        <v/>
      </c>
      <c r="AI25" s="27"/>
      <c r="AK25" s="42">
        <f>IF(AE25="",0,SUMIFS('1추특출'!$V$6:$V$50,'1추특출'!$AE$6:$AE$50,'1추특입'!$AE25))</f>
        <v>0</v>
      </c>
      <c r="AL25" s="42" t="str">
        <f>IF(AE25="","",COUNTIFS('1추특출'!$AE$6:$AE$50,'1추특입'!AE25))</f>
        <v/>
      </c>
      <c r="AM25" s="27" t="str">
        <f t="shared" si="13"/>
        <v>OK</v>
      </c>
      <c r="AO25" s="42">
        <f>IF(AE25="",0,SUMIFS('1추특출'!$AA$6:$AA$50,'1추특출'!$AE$6:$AE$50,'1추특입'!$AE25))</f>
        <v>0</v>
      </c>
      <c r="AP25" s="42" t="str">
        <f>IF(AE25="","",COUNTIFS('1추특출'!$AE$6:$AE$50,AE25))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MATCH(1,(구분표!$E$2:$E$300='1추특입'!B26)*(구분표!$F$2:$F$300='1추특입'!C26)*(구분표!$G$2:$G$300='1추특입'!A26),0)))</f>
        <v/>
      </c>
      <c r="AI26" s="27"/>
      <c r="AK26" s="42">
        <f>IF(AE26="",0,SUMIFS('1추특출'!$V$6:$V$50,'1추특출'!$AE$6:$AE$50,'1추특입'!$AE26))</f>
        <v>0</v>
      </c>
      <c r="AL26" s="42" t="str">
        <f>IF(AE26="","",COUNTIFS('1추특출'!$AE$6:$AE$50,'1추특입'!AE26))</f>
        <v/>
      </c>
      <c r="AM26" s="27" t="str">
        <f t="shared" si="13"/>
        <v>OK</v>
      </c>
      <c r="AO26" s="42">
        <f>IF(AE26="",0,SUMIFS('1추특출'!$AA$6:$AA$50,'1추특출'!$AE$6:$AE$50,'1추특입'!$AE26))</f>
        <v>0</v>
      </c>
      <c r="AP26" s="42" t="str">
        <f>IF(AE26="","",COUNTIFS('1추특출'!$AE$6:$AE$50,AE26))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MATCH(1,(구분표!$E$2:$E$300='1추특입'!B27)*(구분표!$F$2:$F$300='1추특입'!C27)*(구분표!$G$2:$G$300='1추특입'!A27),0)))</f>
        <v/>
      </c>
      <c r="AI27" s="27"/>
      <c r="AK27" s="42">
        <f>IF(AE27="",0,SUMIFS('1추특출'!$V$6:$V$50,'1추특출'!$AE$6:$AE$50,'1추특입'!$AE27))</f>
        <v>0</v>
      </c>
      <c r="AL27" s="42" t="str">
        <f>IF(AE27="","",COUNTIFS('1추특출'!$AE$6:$AE$50,'1추특입'!AE27))</f>
        <v/>
      </c>
      <c r="AM27" s="27" t="str">
        <f t="shared" si="13"/>
        <v>OK</v>
      </c>
      <c r="AO27" s="42">
        <f>IF(AE27="",0,SUMIFS('1추특출'!$AA$6:$AA$50,'1추특출'!$AE$6:$AE$50,'1추특입'!$AE27))</f>
        <v>0</v>
      </c>
      <c r="AP27" s="42" t="str">
        <f>IF(AE27="","",COUNTIFS('1추특출'!$AE$6:$AE$50,AE27))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MATCH(1,(구분표!$E$2:$E$300='1추특입'!B28)*(구분표!$F$2:$F$300='1추특입'!C28)*(구분표!$G$2:$G$300='1추특입'!A28),0)))</f>
        <v/>
      </c>
      <c r="AI28" s="27"/>
      <c r="AK28" s="42">
        <f>IF(AE28="",0,SUMIFS('1추특출'!$V$6:$V$50,'1추특출'!$AE$6:$AE$50,'1추특입'!$AE28))</f>
        <v>0</v>
      </c>
      <c r="AL28" s="42" t="str">
        <f>IF(AE28="","",COUNTIFS('1추특출'!$AE$6:$AE$50,'1추특입'!AE28))</f>
        <v/>
      </c>
      <c r="AM28" s="27" t="str">
        <f t="shared" si="13"/>
        <v>OK</v>
      </c>
      <c r="AO28" s="42">
        <f>IF(AE28="",0,SUMIFS('1추특출'!$AA$6:$AA$50,'1추특출'!$AE$6:$AE$50,'1추특입'!$AE28))</f>
        <v>0</v>
      </c>
      <c r="AP28" s="42" t="str">
        <f>IF(AE28="","",COUNTIFS('1추특출'!$AE$6:$AE$50,AE28))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MATCH(1,(구분표!$E$2:$E$300='1추특입'!B29)*(구분표!$F$2:$F$300='1추특입'!C29)*(구분표!$G$2:$G$300='1추특입'!A29),0)))</f>
        <v/>
      </c>
      <c r="AI29" s="27"/>
      <c r="AK29" s="42">
        <f>IF(AE29="",0,SUMIFS('1추특출'!$V$6:$V$50,'1추특출'!$AE$6:$AE$50,'1추특입'!$AE29))</f>
        <v>0</v>
      </c>
      <c r="AL29" s="42" t="str">
        <f>IF(AE29="","",COUNTIFS('1추특출'!$AE$6:$AE$50,'1추특입'!AE29))</f>
        <v/>
      </c>
      <c r="AM29" s="27" t="str">
        <f t="shared" si="13"/>
        <v>OK</v>
      </c>
      <c r="AO29" s="42">
        <f>IF(AE29="",0,SUMIFS('1추특출'!$AA$6:$AA$50,'1추특출'!$AE$6:$AE$50,'1추특입'!$AE29))</f>
        <v>0</v>
      </c>
      <c r="AP29" s="42" t="str">
        <f>IF(AE29="","",COUNTIFS('1추특출'!$AE$6:$AE$50,AE29))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MATCH(1,(구분표!$E$2:$E$300='1추특입'!B30)*(구분표!$F$2:$F$300='1추특입'!C30)*(구분표!$G$2:$G$300='1추특입'!A30),0)))</f>
        <v/>
      </c>
      <c r="AI30" s="27"/>
      <c r="AK30" s="42">
        <f>IF(AE30="",0,SUMIFS('1추특출'!$V$6:$V$50,'1추특출'!$AE$6:$AE$50,'1추특입'!$AE30))</f>
        <v>0</v>
      </c>
      <c r="AL30" s="42" t="str">
        <f>IF(AE30="","",COUNTIFS('1추특출'!$AE$6:$AE$50,'1추특입'!AE30))</f>
        <v/>
      </c>
      <c r="AM30" s="27" t="str">
        <f t="shared" si="13"/>
        <v>OK</v>
      </c>
      <c r="AO30" s="42">
        <f>IF(AE30="",0,SUMIFS('1추특출'!$AA$6:$AA$50,'1추특출'!$AE$6:$AE$50,'1추특입'!$AE30))</f>
        <v>0</v>
      </c>
      <c r="AP30" s="42" t="str">
        <f>IF(AE30="","",COUNTIFS('1추특출'!$AE$6:$AE$50,AE30))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MATCH(1,(구분표!$E$2:$E$300='1추특입'!B31)*(구분표!$F$2:$F$300='1추특입'!C31)*(구분표!$G$2:$G$300='1추특입'!A31),0)))</f>
        <v/>
      </c>
      <c r="AI31" s="27"/>
      <c r="AK31" s="42">
        <f>IF(AE31="",0,SUMIFS('1추특출'!$V$6:$V$50,'1추특출'!$AE$6:$AE$50,'1추특입'!$AE31))</f>
        <v>0</v>
      </c>
      <c r="AL31" s="42" t="str">
        <f>IF(AE31="","",COUNTIFS('1추특출'!$AE$6:$AE$50,'1추특입'!AE31))</f>
        <v/>
      </c>
      <c r="AM31" s="27" t="str">
        <f t="shared" si="13"/>
        <v>OK</v>
      </c>
      <c r="AO31" s="42">
        <f>IF(AE31="",0,SUMIFS('1추특출'!$AA$6:$AA$50,'1추특출'!$AE$6:$AE$50,'1추특입'!$AE31))</f>
        <v>0</v>
      </c>
      <c r="AP31" s="42" t="str">
        <f>IF(AE31="","",COUNTIFS('1추특출'!$AE$6:$AE$50,AE31))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MATCH(1,(구분표!$E$2:$E$300='1추특입'!B32)*(구분표!$F$2:$F$300='1추특입'!C32)*(구분표!$G$2:$G$300='1추특입'!A32),0)))</f>
        <v/>
      </c>
      <c r="AI32" s="27"/>
      <c r="AK32" s="42">
        <f>IF(AE32="",0,SUMIFS('1추특출'!$V$6:$V$50,'1추특출'!$AE$6:$AE$50,'1추특입'!$AE32))</f>
        <v>0</v>
      </c>
      <c r="AL32" s="42" t="str">
        <f>IF(AE32="","",COUNTIFS('1추특출'!$AE$6:$AE$50,'1추특입'!AE32))</f>
        <v/>
      </c>
      <c r="AM32" s="27" t="str">
        <f t="shared" si="13"/>
        <v>OK</v>
      </c>
      <c r="AO32" s="42">
        <f>IF(AE32="",0,SUMIFS('1추특출'!$AA$6:$AA$50,'1추특출'!$AE$6:$AE$50,'1추특입'!$AE32))</f>
        <v>0</v>
      </c>
      <c r="AP32" s="42" t="str">
        <f>IF(AE32="","",COUNTIFS('1추특출'!$AE$6:$AE$50,AE32))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MATCH(1,(구분표!$E$2:$E$300='1추특입'!B33)*(구분표!$F$2:$F$300='1추특입'!C33)*(구분표!$G$2:$G$300='1추특입'!A33),0)))</f>
        <v/>
      </c>
      <c r="AI33" s="27"/>
      <c r="AK33" s="42">
        <f>IF(AE33="",0,SUMIFS('1추특출'!$V$6:$V$50,'1추특출'!$AE$6:$AE$50,'1추특입'!$AE33))</f>
        <v>0</v>
      </c>
      <c r="AL33" s="42" t="str">
        <f>IF(AE33="","",COUNTIFS('1추특출'!$AE$6:$AE$50,'1추특입'!AE33))</f>
        <v/>
      </c>
      <c r="AM33" s="27" t="str">
        <f t="shared" si="13"/>
        <v>OK</v>
      </c>
      <c r="AO33" s="42">
        <f>IF(AE33="",0,SUMIFS('1추특출'!$AA$6:$AA$50,'1추특출'!$AE$6:$AE$50,'1추특입'!$AE33))</f>
        <v>0</v>
      </c>
      <c r="AP33" s="42" t="str">
        <f>IF(AE33="","",COUNTIFS('1추특출'!$AE$6:$AE$50,AE33))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MATCH(1,(구분표!$E$2:$E$300='1추특입'!B34)*(구분표!$F$2:$F$300='1추특입'!C34)*(구분표!$G$2:$G$300='1추특입'!A34),0)))</f>
        <v/>
      </c>
      <c r="AI34" s="27"/>
      <c r="AK34" s="42">
        <f>IF(AE34="",0,SUMIFS('1추특출'!$V$6:$V$50,'1추특출'!$AE$6:$AE$50,'1추특입'!$AE34))</f>
        <v>0</v>
      </c>
      <c r="AL34" s="42" t="str">
        <f>IF(AE34="","",COUNTIFS('1추특출'!$AE$6:$AE$50,'1추특입'!AE34))</f>
        <v/>
      </c>
      <c r="AM34" s="27" t="str">
        <f t="shared" si="13"/>
        <v>OK</v>
      </c>
      <c r="AO34" s="42">
        <f>IF(AE34="",0,SUMIFS('1추특출'!$AA$6:$AA$50,'1추특출'!$AE$6:$AE$50,'1추특입'!$AE34))</f>
        <v>0</v>
      </c>
      <c r="AP34" s="42" t="str">
        <f>IF(AE34="","",COUNTIFS('1추특출'!$AE$6:$AE$50,AE34))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MATCH(1,(구분표!$E$2:$E$300='1추특입'!B35)*(구분표!$F$2:$F$300='1추특입'!C35)*(구분표!$G$2:$G$300='1추특입'!A35),0)))</f>
        <v/>
      </c>
      <c r="AI35" s="27"/>
      <c r="AK35" s="42">
        <f>IF(AE35="",0,SUMIFS('1추특출'!$V$6:$V$50,'1추특출'!$AE$6:$AE$50,'1추특입'!$AE35))</f>
        <v>0</v>
      </c>
      <c r="AL35" s="42" t="str">
        <f>IF(AE35="","",COUNTIFS('1추특출'!$AE$6:$AE$50,'1추특입'!AE35))</f>
        <v/>
      </c>
      <c r="AM35" s="27" t="str">
        <f t="shared" si="13"/>
        <v>OK</v>
      </c>
      <c r="AO35" s="42">
        <f>IF(AE35="",0,SUMIFS('1추특출'!$AA$6:$AA$50,'1추특출'!$AE$6:$AE$50,'1추특입'!$AE35))</f>
        <v>0</v>
      </c>
      <c r="AP35" s="42" t="str">
        <f>IF(AE35="","",COUNTIFS('1추특출'!$AE$6:$AE$50,AE35))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MATCH(1,(구분표!$E$2:$E$300='1추특입'!B36)*(구분표!$F$2:$F$300='1추특입'!C36)*(구분표!$G$2:$G$300='1추특입'!A36),0)))</f>
        <v/>
      </c>
      <c r="AI36" s="27"/>
      <c r="AK36" s="42">
        <f>IF(AE36="",0,SUMIFS('1추특출'!$V$6:$V$50,'1추특출'!$AE$6:$AE$50,'1추특입'!$AE36))</f>
        <v>0</v>
      </c>
      <c r="AL36" s="42" t="str">
        <f>IF(AE36="","",COUNTIFS('1추특출'!$AE$6:$AE$50,'1추특입'!AE36))</f>
        <v/>
      </c>
      <c r="AM36" s="27" t="str">
        <f t="shared" si="13"/>
        <v>OK</v>
      </c>
      <c r="AO36" s="42">
        <f>IF(AE36="",0,SUMIFS('1추특출'!$AA$6:$AA$50,'1추특출'!$AE$6:$AE$50,'1추특입'!$AE36))</f>
        <v>0</v>
      </c>
      <c r="AP36" s="42" t="str">
        <f>IF(AE36="","",COUNTIFS('1추특출'!$AE$6:$AE$50,AE36))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MATCH(1,(구분표!$E$2:$E$300='1추특입'!B37)*(구분표!$F$2:$F$300='1추특입'!C37)*(구분표!$G$2:$G$300='1추특입'!A37),0)))</f>
        <v/>
      </c>
      <c r="AI37" s="27"/>
      <c r="AK37" s="42">
        <f>IF(AE37="",0,SUMIFS('1추특출'!$V$6:$V$50,'1추특출'!$AE$6:$AE$50,'1추특입'!$AE37))</f>
        <v>0</v>
      </c>
      <c r="AL37" s="42" t="str">
        <f>IF(AE37="","",COUNTIFS('1추특출'!$AE$6:$AE$50,'1추특입'!AE37))</f>
        <v/>
      </c>
      <c r="AM37" s="27" t="str">
        <f t="shared" si="13"/>
        <v>OK</v>
      </c>
      <c r="AO37" s="42">
        <f>IF(AE37="",0,SUMIFS('1추특출'!$AA$6:$AA$50,'1추특출'!$AE$6:$AE$50,'1추특입'!$AE37))</f>
        <v>0</v>
      </c>
      <c r="AP37" s="42" t="str">
        <f>IF(AE37="","",COUNTIFS('1추특출'!$AE$6:$AE$50,AE37))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MATCH(1,(구분표!$E$2:$E$300='1추특입'!B38)*(구분표!$F$2:$F$300='1추특입'!C38)*(구분표!$G$2:$G$300='1추특입'!A38),0)))</f>
        <v/>
      </c>
      <c r="AI38" s="27"/>
      <c r="AK38" s="42">
        <f>IF(AE38="",0,SUMIFS('1추특출'!$V$6:$V$50,'1추특출'!$AE$6:$AE$50,'1추특입'!$AE38))</f>
        <v>0</v>
      </c>
      <c r="AL38" s="42" t="str">
        <f>IF(AE38="","",COUNTIFS('1추특출'!$AE$6:$AE$50,'1추특입'!AE38))</f>
        <v/>
      </c>
      <c r="AM38" s="27" t="str">
        <f t="shared" si="13"/>
        <v>OK</v>
      </c>
      <c r="AO38" s="42">
        <f>IF(AE38="",0,SUMIFS('1추특출'!$AA$6:$AA$50,'1추특출'!$AE$6:$AE$50,'1추특입'!$AE38))</f>
        <v>0</v>
      </c>
      <c r="AP38" s="42" t="str">
        <f>IF(AE38="","",COUNTIFS('1추특출'!$AE$6:$AE$50,AE38))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MATCH(1,(구분표!$E$2:$E$300='1추특입'!B39)*(구분표!$F$2:$F$300='1추특입'!C39)*(구분표!$G$2:$G$300='1추특입'!A39),0)))</f>
        <v/>
      </c>
      <c r="AI39" s="27"/>
      <c r="AK39" s="42">
        <f>IF(AE39="",0,SUMIFS('1추특출'!$V$6:$V$50,'1추특출'!$AE$6:$AE$50,'1추특입'!$AE39))</f>
        <v>0</v>
      </c>
      <c r="AL39" s="42" t="str">
        <f>IF(AE39="","",COUNTIFS('1추특출'!$AE$6:$AE$50,'1추특입'!AE39))</f>
        <v/>
      </c>
      <c r="AM39" s="27" t="str">
        <f t="shared" si="13"/>
        <v>OK</v>
      </c>
      <c r="AO39" s="42">
        <f>IF(AE39="",0,SUMIFS('1추특출'!$AA$6:$AA$50,'1추특출'!$AE$6:$AE$50,'1추특입'!$AE39))</f>
        <v>0</v>
      </c>
      <c r="AP39" s="42" t="str">
        <f>IF(AE39="","",COUNTIFS('1추특출'!$AE$6:$AE$50,AE39))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MATCH(1,(구분표!$E$2:$E$300='1추특입'!B40)*(구분표!$F$2:$F$300='1추특입'!C40)*(구분표!$G$2:$G$300='1추특입'!A40),0)))</f>
        <v/>
      </c>
      <c r="AI40" s="27"/>
      <c r="AK40" s="42">
        <f>IF(AE40="",0,SUMIFS('1추특출'!$V$6:$V$50,'1추특출'!$AE$6:$AE$50,'1추특입'!$AE40))</f>
        <v>0</v>
      </c>
      <c r="AL40" s="42" t="str">
        <f>IF(AE40="","",COUNTIFS('1추특출'!$AE$6:$AE$50,'1추특입'!AE40))</f>
        <v/>
      </c>
      <c r="AM40" s="27" t="str">
        <f t="shared" si="13"/>
        <v>OK</v>
      </c>
      <c r="AO40" s="42">
        <f>IF(AE40="",0,SUMIFS('1추특출'!$AA$6:$AA$50,'1추특출'!$AE$6:$AE$50,'1추특입'!$AE40))</f>
        <v>0</v>
      </c>
      <c r="AP40" s="42" t="str">
        <f>IF(AE40="","",COUNTIFS('1추특출'!$AE$6:$AE$50,AE40))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MATCH(1,(구분표!$E$2:$E$300='1추특입'!B41)*(구분표!$F$2:$F$300='1추특입'!C41)*(구분표!$G$2:$G$300='1추특입'!A41),0)))</f>
        <v/>
      </c>
      <c r="AI41" s="27"/>
      <c r="AK41" s="42">
        <f>IF(AE41="",0,SUMIFS('1추특출'!$V$6:$V$50,'1추특출'!$AE$6:$AE$50,'1추특입'!$AE41))</f>
        <v>0</v>
      </c>
      <c r="AL41" s="42" t="str">
        <f>IF(AE41="","",COUNTIFS('1추특출'!$AE$6:$AE$50,'1추특입'!AE41))</f>
        <v/>
      </c>
      <c r="AM41" s="27" t="str">
        <f t="shared" si="13"/>
        <v>OK</v>
      </c>
      <c r="AO41" s="42">
        <f>IF(AE41="",0,SUMIFS('1추특출'!$AA$6:$AA$50,'1추특출'!$AE$6:$AE$50,'1추특입'!$AE41))</f>
        <v>0</v>
      </c>
      <c r="AP41" s="42" t="str">
        <f>IF(AE41="","",COUNTIFS('1추특출'!$AE$6:$AE$50,AE41))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MATCH(1,(구분표!$E$2:$E$300='1추특입'!B42)*(구분표!$F$2:$F$300='1추특입'!C42)*(구분표!$G$2:$G$300='1추특입'!A42),0)))</f>
        <v/>
      </c>
      <c r="AI42" s="27"/>
      <c r="AK42" s="42">
        <f>IF(AE42="",0,SUMIFS('1추특출'!$V$6:$V$50,'1추특출'!$AE$6:$AE$50,'1추특입'!$AE42))</f>
        <v>0</v>
      </c>
      <c r="AL42" s="42" t="str">
        <f>IF(AE42="","",COUNTIFS('1추특출'!$AE$6:$AE$50,'1추특입'!AE42))</f>
        <v/>
      </c>
      <c r="AM42" s="27" t="str">
        <f t="shared" si="13"/>
        <v>OK</v>
      </c>
      <c r="AO42" s="42">
        <f>IF(AE42="",0,SUMIFS('1추특출'!$AA$6:$AA$50,'1추특출'!$AE$6:$AE$50,'1추특입'!$AE42))</f>
        <v>0</v>
      </c>
      <c r="AP42" s="42" t="str">
        <f>IF(AE42="","",COUNTIFS('1추특출'!$AE$6:$AE$50,AE42))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MATCH(1,(구분표!$E$2:$E$300='1추특입'!B43)*(구분표!$F$2:$F$300='1추특입'!C43)*(구분표!$G$2:$G$300='1추특입'!A43),0)))</f>
        <v/>
      </c>
      <c r="AI43" s="27"/>
      <c r="AK43" s="42">
        <f>IF(AE43="",0,SUMIFS('1추특출'!$V$6:$V$50,'1추특출'!$AE$6:$AE$50,'1추특입'!$AE43))</f>
        <v>0</v>
      </c>
      <c r="AL43" s="42" t="str">
        <f>IF(AE43="","",COUNTIFS('1추특출'!$AE$6:$AE$50,'1추특입'!AE43))</f>
        <v/>
      </c>
      <c r="AM43" s="27" t="str">
        <f t="shared" si="13"/>
        <v>OK</v>
      </c>
      <c r="AO43" s="42">
        <f>IF(AE43="",0,SUMIFS('1추특출'!$AA$6:$AA$50,'1추특출'!$AE$6:$AE$50,'1추특입'!$AE43))</f>
        <v>0</v>
      </c>
      <c r="AP43" s="42" t="str">
        <f>IF(AE43="","",COUNTIFS('1추특출'!$AE$6:$AE$50,AE43))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MATCH(1,(구분표!$E$2:$E$300='1추특입'!B44)*(구분표!$F$2:$F$300='1추특입'!C44)*(구분표!$G$2:$G$300='1추특입'!A44),0)))</f>
        <v/>
      </c>
      <c r="AI44" s="27"/>
      <c r="AK44" s="42">
        <f>IF(AE44="",0,SUMIFS('1추특출'!$V$6:$V$50,'1추특출'!$AE$6:$AE$50,'1추특입'!$AE44))</f>
        <v>0</v>
      </c>
      <c r="AL44" s="42" t="str">
        <f>IF(AE44="","",COUNTIFS('1추특출'!$AE$6:$AE$50,'1추특입'!AE44))</f>
        <v/>
      </c>
      <c r="AM44" s="27" t="str">
        <f t="shared" si="13"/>
        <v>OK</v>
      </c>
      <c r="AO44" s="42">
        <f>IF(AE44="",0,SUMIFS('1추특출'!$AA$6:$AA$50,'1추특출'!$AE$6:$AE$50,'1추특입'!$AE44))</f>
        <v>0</v>
      </c>
      <c r="AP44" s="42" t="str">
        <f>IF(AE44="","",COUNTIFS('1추특출'!$AE$6:$AE$50,AE44))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MATCH(1,(구분표!$E$2:$E$300='1추특입'!B45)*(구분표!$F$2:$F$300='1추특입'!C45)*(구분표!$G$2:$G$300='1추특입'!A45),0)))</f>
        <v/>
      </c>
      <c r="AI45" s="27"/>
      <c r="AK45" s="42">
        <f>IF(AE45="",0,SUMIFS('1추특출'!$V$6:$V$50,'1추특출'!$AE$6:$AE$50,'1추특입'!$AE45))</f>
        <v>0</v>
      </c>
      <c r="AL45" s="42" t="str">
        <f>IF(AE45="","",COUNTIFS('1추특출'!$AE$6:$AE$50,'1추특입'!AE45))</f>
        <v/>
      </c>
      <c r="AM45" s="27" t="str">
        <f t="shared" si="13"/>
        <v>OK</v>
      </c>
      <c r="AO45" s="42">
        <f>IF(AE45="",0,SUMIFS('1추특출'!$AA$6:$AA$50,'1추특출'!$AE$6:$AE$50,'1추특입'!$AE45))</f>
        <v>0</v>
      </c>
      <c r="AP45" s="42" t="str">
        <f>IF(AE45="","",COUNTIFS('1추특출'!$AE$6:$AE$50,AE45))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MATCH(1,(구분표!$E$2:$E$300='1추특입'!B46)*(구분표!$F$2:$F$300='1추특입'!C46)*(구분표!$G$2:$G$300='1추특입'!A46),0)))</f>
        <v/>
      </c>
      <c r="AI46" s="27"/>
      <c r="AK46" s="42">
        <f>IF(AE46="",0,SUMIFS('1추특출'!$V$6:$V$50,'1추특출'!$AE$6:$AE$50,'1추특입'!$AE46))</f>
        <v>0</v>
      </c>
      <c r="AL46" s="42" t="str">
        <f>IF(AE46="","",COUNTIFS('1추특출'!$AE$6:$AE$50,'1추특입'!AE46))</f>
        <v/>
      </c>
      <c r="AM46" s="27" t="str">
        <f t="shared" si="13"/>
        <v>OK</v>
      </c>
      <c r="AO46" s="42">
        <f>IF(AE46="",0,SUMIFS('1추특출'!$AA$6:$AA$50,'1추특출'!$AE$6:$AE$50,'1추특입'!$AE46))</f>
        <v>0</v>
      </c>
      <c r="AP46" s="42" t="str">
        <f>IF(AE46="","",COUNTIFS('1추특출'!$AE$6:$AE$50,AE46))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MATCH(1,(구분표!$E$2:$E$300='1추특입'!B47)*(구분표!$F$2:$F$300='1추특입'!C47)*(구분표!$G$2:$G$300='1추특입'!A47),0)))</f>
        <v/>
      </c>
      <c r="AI47" s="27"/>
      <c r="AK47" s="42">
        <f>IF(AE47="",0,SUMIFS('1추특출'!$V$6:$V$50,'1추특출'!$AE$6:$AE$50,'1추특입'!$AE47))</f>
        <v>0</v>
      </c>
      <c r="AL47" s="42" t="str">
        <f>IF(AE47="","",COUNTIFS('1추특출'!$AE$6:$AE$50,'1추특입'!AE47))</f>
        <v/>
      </c>
      <c r="AM47" s="27" t="str">
        <f t="shared" si="13"/>
        <v>OK</v>
      </c>
      <c r="AO47" s="42">
        <f>IF(AE47="",0,SUMIFS('1추특출'!$AA$6:$AA$50,'1추특출'!$AE$6:$AE$50,'1추특입'!$AE47))</f>
        <v>0</v>
      </c>
      <c r="AP47" s="42" t="str">
        <f>IF(AE47="","",COUNTIFS('1추특출'!$AE$6:$AE$50,AE47))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MATCH(1,(구분표!$E$2:$E$300='1추특입'!B48)*(구분표!$F$2:$F$300='1추특입'!C48)*(구분표!$G$2:$G$300='1추특입'!A48),0)))</f>
        <v/>
      </c>
      <c r="AI48" s="27"/>
      <c r="AK48" s="42">
        <f>IF(AE48="",0,SUMIFS('1추특출'!$V$6:$V$50,'1추특출'!$AE$6:$AE$50,'1추특입'!$AE48))</f>
        <v>0</v>
      </c>
      <c r="AL48" s="42" t="str">
        <f>IF(AE48="","",COUNTIFS('1추특출'!$AE$6:$AE$50,'1추특입'!AE48))</f>
        <v/>
      </c>
      <c r="AM48" s="27" t="str">
        <f t="shared" si="13"/>
        <v>OK</v>
      </c>
      <c r="AO48" s="42">
        <f>IF(AE48="",0,SUMIFS('1추특출'!$AA$6:$AA$50,'1추특출'!$AE$6:$AE$50,'1추특입'!$AE48))</f>
        <v>0</v>
      </c>
      <c r="AP48" s="42" t="str">
        <f>IF(AE48="","",COUNTIFS('1추특출'!$AE$6:$AE$50,AE48))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MATCH(1,(구분표!$E$2:$E$300='1추특입'!B49)*(구분표!$F$2:$F$300='1추특입'!C49)*(구분표!$G$2:$G$300='1추특입'!A49),0)))</f>
        <v/>
      </c>
      <c r="AI49" s="27"/>
      <c r="AK49" s="42">
        <f>IF(AE49="",0,SUMIFS('1추특출'!$V$6:$V$50,'1추특출'!$AE$6:$AE$50,'1추특입'!$AE49))</f>
        <v>0</v>
      </c>
      <c r="AL49" s="42" t="str">
        <f>IF(AE49="","",COUNTIFS('1추특출'!$AE$6:$AE$50,'1추특입'!AE49))</f>
        <v/>
      </c>
      <c r="AM49" s="27" t="str">
        <f t="shared" si="13"/>
        <v>OK</v>
      </c>
      <c r="AO49" s="42">
        <f>IF(AE49="",0,SUMIFS('1추특출'!$AA$6:$AA$50,'1추특출'!$AE$6:$AE$50,'1추특입'!$AE49))</f>
        <v>0</v>
      </c>
      <c r="AP49" s="42" t="str">
        <f>IF(AE49="","",COUNTIFS('1추특출'!$AE$6:$AE$50,AE49))</f>
        <v/>
      </c>
      <c r="AQ49" s="27" t="str">
        <f t="shared" si="14"/>
        <v>OK</v>
      </c>
    </row>
    <row r="50" spans="1:43" ht="50.1" customHeight="1" x14ac:dyDescent="0.3">
      <c r="A50" s="34" t="str">
        <f>IFERROR(VLOOKUP($C50,구분표!$A$2:$C$300,2,FALSE),"")</f>
        <v/>
      </c>
      <c r="B50" s="25" t="str">
        <f>IFERROR(VLOOKUP($C50,구분표!$A$2:$C$300,3,FALSE),"")</f>
        <v/>
      </c>
      <c r="C50" s="32"/>
      <c r="D50" s="37"/>
      <c r="E50" s="38"/>
      <c r="F50" s="37"/>
      <c r="G50" s="46"/>
      <c r="H50" s="43"/>
      <c r="I50" s="55" t="str">
        <f t="shared" ref="I50" si="15">IF(D50="","",G50-H50)</f>
        <v/>
      </c>
      <c r="J50" s="43"/>
      <c r="K50" s="47"/>
      <c r="L50" s="51">
        <f t="shared" ref="L50" si="16">IF(G50=0,H50+J50+K50,G50+J50+K50)</f>
        <v>0</v>
      </c>
      <c r="M50" s="43"/>
      <c r="N50" s="47"/>
      <c r="O50" s="53">
        <f t="shared" ref="O50" si="17">IF(G50=0,H50+M50+N50,G50+M50+N50)</f>
        <v>0</v>
      </c>
      <c r="P50" s="28" t="str">
        <f t="shared" ref="P50" si="18">IF(AND((L50=0),(O50&gt;0)),"O",IF(AND((J50&lt;0),(L50-O50&lt;0)),"O","X"))</f>
        <v>X</v>
      </c>
      <c r="Q50" s="30"/>
      <c r="S50" s="28"/>
      <c r="U50" s="28"/>
      <c r="V50" s="43">
        <f t="shared" ref="V50" si="19">IF($U50&lt;&gt;"도비",IF($S50="국도비","직접입력",SUM($J50:$K50)),)</f>
        <v>0</v>
      </c>
      <c r="W50" s="43">
        <f t="shared" ref="W50" si="20">IF($U50="도비",SUM($J50:$K50),IF($S50="국도비","직접입력",SUM($J50:$K50)-$V50))</f>
        <v>0</v>
      </c>
      <c r="X50" s="28" t="str">
        <f t="shared" ref="X50" si="21">IF(SUM($J50:$K50)=SUM($V50:$W50),"OK","검토")</f>
        <v>OK</v>
      </c>
      <c r="Z50" s="28"/>
      <c r="AA50" s="43">
        <f t="shared" ref="AA50" si="22">IF($U50&lt;&gt;"도비",IF($S50="국도비","직접입력",SUM($M50:$N50)),)</f>
        <v>0</v>
      </c>
      <c r="AB50" s="43">
        <f t="shared" ref="AB50" si="23">IF($U50="도비",SUM(M50:N50),IF($S50="국도비","직접입력",SUM(M50:N50)-AA50))</f>
        <v>0</v>
      </c>
      <c r="AC50" s="28" t="str">
        <f t="shared" ref="AC50" si="24">IF(SUM(M50:N50)=SUM(AA50:AB50),"OK","검토")</f>
        <v>OK</v>
      </c>
      <c r="AE50" s="28" t="str">
        <f>IF(AG50="","",IF(U50="도비","세입없음",AG50&amp;"-"&amp;test(COUNTIF($AG$7:AG50,AG50),"00")))</f>
        <v/>
      </c>
      <c r="AG50" s="28" t="str">
        <f t="array" ref="AG50">IF(C50="","",INDEX(구분표!$I$2:$I$300, MATCH(1,(구분표!$E$2:$E$300='1추특입'!B50)*(구분표!$F$2:$F$300='1추특입'!C50)*(구분표!$G$2:$G$300='1추특입'!A50),0)))</f>
        <v/>
      </c>
      <c r="AI50" s="28"/>
      <c r="AK50" s="43">
        <f>IF(AE50="",0,SUMIFS('1추특출'!$V$6:$V$50,'1추특출'!$AE$6:$AE$50,'1추특입'!$AE50))</f>
        <v>0</v>
      </c>
      <c r="AL50" s="43" t="str">
        <f>IF(AE50="","",COUNTIFS('1추특출'!$AE$6:$AE$50,'1추특입'!AE50))</f>
        <v/>
      </c>
      <c r="AM50" s="28" t="str">
        <f t="shared" si="13"/>
        <v>OK</v>
      </c>
      <c r="AO50" s="43">
        <f>IF(AE50="",0,SUMIFS('1추특출'!$AA$6:$AA$50,'1추특출'!$AE$6:$AE$50,'1추특입'!$AE50))</f>
        <v>0</v>
      </c>
      <c r="AP50" s="43" t="str">
        <f>IF(AE50="","",COUNTIFS('1추특출'!$AE$6:$AE$50,AE50))</f>
        <v/>
      </c>
      <c r="AQ50" s="28" t="str">
        <f t="shared" si="14"/>
        <v>OK</v>
      </c>
    </row>
  </sheetData>
  <autoFilter ref="A6:AQ6"/>
  <mergeCells count="25">
    <mergeCell ref="AO4:AQ4"/>
    <mergeCell ref="Z4:Z5"/>
    <mergeCell ref="AA4:AC4"/>
    <mergeCell ref="AE4:AE5"/>
    <mergeCell ref="AG4:AG5"/>
    <mergeCell ref="AI4:AI5"/>
    <mergeCell ref="AK4:AM4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696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682</v>
      </c>
      <c r="V2" s="56" t="s">
        <v>693</v>
      </c>
      <c r="AA2" s="56" t="s">
        <v>693</v>
      </c>
    </row>
    <row r="3" spans="1:38" ht="20.25" customHeight="1" x14ac:dyDescent="0.3">
      <c r="J3" s="49">
        <f>COUNTA(J7:J40)-3</f>
        <v>0</v>
      </c>
      <c r="K3" s="49">
        <f>COUNTA(K7:K40)-3</f>
        <v>0</v>
      </c>
      <c r="M3" s="49">
        <f>COUNTA(M7:M40)-3</f>
        <v>0</v>
      </c>
      <c r="N3" s="49">
        <f>COUNTA(N7:N40)-3</f>
        <v>0</v>
      </c>
      <c r="Q3" s="20" t="s">
        <v>661</v>
      </c>
      <c r="V3" s="63" t="str">
        <f>IF(V6='1추특입'!V6,"OK","@@")</f>
        <v>OK</v>
      </c>
      <c r="W3" s="64"/>
      <c r="X3" s="63" t="str">
        <f>IF(COUNTIF(X6:X40,"검토")&gt;0,"@@","OK")</f>
        <v>OK</v>
      </c>
      <c r="AA3" s="63" t="str">
        <f>IF(AA6='1추특입'!AA6,"OK","@@")</f>
        <v>OK</v>
      </c>
      <c r="AC3" s="63" t="str">
        <f>IF(COUNTIF(AC6:AC40,"검토")&gt;0,"@@","OK")</f>
        <v>OK</v>
      </c>
    </row>
    <row r="4" spans="1:38" s="18" customFormat="1" ht="30" customHeight="1" x14ac:dyDescent="0.3">
      <c r="A4" s="268" t="s">
        <v>646</v>
      </c>
      <c r="B4" s="270" t="s">
        <v>647</v>
      </c>
      <c r="C4" s="272" t="s">
        <v>648</v>
      </c>
      <c r="D4" s="271" t="s">
        <v>660</v>
      </c>
      <c r="E4" s="269" t="s">
        <v>649</v>
      </c>
      <c r="F4" s="270" t="s">
        <v>683</v>
      </c>
      <c r="G4" s="269" t="s">
        <v>657</v>
      </c>
      <c r="H4" s="271" t="s">
        <v>656</v>
      </c>
      <c r="I4" s="269" t="s">
        <v>655</v>
      </c>
      <c r="J4" s="273" t="s">
        <v>653</v>
      </c>
      <c r="K4" s="274"/>
      <c r="L4" s="275" t="s">
        <v>654</v>
      </c>
      <c r="M4" s="277" t="s">
        <v>663</v>
      </c>
      <c r="N4" s="278"/>
      <c r="O4" s="266" t="s">
        <v>662</v>
      </c>
      <c r="P4" s="271" t="s">
        <v>659</v>
      </c>
      <c r="Q4" s="280" t="s">
        <v>658</v>
      </c>
      <c r="S4" s="281" t="s">
        <v>664</v>
      </c>
      <c r="U4" s="282" t="s">
        <v>665</v>
      </c>
      <c r="V4" s="283" t="s">
        <v>666</v>
      </c>
      <c r="W4" s="283"/>
      <c r="X4" s="283"/>
      <c r="Z4" s="282" t="s">
        <v>665</v>
      </c>
      <c r="AA4" s="279" t="s">
        <v>670</v>
      </c>
      <c r="AB4" s="279"/>
      <c r="AC4" s="279"/>
      <c r="AE4" s="282" t="s">
        <v>671</v>
      </c>
      <c r="AG4" s="286" t="s">
        <v>694</v>
      </c>
      <c r="AH4" s="288" t="s">
        <v>695</v>
      </c>
      <c r="AJ4" s="281" t="s">
        <v>672</v>
      </c>
      <c r="AL4" s="281" t="s">
        <v>673</v>
      </c>
    </row>
    <row r="5" spans="1:38" s="18" customFormat="1" ht="18" customHeight="1" x14ac:dyDescent="0.3">
      <c r="A5" s="268"/>
      <c r="B5" s="270"/>
      <c r="C5" s="272"/>
      <c r="D5" s="270"/>
      <c r="E5" s="269"/>
      <c r="F5" s="270"/>
      <c r="G5" s="269"/>
      <c r="H5" s="270"/>
      <c r="I5" s="272"/>
      <c r="J5" s="21" t="s">
        <v>651</v>
      </c>
      <c r="K5" s="40" t="s">
        <v>652</v>
      </c>
      <c r="L5" s="276"/>
      <c r="M5" s="22" t="s">
        <v>651</v>
      </c>
      <c r="N5" s="39" t="s">
        <v>652</v>
      </c>
      <c r="O5" s="267"/>
      <c r="P5" s="271"/>
      <c r="Q5" s="280"/>
      <c r="S5" s="282"/>
      <c r="U5" s="282"/>
      <c r="V5" s="67" t="s">
        <v>667</v>
      </c>
      <c r="W5" s="67" t="s">
        <v>668</v>
      </c>
      <c r="X5" s="67" t="s">
        <v>669</v>
      </c>
      <c r="Z5" s="282"/>
      <c r="AA5" s="67" t="s">
        <v>667</v>
      </c>
      <c r="AB5" s="67" t="s">
        <v>668</v>
      </c>
      <c r="AC5" s="67" t="s">
        <v>669</v>
      </c>
      <c r="AE5" s="282"/>
      <c r="AG5" s="287"/>
      <c r="AH5" s="289"/>
      <c r="AJ5" s="282"/>
      <c r="AL5" s="282"/>
    </row>
    <row r="6" spans="1:38" ht="50.1" customHeight="1" x14ac:dyDescent="0.3">
      <c r="A6" s="48" t="s">
        <v>678</v>
      </c>
      <c r="B6" s="23"/>
      <c r="C6" s="23"/>
      <c r="D6" s="23"/>
      <c r="E6" s="23"/>
      <c r="F6" s="23"/>
      <c r="G6" s="41">
        <f t="shared" ref="G6:O6" si="0">SUBTOTAL(9,G7:G40)/2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SUBTOTAL(9,V7:V40)/2</f>
        <v>0</v>
      </c>
      <c r="W6" s="41">
        <f>SUBTOTAL(9,W7:W40)/2</f>
        <v>0</v>
      </c>
      <c r="X6" s="27" t="str">
        <f t="shared" ref="X6" si="1">IF(SUM($J6:$K6)=SUM($V6:$W6),"OK","검토")</f>
        <v>OK</v>
      </c>
      <c r="Z6" s="26"/>
      <c r="AA6" s="41">
        <f>SUBTOTAL(9,AA7:AA40)/2</f>
        <v>0</v>
      </c>
      <c r="AB6" s="41">
        <f>SUBTOTAL(9,AB7:AB40)/2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3">
      <c r="A7" s="57" t="s">
        <v>697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40" si="4">IF(AE7="","",COUNTIF($AE$7:$AE$40,AE7))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MATCH(1,(구분표!$E$2:$E$300='1추특출'!B7)*(구분표!$F$2:$F$300='1추특출'!C7)*(구분표!$G$2:$G$300='1추특출'!A7),0)))</f>
        <v/>
      </c>
      <c r="AL7" s="27"/>
    </row>
    <row r="8" spans="1:38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14" si="5">IF(D8="","",G8-H8)</f>
        <v/>
      </c>
      <c r="J8" s="42"/>
      <c r="K8" s="45"/>
      <c r="L8" s="50">
        <f t="shared" ref="L8:L14" si="6">IF(G8=0,H8+J8+K8,G8+J8+K8)</f>
        <v>0</v>
      </c>
      <c r="M8" s="42"/>
      <c r="N8" s="45"/>
      <c r="O8" s="52">
        <f t="shared" ref="O8:O14" si="7">IF(G8=0,H8+M8+N8,G8+M8+N8)</f>
        <v>0</v>
      </c>
      <c r="P8" s="27" t="str">
        <f t="shared" ref="P8:P14" si="8">IF(AND((L8=0),(O8&gt;0)),"O",IF(AND((J8&lt;0),(L8-O8&lt;0)),"O","X"))</f>
        <v>X</v>
      </c>
      <c r="Q8" s="29"/>
      <c r="S8" s="27"/>
      <c r="U8" s="27"/>
      <c r="V8" s="42">
        <f t="shared" ref="V8:V15" si="9">IF($U8&lt;&gt;"도비",IF($S8="국도비","직접입력",SUM($J8:$K8)),)</f>
        <v>0</v>
      </c>
      <c r="W8" s="42">
        <f t="shared" ref="W8:W15" si="10">IF($U8="도비",SUM($J8:$K8),IF($S8="국도비","직접입력",SUM($J8:$K8)-$V8))</f>
        <v>0</v>
      </c>
      <c r="X8" s="27" t="str">
        <f t="shared" ref="X8:X15" si="11">IF(SUM($J8:$K8)=SUM($V8:$W8),"OK","검토")</f>
        <v>OK</v>
      </c>
      <c r="Z8" s="27"/>
      <c r="AA8" s="42">
        <f t="shared" ref="AA8:AA15" si="12">IF($U8&lt;&gt;"도비",IF($S8="국도비","직접입력",SUM($M8:$N8)),)</f>
        <v>0</v>
      </c>
      <c r="AB8" s="42">
        <f t="shared" ref="AB8:AB15" si="13">IF($U8="도비",SUM(M8:N8),IF($S8="국도비","직접입력",SUM(M8:N8)-AA8))</f>
        <v>0</v>
      </c>
      <c r="AC8" s="27" t="str">
        <f t="shared" ref="AC8:AC15" si="14">IF(SUM(M8:N8)=SUM(AA8:AB8),"OK","검토")</f>
        <v>OK</v>
      </c>
      <c r="AE8" s="27" t="str">
        <f t="shared" ref="AE8:AE15" si="15">IF(U8="","",IF(U8="도비","세입없음","직접입력"))</f>
        <v/>
      </c>
      <c r="AG8" s="24" t="str">
        <f t="shared" si="4"/>
        <v/>
      </c>
      <c r="AH8" s="65" t="str">
        <f t="shared" ref="AH8:AH15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MATCH(1,(구분표!$E$2:$E$300='1추특출'!B8)*(구분표!$F$2:$F$300='1추특출'!C8)*(구분표!$G$2:$G$300='1추특출'!A8),0)))</f>
        <v/>
      </c>
      <c r="AL8" s="27"/>
    </row>
    <row r="9" spans="1:38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5"/>
        <v/>
      </c>
      <c r="J9" s="42"/>
      <c r="K9" s="45"/>
      <c r="L9" s="50">
        <f t="shared" si="6"/>
        <v>0</v>
      </c>
      <c r="M9" s="42"/>
      <c r="N9" s="45"/>
      <c r="O9" s="52">
        <f t="shared" si="7"/>
        <v>0</v>
      </c>
      <c r="P9" s="27" t="str">
        <f t="shared" si="8"/>
        <v>X</v>
      </c>
      <c r="Q9" s="29"/>
      <c r="S9" s="27"/>
      <c r="U9" s="27"/>
      <c r="V9" s="42">
        <f t="shared" si="9"/>
        <v>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MATCH(1,(구분표!$E$2:$E$300='1추특출'!B9)*(구분표!$F$2:$F$300='1추특출'!C9)*(구분표!$G$2:$G$300='1추특출'!A9),0)))</f>
        <v/>
      </c>
      <c r="AL9" s="27"/>
    </row>
    <row r="10" spans="1:38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MATCH(1,(구분표!$E$2:$E$300='1추특출'!B10)*(구분표!$F$2:$F$300='1추특출'!C10)*(구분표!$G$2:$G$300='1추특출'!A10),0)))</f>
        <v/>
      </c>
      <c r="AL10" s="27"/>
    </row>
    <row r="11" spans="1:38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MATCH(1,(구분표!$E$2:$E$300='1추특출'!B11)*(구분표!$F$2:$F$300='1추특출'!C11)*(구분표!$G$2:$G$300='1추특출'!A11),0)))</f>
        <v/>
      </c>
      <c r="AL11" s="27"/>
    </row>
    <row r="12" spans="1:38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MATCH(1,(구분표!$E$2:$E$300='1추특출'!B12)*(구분표!$F$2:$F$300='1추특출'!C12)*(구분표!$G$2:$G$300='1추특출'!A12),0)))</f>
        <v/>
      </c>
      <c r="AL12" s="27"/>
    </row>
    <row r="13" spans="1:38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MATCH(1,(구분표!$E$2:$E$300='1추특출'!B13)*(구분표!$F$2:$F$300='1추특출'!C13)*(구분표!$G$2:$G$300='1추특출'!A13),0)))</f>
        <v/>
      </c>
      <c r="AL13" s="27"/>
    </row>
    <row r="14" spans="1:38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MATCH(1,(구분표!$E$2:$E$300='1추특출'!B14)*(구분표!$F$2:$F$300='1추특출'!C14)*(구분표!$G$2:$G$300='1추특출'!A14),0)))</f>
        <v/>
      </c>
      <c r="AL14" s="27"/>
    </row>
    <row r="15" spans="1:38" ht="50.1" customHeight="1" x14ac:dyDescent="0.3">
      <c r="A15" s="57" t="s">
        <v>697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:O15" si="17">SUM(H16:H22)</f>
        <v>0</v>
      </c>
      <c r="I15" s="60">
        <f t="shared" si="17"/>
        <v>0</v>
      </c>
      <c r="J15" s="60">
        <f t="shared" si="17"/>
        <v>0</v>
      </c>
      <c r="K15" s="60">
        <f t="shared" si="17"/>
        <v>0</v>
      </c>
      <c r="L15" s="60">
        <f t="shared" si="17"/>
        <v>0</v>
      </c>
      <c r="M15" s="60">
        <f t="shared" si="17"/>
        <v>0</v>
      </c>
      <c r="N15" s="60">
        <f t="shared" si="17"/>
        <v>0</v>
      </c>
      <c r="O15" s="60">
        <f t="shared" si="17"/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MATCH(1,(구분표!$E$2:$E$300='1추특출'!B15)*(구분표!$F$2:$F$300='1추특출'!C15)*(구분표!$G$2:$G$300='1추특출'!A15),0)))</f>
        <v/>
      </c>
      <c r="AL15" s="27"/>
    </row>
    <row r="16" spans="1:38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ref="I16:I22" si="18">IF(D16="","",G16-H16)</f>
        <v/>
      </c>
      <c r="J16" s="42"/>
      <c r="K16" s="45"/>
      <c r="L16" s="50">
        <f t="shared" ref="L16:L22" si="19">IF(G16=0,H16+J16+K16,G16+J16+K16)</f>
        <v>0</v>
      </c>
      <c r="M16" s="42"/>
      <c r="N16" s="45"/>
      <c r="O16" s="52">
        <f t="shared" ref="O16:O22" si="20">IF(G16=0,H16+M16+N16,G16+M16+N16)</f>
        <v>0</v>
      </c>
      <c r="P16" s="27" t="str">
        <f t="shared" ref="P16:P22" si="21">IF(AND((L16=0),(O16&gt;0)),"O",IF(AND((J16&lt;0),(L16-O16&lt;0)),"O","X"))</f>
        <v>X</v>
      </c>
      <c r="Q16" s="29"/>
      <c r="S16" s="27"/>
      <c r="U16" s="27"/>
      <c r="V16" s="42">
        <f t="shared" ref="V16:V40" si="22">IF($U16&lt;&gt;"도비",IF($S16="국도비","직접입력",SUM($J16:$K16)),)</f>
        <v>0</v>
      </c>
      <c r="W16" s="42">
        <f t="shared" ref="W16:W40" si="23">IF($U16="도비",SUM($J16:$K16),IF($S16="국도비","직접입력",SUM($J16:$K16)-$V16))</f>
        <v>0</v>
      </c>
      <c r="X16" s="27" t="str">
        <f t="shared" ref="X16:X40" si="24">IF(SUM($J16:$K16)=SUM($V16:$W16),"OK","검토")</f>
        <v>OK</v>
      </c>
      <c r="Z16" s="27"/>
      <c r="AA16" s="42">
        <f t="shared" ref="AA16:AA40" si="25">IF($U16&lt;&gt;"도비",IF($S16="국도비","직접입력",SUM($M16:$N16)),)</f>
        <v>0</v>
      </c>
      <c r="AB16" s="42">
        <f t="shared" ref="AB16:AB40" si="26">IF($U16="도비",SUM(M16:N16),IF($S16="국도비","직접입력",SUM(M16:N16)-AA16))</f>
        <v>0</v>
      </c>
      <c r="AC16" s="27" t="str">
        <f t="shared" ref="AC16:AC40" si="27">IF(SUM(M16:N16)=SUM(AA16:AB16),"OK","검토")</f>
        <v>OK</v>
      </c>
      <c r="AE16" s="27" t="str">
        <f t="shared" ref="AE16:AE40" si="28">IF(U16="","",IF(U16="도비","세입없음","직접입력"))</f>
        <v/>
      </c>
      <c r="AG16" s="24" t="str">
        <f t="shared" si="4"/>
        <v/>
      </c>
      <c r="AH16" s="65" t="str">
        <f t="shared" ref="AH16:AH40" si="29">IF(U16="","",IF(AND(U16="도비",AE16="세입없음"),"OK",IF(AND(U16&lt;&gt;"도비",AE16&lt;&gt;""),"OK","@@")))</f>
        <v/>
      </c>
      <c r="AJ16" s="27" t="str">
        <f t="array" ref="AJ16">IF(C16="","",INDEX(구분표!$I$2:$I$300, MATCH(1,(구분표!$E$2:$E$300='1추특출'!B16)*(구분표!$F$2:$F$300='1추특출'!C16)*(구분표!$G$2:$G$300='1추특출'!A16),0)))</f>
        <v/>
      </c>
      <c r="AL16" s="27"/>
    </row>
    <row r="17" spans="1:38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8"/>
        <v/>
      </c>
      <c r="J17" s="42"/>
      <c r="K17" s="45"/>
      <c r="L17" s="50">
        <f t="shared" si="19"/>
        <v>0</v>
      </c>
      <c r="M17" s="42"/>
      <c r="N17" s="45"/>
      <c r="O17" s="52">
        <f t="shared" si="20"/>
        <v>0</v>
      </c>
      <c r="P17" s="27" t="str">
        <f t="shared" si="21"/>
        <v>X</v>
      </c>
      <c r="Q17" s="29"/>
      <c r="S17" s="27"/>
      <c r="U17" s="27"/>
      <c r="V17" s="42">
        <f t="shared" si="22"/>
        <v>0</v>
      </c>
      <c r="W17" s="42">
        <f t="shared" si="23"/>
        <v>0</v>
      </c>
      <c r="X17" s="27" t="str">
        <f t="shared" si="24"/>
        <v>OK</v>
      </c>
      <c r="Z17" s="27"/>
      <c r="AA17" s="42">
        <f t="shared" si="25"/>
        <v>0</v>
      </c>
      <c r="AB17" s="42">
        <f t="shared" si="26"/>
        <v>0</v>
      </c>
      <c r="AC17" s="27" t="str">
        <f t="shared" si="27"/>
        <v>OK</v>
      </c>
      <c r="AE17" s="27" t="str">
        <f t="shared" si="28"/>
        <v/>
      </c>
      <c r="AG17" s="24" t="str">
        <f t="shared" si="4"/>
        <v/>
      </c>
      <c r="AH17" s="65" t="str">
        <f t="shared" si="29"/>
        <v/>
      </c>
      <c r="AJ17" s="27" t="str">
        <f t="array" ref="AJ17">IF(C17="","",INDEX(구분표!$I$2:$I$300, MATCH(1,(구분표!$E$2:$E$300='1추특출'!B17)*(구분표!$F$2:$F$300='1추특출'!C17)*(구분표!$G$2:$G$300='1추특출'!A17),0)))</f>
        <v/>
      </c>
      <c r="AL17" s="27"/>
    </row>
    <row r="18" spans="1:38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8"/>
        <v/>
      </c>
      <c r="J18" s="42"/>
      <c r="K18" s="45"/>
      <c r="L18" s="50">
        <f t="shared" si="19"/>
        <v>0</v>
      </c>
      <c r="M18" s="42"/>
      <c r="N18" s="45"/>
      <c r="O18" s="52">
        <f t="shared" si="20"/>
        <v>0</v>
      </c>
      <c r="P18" s="27" t="str">
        <f t="shared" si="21"/>
        <v>X</v>
      </c>
      <c r="Q18" s="29"/>
      <c r="S18" s="27"/>
      <c r="U18" s="27"/>
      <c r="V18" s="42">
        <f t="shared" si="22"/>
        <v>0</v>
      </c>
      <c r="W18" s="42">
        <f t="shared" si="23"/>
        <v>0</v>
      </c>
      <c r="X18" s="27" t="str">
        <f t="shared" si="24"/>
        <v>OK</v>
      </c>
      <c r="Z18" s="27"/>
      <c r="AA18" s="42">
        <f t="shared" si="25"/>
        <v>0</v>
      </c>
      <c r="AB18" s="42">
        <f t="shared" si="26"/>
        <v>0</v>
      </c>
      <c r="AC18" s="27" t="str">
        <f t="shared" si="27"/>
        <v>OK</v>
      </c>
      <c r="AE18" s="27" t="str">
        <f t="shared" si="28"/>
        <v/>
      </c>
      <c r="AG18" s="24" t="str">
        <f t="shared" si="4"/>
        <v/>
      </c>
      <c r="AH18" s="65" t="str">
        <f t="shared" si="29"/>
        <v/>
      </c>
      <c r="AJ18" s="27" t="str">
        <f t="array" ref="AJ18">IF(C18="","",INDEX(구분표!$I$2:$I$300, MATCH(1,(구분표!$E$2:$E$300='1추특출'!B18)*(구분표!$F$2:$F$300='1추특출'!C18)*(구분표!$G$2:$G$300='1추특출'!A18),0)))</f>
        <v/>
      </c>
      <c r="AL18" s="27"/>
    </row>
    <row r="19" spans="1:38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8"/>
        <v/>
      </c>
      <c r="J19" s="42"/>
      <c r="K19" s="45"/>
      <c r="L19" s="50">
        <f t="shared" si="19"/>
        <v>0</v>
      </c>
      <c r="M19" s="42"/>
      <c r="N19" s="45"/>
      <c r="O19" s="52">
        <f t="shared" si="20"/>
        <v>0</v>
      </c>
      <c r="P19" s="27" t="str">
        <f t="shared" si="21"/>
        <v>X</v>
      </c>
      <c r="Q19" s="29"/>
      <c r="S19" s="27"/>
      <c r="U19" s="27"/>
      <c r="V19" s="42">
        <f t="shared" si="22"/>
        <v>0</v>
      </c>
      <c r="W19" s="42">
        <f t="shared" si="23"/>
        <v>0</v>
      </c>
      <c r="X19" s="27" t="str">
        <f t="shared" si="24"/>
        <v>OK</v>
      </c>
      <c r="Z19" s="27"/>
      <c r="AA19" s="42">
        <f t="shared" si="25"/>
        <v>0</v>
      </c>
      <c r="AB19" s="42">
        <f t="shared" si="26"/>
        <v>0</v>
      </c>
      <c r="AC19" s="27" t="str">
        <f t="shared" si="27"/>
        <v>OK</v>
      </c>
      <c r="AE19" s="27" t="str">
        <f t="shared" si="28"/>
        <v/>
      </c>
      <c r="AG19" s="24" t="str">
        <f t="shared" si="4"/>
        <v/>
      </c>
      <c r="AH19" s="65" t="str">
        <f t="shared" si="29"/>
        <v/>
      </c>
      <c r="AJ19" s="27" t="str">
        <f t="array" ref="AJ19">IF(C19="","",INDEX(구분표!$I$2:$I$300, MATCH(1,(구분표!$E$2:$E$300='1추특출'!B19)*(구분표!$F$2:$F$300='1추특출'!C19)*(구분표!$G$2:$G$300='1추특출'!A19),0)))</f>
        <v/>
      </c>
      <c r="AL19" s="27"/>
    </row>
    <row r="20" spans="1:38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8"/>
        <v/>
      </c>
      <c r="J20" s="42"/>
      <c r="K20" s="45"/>
      <c r="L20" s="50">
        <f t="shared" si="19"/>
        <v>0</v>
      </c>
      <c r="M20" s="42"/>
      <c r="N20" s="45"/>
      <c r="O20" s="52">
        <f t="shared" si="20"/>
        <v>0</v>
      </c>
      <c r="P20" s="27" t="str">
        <f t="shared" si="21"/>
        <v>X</v>
      </c>
      <c r="Q20" s="29"/>
      <c r="S20" s="27"/>
      <c r="U20" s="27"/>
      <c r="V20" s="42">
        <f t="shared" si="22"/>
        <v>0</v>
      </c>
      <c r="W20" s="42">
        <f t="shared" si="23"/>
        <v>0</v>
      </c>
      <c r="X20" s="27" t="str">
        <f t="shared" si="24"/>
        <v>OK</v>
      </c>
      <c r="Z20" s="27"/>
      <c r="AA20" s="42">
        <f t="shared" si="25"/>
        <v>0</v>
      </c>
      <c r="AB20" s="42">
        <f t="shared" si="26"/>
        <v>0</v>
      </c>
      <c r="AC20" s="27" t="str">
        <f t="shared" si="27"/>
        <v>OK</v>
      </c>
      <c r="AE20" s="27" t="str">
        <f t="shared" si="28"/>
        <v/>
      </c>
      <c r="AG20" s="24" t="str">
        <f t="shared" si="4"/>
        <v/>
      </c>
      <c r="AH20" s="65" t="str">
        <f t="shared" si="29"/>
        <v/>
      </c>
      <c r="AJ20" s="27" t="str">
        <f t="array" ref="AJ20">IF(C20="","",INDEX(구분표!$I$2:$I$300, MATCH(1,(구분표!$E$2:$E$300='1추특출'!B20)*(구분표!$F$2:$F$300='1추특출'!C20)*(구분표!$G$2:$G$300='1추특출'!A20),0)))</f>
        <v/>
      </c>
      <c r="AL20" s="27"/>
    </row>
    <row r="21" spans="1:38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8"/>
        <v/>
      </c>
      <c r="J21" s="42"/>
      <c r="K21" s="45"/>
      <c r="L21" s="50">
        <f t="shared" si="19"/>
        <v>0</v>
      </c>
      <c r="M21" s="42"/>
      <c r="N21" s="45"/>
      <c r="O21" s="52">
        <f t="shared" si="20"/>
        <v>0</v>
      </c>
      <c r="P21" s="27" t="str">
        <f t="shared" si="21"/>
        <v>X</v>
      </c>
      <c r="Q21" s="29"/>
      <c r="S21" s="27"/>
      <c r="U21" s="27"/>
      <c r="V21" s="42">
        <f t="shared" si="22"/>
        <v>0</v>
      </c>
      <c r="W21" s="42">
        <f t="shared" si="23"/>
        <v>0</v>
      </c>
      <c r="X21" s="27" t="str">
        <f t="shared" si="24"/>
        <v>OK</v>
      </c>
      <c r="Z21" s="27"/>
      <c r="AA21" s="42">
        <f t="shared" si="25"/>
        <v>0</v>
      </c>
      <c r="AB21" s="42">
        <f t="shared" si="26"/>
        <v>0</v>
      </c>
      <c r="AC21" s="27" t="str">
        <f t="shared" si="27"/>
        <v>OK</v>
      </c>
      <c r="AE21" s="27" t="str">
        <f t="shared" si="28"/>
        <v/>
      </c>
      <c r="AG21" s="24" t="str">
        <f t="shared" si="4"/>
        <v/>
      </c>
      <c r="AH21" s="65" t="str">
        <f t="shared" si="29"/>
        <v/>
      </c>
      <c r="AJ21" s="27" t="str">
        <f t="array" ref="AJ21">IF(C21="","",INDEX(구분표!$I$2:$I$300, MATCH(1,(구분표!$E$2:$E$300='1추특출'!B21)*(구분표!$F$2:$F$300='1추특출'!C21)*(구분표!$G$2:$G$300='1추특출'!A21),0)))</f>
        <v/>
      </c>
      <c r="AL21" s="27"/>
    </row>
    <row r="22" spans="1:38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8"/>
        <v/>
      </c>
      <c r="J22" s="42"/>
      <c r="K22" s="45"/>
      <c r="L22" s="50">
        <f t="shared" si="19"/>
        <v>0</v>
      </c>
      <c r="M22" s="42"/>
      <c r="N22" s="45"/>
      <c r="O22" s="52">
        <f t="shared" si="20"/>
        <v>0</v>
      </c>
      <c r="P22" s="27" t="str">
        <f t="shared" si="21"/>
        <v>X</v>
      </c>
      <c r="Q22" s="29"/>
      <c r="S22" s="27"/>
      <c r="U22" s="27"/>
      <c r="V22" s="42">
        <f t="shared" si="22"/>
        <v>0</v>
      </c>
      <c r="W22" s="42">
        <f t="shared" si="23"/>
        <v>0</v>
      </c>
      <c r="X22" s="27" t="str">
        <f t="shared" si="24"/>
        <v>OK</v>
      </c>
      <c r="Z22" s="27"/>
      <c r="AA22" s="42">
        <f t="shared" si="25"/>
        <v>0</v>
      </c>
      <c r="AB22" s="42">
        <f t="shared" si="26"/>
        <v>0</v>
      </c>
      <c r="AC22" s="27" t="str">
        <f t="shared" si="27"/>
        <v>OK</v>
      </c>
      <c r="AE22" s="27" t="str">
        <f t="shared" si="28"/>
        <v/>
      </c>
      <c r="AG22" s="24" t="str">
        <f t="shared" si="4"/>
        <v/>
      </c>
      <c r="AH22" s="65" t="str">
        <f t="shared" si="29"/>
        <v/>
      </c>
      <c r="AJ22" s="27" t="str">
        <f t="array" ref="AJ22">IF(C22="","",INDEX(구분표!$I$2:$I$300, MATCH(1,(구분표!$E$2:$E$300='1추특출'!B22)*(구분표!$F$2:$F$300='1추특출'!C22)*(구분표!$G$2:$G$300='1추특출'!A22),0)))</f>
        <v/>
      </c>
      <c r="AL22" s="27"/>
    </row>
    <row r="23" spans="1:38" ht="50.1" customHeight="1" x14ac:dyDescent="0.3">
      <c r="A23" s="57" t="s">
        <v>697</v>
      </c>
      <c r="B23" s="58"/>
      <c r="C23" s="59"/>
      <c r="D23" s="58"/>
      <c r="E23" s="59"/>
      <c r="F23" s="58"/>
      <c r="G23" s="60">
        <f t="shared" ref="G23:O23" si="30">SUM(G24:G40)</f>
        <v>0</v>
      </c>
      <c r="H23" s="60">
        <f t="shared" si="30"/>
        <v>0</v>
      </c>
      <c r="I23" s="60">
        <f t="shared" si="30"/>
        <v>0</v>
      </c>
      <c r="J23" s="60">
        <f t="shared" si="30"/>
        <v>0</v>
      </c>
      <c r="K23" s="60">
        <f t="shared" si="30"/>
        <v>0</v>
      </c>
      <c r="L23" s="60">
        <f t="shared" si="30"/>
        <v>0</v>
      </c>
      <c r="M23" s="60">
        <f t="shared" si="30"/>
        <v>0</v>
      </c>
      <c r="N23" s="60">
        <f t="shared" si="30"/>
        <v>0</v>
      </c>
      <c r="O23" s="60">
        <f t="shared" si="30"/>
        <v>0</v>
      </c>
      <c r="P23" s="61"/>
      <c r="Q23" s="62"/>
      <c r="S23" s="27"/>
      <c r="U23" s="27"/>
      <c r="V23" s="42">
        <f t="shared" si="22"/>
        <v>0</v>
      </c>
      <c r="W23" s="42">
        <f t="shared" si="23"/>
        <v>0</v>
      </c>
      <c r="X23" s="27" t="str">
        <f t="shared" si="24"/>
        <v>OK</v>
      </c>
      <c r="Z23" s="27"/>
      <c r="AA23" s="42">
        <f t="shared" si="25"/>
        <v>0</v>
      </c>
      <c r="AB23" s="42">
        <f t="shared" si="26"/>
        <v>0</v>
      </c>
      <c r="AC23" s="27" t="str">
        <f t="shared" si="27"/>
        <v>OK</v>
      </c>
      <c r="AE23" s="27" t="str">
        <f t="shared" si="28"/>
        <v/>
      </c>
      <c r="AG23" s="24" t="str">
        <f t="shared" si="4"/>
        <v/>
      </c>
      <c r="AH23" s="65" t="str">
        <f t="shared" si="29"/>
        <v/>
      </c>
      <c r="AJ23" s="27" t="str">
        <f t="array" ref="AJ23">IF(C23="","",INDEX(구분표!$I$2:$I$300, MATCH(1,(구분표!$E$2:$E$300='1추특출'!B23)*(구분표!$F$2:$F$300='1추특출'!C23)*(구분표!$G$2:$G$300='1추특출'!A23),0)))</f>
        <v/>
      </c>
      <c r="AL23" s="27"/>
    </row>
    <row r="24" spans="1:38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ref="I24:I40" si="31">IF(D24="","",G24-H24)</f>
        <v/>
      </c>
      <c r="J24" s="42"/>
      <c r="K24" s="45"/>
      <c r="L24" s="50">
        <f t="shared" ref="L24:L40" si="32">IF(G24=0,H24+J24+K24,G24+J24+K24)</f>
        <v>0</v>
      </c>
      <c r="M24" s="42"/>
      <c r="N24" s="45"/>
      <c r="O24" s="52">
        <f t="shared" ref="O24:O40" si="33">IF(G24=0,H24+M24+N24,G24+M24+N24)</f>
        <v>0</v>
      </c>
      <c r="P24" s="27" t="str">
        <f t="shared" ref="P24:P40" si="34">IF(AND((L24=0),(O24&gt;0)),"O",IF(AND((J24&lt;0),(L24-O24&lt;0)),"O","X"))</f>
        <v>X</v>
      </c>
      <c r="Q24" s="29"/>
      <c r="S24" s="27"/>
      <c r="U24" s="27"/>
      <c r="V24" s="42">
        <f t="shared" si="22"/>
        <v>0</v>
      </c>
      <c r="W24" s="42">
        <f t="shared" si="23"/>
        <v>0</v>
      </c>
      <c r="X24" s="27" t="str">
        <f t="shared" si="24"/>
        <v>OK</v>
      </c>
      <c r="Z24" s="27"/>
      <c r="AA24" s="42">
        <f t="shared" si="25"/>
        <v>0</v>
      </c>
      <c r="AB24" s="42">
        <f t="shared" si="26"/>
        <v>0</v>
      </c>
      <c r="AC24" s="27" t="str">
        <f t="shared" si="27"/>
        <v>OK</v>
      </c>
      <c r="AE24" s="27" t="str">
        <f t="shared" si="28"/>
        <v/>
      </c>
      <c r="AG24" s="24" t="str">
        <f t="shared" si="4"/>
        <v/>
      </c>
      <c r="AH24" s="65" t="str">
        <f t="shared" si="29"/>
        <v/>
      </c>
      <c r="AJ24" s="27" t="str">
        <f t="array" ref="AJ24">IF(C24="","",INDEX(구분표!$I$2:$I$300, MATCH(1,(구분표!$E$2:$E$300='1추특출'!B24)*(구분표!$F$2:$F$300='1추특출'!C24)*(구분표!$G$2:$G$300='1추특출'!A24),0)))</f>
        <v/>
      </c>
      <c r="AL24" s="27"/>
    </row>
    <row r="25" spans="1:38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1"/>
        <v/>
      </c>
      <c r="J25" s="42"/>
      <c r="K25" s="45"/>
      <c r="L25" s="50">
        <f t="shared" si="32"/>
        <v>0</v>
      </c>
      <c r="M25" s="42"/>
      <c r="N25" s="45"/>
      <c r="O25" s="52">
        <f t="shared" si="33"/>
        <v>0</v>
      </c>
      <c r="P25" s="27" t="str">
        <f t="shared" si="34"/>
        <v>X</v>
      </c>
      <c r="Q25" s="29"/>
      <c r="S25" s="27"/>
      <c r="U25" s="27"/>
      <c r="V25" s="42">
        <f t="shared" si="22"/>
        <v>0</v>
      </c>
      <c r="W25" s="42">
        <f t="shared" si="23"/>
        <v>0</v>
      </c>
      <c r="X25" s="27" t="str">
        <f t="shared" si="24"/>
        <v>OK</v>
      </c>
      <c r="Z25" s="27"/>
      <c r="AA25" s="42">
        <f t="shared" si="25"/>
        <v>0</v>
      </c>
      <c r="AB25" s="42">
        <f t="shared" si="26"/>
        <v>0</v>
      </c>
      <c r="AC25" s="27" t="str">
        <f t="shared" si="27"/>
        <v>OK</v>
      </c>
      <c r="AE25" s="27" t="str">
        <f t="shared" si="28"/>
        <v/>
      </c>
      <c r="AG25" s="24" t="str">
        <f t="shared" si="4"/>
        <v/>
      </c>
      <c r="AH25" s="65" t="str">
        <f t="shared" si="29"/>
        <v/>
      </c>
      <c r="AJ25" s="27" t="str">
        <f t="array" ref="AJ25">IF(C25="","",INDEX(구분표!$I$2:$I$300, MATCH(1,(구분표!$E$2:$E$300='1추특출'!B25)*(구분표!$F$2:$F$300='1추특출'!C25)*(구분표!$G$2:$G$300='1추특출'!A25),0)))</f>
        <v/>
      </c>
      <c r="AL25" s="27"/>
    </row>
    <row r="26" spans="1:38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1"/>
        <v/>
      </c>
      <c r="J26" s="42"/>
      <c r="K26" s="45"/>
      <c r="L26" s="50">
        <f t="shared" si="32"/>
        <v>0</v>
      </c>
      <c r="M26" s="42"/>
      <c r="N26" s="45"/>
      <c r="O26" s="52">
        <f t="shared" si="33"/>
        <v>0</v>
      </c>
      <c r="P26" s="27" t="str">
        <f t="shared" si="34"/>
        <v>X</v>
      </c>
      <c r="Q26" s="29"/>
      <c r="S26" s="27"/>
      <c r="U26" s="27"/>
      <c r="V26" s="42">
        <f t="shared" si="22"/>
        <v>0</v>
      </c>
      <c r="W26" s="42">
        <f t="shared" si="23"/>
        <v>0</v>
      </c>
      <c r="X26" s="27" t="str">
        <f t="shared" si="24"/>
        <v>OK</v>
      </c>
      <c r="Z26" s="27"/>
      <c r="AA26" s="42">
        <f t="shared" si="25"/>
        <v>0</v>
      </c>
      <c r="AB26" s="42">
        <f t="shared" si="26"/>
        <v>0</v>
      </c>
      <c r="AC26" s="27" t="str">
        <f t="shared" si="27"/>
        <v>OK</v>
      </c>
      <c r="AE26" s="27" t="str">
        <f t="shared" si="28"/>
        <v/>
      </c>
      <c r="AG26" s="24" t="str">
        <f t="shared" si="4"/>
        <v/>
      </c>
      <c r="AH26" s="65" t="str">
        <f t="shared" si="29"/>
        <v/>
      </c>
      <c r="AJ26" s="27" t="str">
        <f t="array" ref="AJ26">IF(C26="","",INDEX(구분표!$I$2:$I$300, MATCH(1,(구분표!$E$2:$E$300='1추특출'!B26)*(구분표!$F$2:$F$300='1추특출'!C26)*(구분표!$G$2:$G$300='1추특출'!A26),0)))</f>
        <v/>
      </c>
      <c r="AL26" s="27"/>
    </row>
    <row r="27" spans="1:38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1"/>
        <v/>
      </c>
      <c r="J27" s="42"/>
      <c r="K27" s="45"/>
      <c r="L27" s="50">
        <f t="shared" si="32"/>
        <v>0</v>
      </c>
      <c r="M27" s="42"/>
      <c r="N27" s="45"/>
      <c r="O27" s="52">
        <f t="shared" si="33"/>
        <v>0</v>
      </c>
      <c r="P27" s="27" t="str">
        <f t="shared" si="34"/>
        <v>X</v>
      </c>
      <c r="Q27" s="29"/>
      <c r="S27" s="27"/>
      <c r="U27" s="27"/>
      <c r="V27" s="42">
        <f t="shared" si="22"/>
        <v>0</v>
      </c>
      <c r="W27" s="42">
        <f t="shared" si="23"/>
        <v>0</v>
      </c>
      <c r="X27" s="27" t="str">
        <f t="shared" si="24"/>
        <v>OK</v>
      </c>
      <c r="Z27" s="27"/>
      <c r="AA27" s="42">
        <f t="shared" si="25"/>
        <v>0</v>
      </c>
      <c r="AB27" s="42">
        <f t="shared" si="26"/>
        <v>0</v>
      </c>
      <c r="AC27" s="27" t="str">
        <f t="shared" si="27"/>
        <v>OK</v>
      </c>
      <c r="AE27" s="27" t="str">
        <f t="shared" si="28"/>
        <v/>
      </c>
      <c r="AG27" s="24" t="str">
        <f t="shared" si="4"/>
        <v/>
      </c>
      <c r="AH27" s="65" t="str">
        <f t="shared" si="29"/>
        <v/>
      </c>
      <c r="AJ27" s="27" t="str">
        <f t="array" ref="AJ27">IF(C27="","",INDEX(구분표!$I$2:$I$300, MATCH(1,(구분표!$E$2:$E$300='1추특출'!B27)*(구분표!$F$2:$F$300='1추특출'!C27)*(구분표!$G$2:$G$300='1추특출'!A27),0)))</f>
        <v/>
      </c>
      <c r="AL27" s="27"/>
    </row>
    <row r="28" spans="1:38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1"/>
        <v/>
      </c>
      <c r="J28" s="42"/>
      <c r="K28" s="45"/>
      <c r="L28" s="50">
        <f t="shared" si="32"/>
        <v>0</v>
      </c>
      <c r="M28" s="42"/>
      <c r="N28" s="45"/>
      <c r="O28" s="52">
        <f t="shared" si="33"/>
        <v>0</v>
      </c>
      <c r="P28" s="27" t="str">
        <f t="shared" si="34"/>
        <v>X</v>
      </c>
      <c r="Q28" s="29"/>
      <c r="S28" s="27"/>
      <c r="U28" s="27"/>
      <c r="V28" s="42">
        <f t="shared" si="22"/>
        <v>0</v>
      </c>
      <c r="W28" s="42">
        <f t="shared" si="23"/>
        <v>0</v>
      </c>
      <c r="X28" s="27" t="str">
        <f t="shared" si="24"/>
        <v>OK</v>
      </c>
      <c r="Z28" s="27"/>
      <c r="AA28" s="42">
        <f t="shared" si="25"/>
        <v>0</v>
      </c>
      <c r="AB28" s="42">
        <f t="shared" si="26"/>
        <v>0</v>
      </c>
      <c r="AC28" s="27" t="str">
        <f t="shared" si="27"/>
        <v>OK</v>
      </c>
      <c r="AE28" s="27" t="str">
        <f t="shared" si="28"/>
        <v/>
      </c>
      <c r="AG28" s="24" t="str">
        <f t="shared" si="4"/>
        <v/>
      </c>
      <c r="AH28" s="65" t="str">
        <f t="shared" si="29"/>
        <v/>
      </c>
      <c r="AJ28" s="27" t="str">
        <f t="array" ref="AJ28">IF(C28="","",INDEX(구분표!$I$2:$I$300, MATCH(1,(구분표!$E$2:$E$300='1추특출'!B28)*(구분표!$F$2:$F$300='1추특출'!C28)*(구분표!$G$2:$G$300='1추특출'!A28),0)))</f>
        <v/>
      </c>
      <c r="AL28" s="27"/>
    </row>
    <row r="29" spans="1:38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1"/>
        <v/>
      </c>
      <c r="J29" s="42"/>
      <c r="K29" s="45"/>
      <c r="L29" s="50">
        <f t="shared" si="32"/>
        <v>0</v>
      </c>
      <c r="M29" s="42"/>
      <c r="N29" s="45"/>
      <c r="O29" s="52">
        <f t="shared" si="33"/>
        <v>0</v>
      </c>
      <c r="P29" s="27" t="str">
        <f t="shared" si="34"/>
        <v>X</v>
      </c>
      <c r="Q29" s="29"/>
      <c r="S29" s="27"/>
      <c r="U29" s="27"/>
      <c r="V29" s="42">
        <f t="shared" si="22"/>
        <v>0</v>
      </c>
      <c r="W29" s="42">
        <f t="shared" si="23"/>
        <v>0</v>
      </c>
      <c r="X29" s="27" t="str">
        <f t="shared" si="24"/>
        <v>OK</v>
      </c>
      <c r="Z29" s="27"/>
      <c r="AA29" s="42">
        <f t="shared" si="25"/>
        <v>0</v>
      </c>
      <c r="AB29" s="42">
        <f t="shared" si="26"/>
        <v>0</v>
      </c>
      <c r="AC29" s="27" t="str">
        <f t="shared" si="27"/>
        <v>OK</v>
      </c>
      <c r="AE29" s="27" t="str">
        <f t="shared" si="28"/>
        <v/>
      </c>
      <c r="AG29" s="24" t="str">
        <f t="shared" si="4"/>
        <v/>
      </c>
      <c r="AH29" s="65" t="str">
        <f t="shared" si="29"/>
        <v/>
      </c>
      <c r="AJ29" s="27" t="str">
        <f t="array" ref="AJ29">IF(C29="","",INDEX(구분표!$I$2:$I$300, MATCH(1,(구분표!$E$2:$E$300='1추특출'!B29)*(구분표!$F$2:$F$300='1추특출'!C29)*(구분표!$G$2:$G$300='1추특출'!A29),0)))</f>
        <v/>
      </c>
      <c r="AL29" s="27"/>
    </row>
    <row r="30" spans="1:38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1"/>
        <v/>
      </c>
      <c r="J30" s="42"/>
      <c r="K30" s="45"/>
      <c r="L30" s="50">
        <f t="shared" si="32"/>
        <v>0</v>
      </c>
      <c r="M30" s="42"/>
      <c r="N30" s="45"/>
      <c r="O30" s="52">
        <f t="shared" si="33"/>
        <v>0</v>
      </c>
      <c r="P30" s="27" t="str">
        <f t="shared" si="34"/>
        <v>X</v>
      </c>
      <c r="Q30" s="29"/>
      <c r="S30" s="27"/>
      <c r="U30" s="27"/>
      <c r="V30" s="42">
        <f t="shared" si="22"/>
        <v>0</v>
      </c>
      <c r="W30" s="42">
        <f t="shared" si="23"/>
        <v>0</v>
      </c>
      <c r="X30" s="27" t="str">
        <f t="shared" si="24"/>
        <v>OK</v>
      </c>
      <c r="Z30" s="27"/>
      <c r="AA30" s="42">
        <f t="shared" si="25"/>
        <v>0</v>
      </c>
      <c r="AB30" s="42">
        <f t="shared" si="26"/>
        <v>0</v>
      </c>
      <c r="AC30" s="27" t="str">
        <f t="shared" si="27"/>
        <v>OK</v>
      </c>
      <c r="AE30" s="27" t="str">
        <f t="shared" si="28"/>
        <v/>
      </c>
      <c r="AG30" s="24" t="str">
        <f t="shared" si="4"/>
        <v/>
      </c>
      <c r="AH30" s="65" t="str">
        <f t="shared" si="29"/>
        <v/>
      </c>
      <c r="AJ30" s="27" t="str">
        <f t="array" ref="AJ30">IF(C30="","",INDEX(구분표!$I$2:$I$300, MATCH(1,(구분표!$E$2:$E$300='1추특출'!B30)*(구분표!$F$2:$F$300='1추특출'!C30)*(구분표!$G$2:$G$300='1추특출'!A30),0)))</f>
        <v/>
      </c>
      <c r="AL30" s="27"/>
    </row>
    <row r="31" spans="1:38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1"/>
        <v/>
      </c>
      <c r="J31" s="42"/>
      <c r="K31" s="45"/>
      <c r="L31" s="50">
        <f t="shared" si="32"/>
        <v>0</v>
      </c>
      <c r="M31" s="42"/>
      <c r="N31" s="45"/>
      <c r="O31" s="52">
        <f t="shared" si="33"/>
        <v>0</v>
      </c>
      <c r="P31" s="27" t="str">
        <f t="shared" si="34"/>
        <v>X</v>
      </c>
      <c r="Q31" s="29"/>
      <c r="S31" s="27"/>
      <c r="U31" s="27"/>
      <c r="V31" s="42">
        <f t="shared" si="22"/>
        <v>0</v>
      </c>
      <c r="W31" s="42">
        <f t="shared" si="23"/>
        <v>0</v>
      </c>
      <c r="X31" s="27" t="str">
        <f t="shared" si="24"/>
        <v>OK</v>
      </c>
      <c r="Z31" s="27"/>
      <c r="AA31" s="42">
        <f t="shared" si="25"/>
        <v>0</v>
      </c>
      <c r="AB31" s="42">
        <f t="shared" si="26"/>
        <v>0</v>
      </c>
      <c r="AC31" s="27" t="str">
        <f t="shared" si="27"/>
        <v>OK</v>
      </c>
      <c r="AE31" s="27" t="str">
        <f t="shared" si="28"/>
        <v/>
      </c>
      <c r="AG31" s="24" t="str">
        <f t="shared" si="4"/>
        <v/>
      </c>
      <c r="AH31" s="65" t="str">
        <f t="shared" si="29"/>
        <v/>
      </c>
      <c r="AJ31" s="27" t="str">
        <f t="array" ref="AJ31">IF(C31="","",INDEX(구분표!$I$2:$I$300, MATCH(1,(구분표!$E$2:$E$300='1추특출'!B31)*(구분표!$F$2:$F$300='1추특출'!C31)*(구분표!$G$2:$G$300='1추특출'!A31),0)))</f>
        <v/>
      </c>
      <c r="AL31" s="27"/>
    </row>
    <row r="32" spans="1:38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1"/>
        <v/>
      </c>
      <c r="J32" s="42"/>
      <c r="K32" s="45"/>
      <c r="L32" s="50">
        <f t="shared" si="32"/>
        <v>0</v>
      </c>
      <c r="M32" s="42"/>
      <c r="N32" s="45"/>
      <c r="O32" s="52">
        <f t="shared" si="33"/>
        <v>0</v>
      </c>
      <c r="P32" s="27" t="str">
        <f t="shared" si="34"/>
        <v>X</v>
      </c>
      <c r="Q32" s="29"/>
      <c r="S32" s="27"/>
      <c r="U32" s="27"/>
      <c r="V32" s="42">
        <f t="shared" si="22"/>
        <v>0</v>
      </c>
      <c r="W32" s="42">
        <f t="shared" si="23"/>
        <v>0</v>
      </c>
      <c r="X32" s="27" t="str">
        <f t="shared" si="24"/>
        <v>OK</v>
      </c>
      <c r="Z32" s="27"/>
      <c r="AA32" s="42">
        <f t="shared" si="25"/>
        <v>0</v>
      </c>
      <c r="AB32" s="42">
        <f t="shared" si="26"/>
        <v>0</v>
      </c>
      <c r="AC32" s="27" t="str">
        <f t="shared" si="27"/>
        <v>OK</v>
      </c>
      <c r="AE32" s="27" t="str">
        <f t="shared" si="28"/>
        <v/>
      </c>
      <c r="AG32" s="24" t="str">
        <f t="shared" si="4"/>
        <v/>
      </c>
      <c r="AH32" s="65" t="str">
        <f t="shared" si="29"/>
        <v/>
      </c>
      <c r="AJ32" s="27" t="str">
        <f t="array" ref="AJ32">IF(C32="","",INDEX(구분표!$I$2:$I$300, MATCH(1,(구분표!$E$2:$E$300='1추특출'!B32)*(구분표!$F$2:$F$300='1추특출'!C32)*(구분표!$G$2:$G$300='1추특출'!A32),0)))</f>
        <v/>
      </c>
      <c r="AL32" s="27"/>
    </row>
    <row r="33" spans="1:38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1"/>
        <v/>
      </c>
      <c r="J33" s="42"/>
      <c r="K33" s="45"/>
      <c r="L33" s="50">
        <f t="shared" si="32"/>
        <v>0</v>
      </c>
      <c r="M33" s="42"/>
      <c r="N33" s="45"/>
      <c r="O33" s="52">
        <f t="shared" si="33"/>
        <v>0</v>
      </c>
      <c r="P33" s="27" t="str">
        <f t="shared" si="34"/>
        <v>X</v>
      </c>
      <c r="Q33" s="29"/>
      <c r="S33" s="27"/>
      <c r="U33" s="27"/>
      <c r="V33" s="42">
        <f t="shared" si="22"/>
        <v>0</v>
      </c>
      <c r="W33" s="42">
        <f t="shared" si="23"/>
        <v>0</v>
      </c>
      <c r="X33" s="27" t="str">
        <f t="shared" si="24"/>
        <v>OK</v>
      </c>
      <c r="Z33" s="27"/>
      <c r="AA33" s="42">
        <f t="shared" si="25"/>
        <v>0</v>
      </c>
      <c r="AB33" s="42">
        <f t="shared" si="26"/>
        <v>0</v>
      </c>
      <c r="AC33" s="27" t="str">
        <f t="shared" si="27"/>
        <v>OK</v>
      </c>
      <c r="AE33" s="27" t="str">
        <f t="shared" si="28"/>
        <v/>
      </c>
      <c r="AG33" s="24" t="str">
        <f t="shared" si="4"/>
        <v/>
      </c>
      <c r="AH33" s="65" t="str">
        <f t="shared" si="29"/>
        <v/>
      </c>
      <c r="AJ33" s="27" t="str">
        <f t="array" ref="AJ33">IF(C33="","",INDEX(구분표!$I$2:$I$300, MATCH(1,(구분표!$E$2:$E$300='1추특출'!B33)*(구분표!$F$2:$F$300='1추특출'!C33)*(구분표!$G$2:$G$300='1추특출'!A33),0)))</f>
        <v/>
      </c>
      <c r="AL33" s="27"/>
    </row>
    <row r="34" spans="1:38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1"/>
        <v/>
      </c>
      <c r="J34" s="42"/>
      <c r="K34" s="45"/>
      <c r="L34" s="50">
        <f t="shared" si="32"/>
        <v>0</v>
      </c>
      <c r="M34" s="42"/>
      <c r="N34" s="45"/>
      <c r="O34" s="52">
        <f t="shared" si="33"/>
        <v>0</v>
      </c>
      <c r="P34" s="27" t="str">
        <f t="shared" si="34"/>
        <v>X</v>
      </c>
      <c r="Q34" s="29"/>
      <c r="S34" s="27"/>
      <c r="U34" s="27"/>
      <c r="V34" s="42">
        <f t="shared" si="22"/>
        <v>0</v>
      </c>
      <c r="W34" s="42">
        <f t="shared" si="23"/>
        <v>0</v>
      </c>
      <c r="X34" s="27" t="str">
        <f t="shared" si="24"/>
        <v>OK</v>
      </c>
      <c r="Z34" s="27"/>
      <c r="AA34" s="42">
        <f t="shared" si="25"/>
        <v>0</v>
      </c>
      <c r="AB34" s="42">
        <f t="shared" si="26"/>
        <v>0</v>
      </c>
      <c r="AC34" s="27" t="str">
        <f t="shared" si="27"/>
        <v>OK</v>
      </c>
      <c r="AE34" s="27" t="str">
        <f t="shared" si="28"/>
        <v/>
      </c>
      <c r="AG34" s="24" t="str">
        <f t="shared" si="4"/>
        <v/>
      </c>
      <c r="AH34" s="65" t="str">
        <f t="shared" si="29"/>
        <v/>
      </c>
      <c r="AJ34" s="27" t="str">
        <f t="array" ref="AJ34">IF(C34="","",INDEX(구분표!$I$2:$I$300, MATCH(1,(구분표!$E$2:$E$300='1추특출'!B34)*(구분표!$F$2:$F$300='1추특출'!C34)*(구분표!$G$2:$G$300='1추특출'!A34),0)))</f>
        <v/>
      </c>
      <c r="AL34" s="27"/>
    </row>
    <row r="35" spans="1:38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1"/>
        <v/>
      </c>
      <c r="J35" s="42"/>
      <c r="K35" s="45"/>
      <c r="L35" s="50">
        <f t="shared" si="32"/>
        <v>0</v>
      </c>
      <c r="M35" s="42"/>
      <c r="N35" s="45"/>
      <c r="O35" s="52">
        <f t="shared" si="33"/>
        <v>0</v>
      </c>
      <c r="P35" s="27" t="str">
        <f t="shared" si="34"/>
        <v>X</v>
      </c>
      <c r="Q35" s="29"/>
      <c r="S35" s="27"/>
      <c r="U35" s="27"/>
      <c r="V35" s="42">
        <f t="shared" si="22"/>
        <v>0</v>
      </c>
      <c r="W35" s="42">
        <f t="shared" si="23"/>
        <v>0</v>
      </c>
      <c r="X35" s="27" t="str">
        <f t="shared" si="24"/>
        <v>OK</v>
      </c>
      <c r="Z35" s="27"/>
      <c r="AA35" s="42">
        <f t="shared" si="25"/>
        <v>0</v>
      </c>
      <c r="AB35" s="42">
        <f t="shared" si="26"/>
        <v>0</v>
      </c>
      <c r="AC35" s="27" t="str">
        <f t="shared" si="27"/>
        <v>OK</v>
      </c>
      <c r="AE35" s="27" t="str">
        <f t="shared" si="28"/>
        <v/>
      </c>
      <c r="AG35" s="24" t="str">
        <f t="shared" si="4"/>
        <v/>
      </c>
      <c r="AH35" s="65" t="str">
        <f t="shared" si="29"/>
        <v/>
      </c>
      <c r="AJ35" s="27" t="str">
        <f t="array" ref="AJ35">IF(C35="","",INDEX(구분표!$I$2:$I$300, MATCH(1,(구분표!$E$2:$E$300='1추특출'!B35)*(구분표!$F$2:$F$300='1추특출'!C35)*(구분표!$G$2:$G$300='1추특출'!A35),0)))</f>
        <v/>
      </c>
      <c r="AL35" s="27"/>
    </row>
    <row r="36" spans="1:38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1"/>
        <v/>
      </c>
      <c r="J36" s="42"/>
      <c r="K36" s="45"/>
      <c r="L36" s="50">
        <f t="shared" si="32"/>
        <v>0</v>
      </c>
      <c r="M36" s="42"/>
      <c r="N36" s="45"/>
      <c r="O36" s="52">
        <f t="shared" si="33"/>
        <v>0</v>
      </c>
      <c r="P36" s="27" t="str">
        <f t="shared" si="34"/>
        <v>X</v>
      </c>
      <c r="Q36" s="29"/>
      <c r="S36" s="27"/>
      <c r="U36" s="27"/>
      <c r="V36" s="42">
        <f t="shared" si="22"/>
        <v>0</v>
      </c>
      <c r="W36" s="42">
        <f t="shared" si="23"/>
        <v>0</v>
      </c>
      <c r="X36" s="27" t="str">
        <f t="shared" si="24"/>
        <v>OK</v>
      </c>
      <c r="Z36" s="27"/>
      <c r="AA36" s="42">
        <f t="shared" si="25"/>
        <v>0</v>
      </c>
      <c r="AB36" s="42">
        <f t="shared" si="26"/>
        <v>0</v>
      </c>
      <c r="AC36" s="27" t="str">
        <f t="shared" si="27"/>
        <v>OK</v>
      </c>
      <c r="AE36" s="27" t="str">
        <f t="shared" si="28"/>
        <v/>
      </c>
      <c r="AG36" s="24" t="str">
        <f t="shared" si="4"/>
        <v/>
      </c>
      <c r="AH36" s="65" t="str">
        <f t="shared" si="29"/>
        <v/>
      </c>
      <c r="AJ36" s="27" t="str">
        <f t="array" ref="AJ36">IF(C36="","",INDEX(구분표!$I$2:$I$300, MATCH(1,(구분표!$E$2:$E$300='1추특출'!B36)*(구분표!$F$2:$F$300='1추특출'!C36)*(구분표!$G$2:$G$300='1추특출'!A36),0)))</f>
        <v/>
      </c>
      <c r="AL36" s="27"/>
    </row>
    <row r="37" spans="1:38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1"/>
        <v/>
      </c>
      <c r="J37" s="42"/>
      <c r="K37" s="45"/>
      <c r="L37" s="50">
        <f t="shared" si="32"/>
        <v>0</v>
      </c>
      <c r="M37" s="42"/>
      <c r="N37" s="45"/>
      <c r="O37" s="52">
        <f t="shared" si="33"/>
        <v>0</v>
      </c>
      <c r="P37" s="27" t="str">
        <f t="shared" si="34"/>
        <v>X</v>
      </c>
      <c r="Q37" s="29"/>
      <c r="S37" s="27"/>
      <c r="U37" s="27"/>
      <c r="V37" s="42">
        <f t="shared" si="22"/>
        <v>0</v>
      </c>
      <c r="W37" s="42">
        <f t="shared" si="23"/>
        <v>0</v>
      </c>
      <c r="X37" s="27" t="str">
        <f t="shared" si="24"/>
        <v>OK</v>
      </c>
      <c r="Z37" s="27"/>
      <c r="AA37" s="42">
        <f t="shared" si="25"/>
        <v>0</v>
      </c>
      <c r="AB37" s="42">
        <f t="shared" si="26"/>
        <v>0</v>
      </c>
      <c r="AC37" s="27" t="str">
        <f t="shared" si="27"/>
        <v>OK</v>
      </c>
      <c r="AE37" s="27" t="str">
        <f t="shared" si="28"/>
        <v/>
      </c>
      <c r="AG37" s="24" t="str">
        <f t="shared" si="4"/>
        <v/>
      </c>
      <c r="AH37" s="65" t="str">
        <f t="shared" si="29"/>
        <v/>
      </c>
      <c r="AJ37" s="27" t="str">
        <f t="array" ref="AJ37">IF(C37="","",INDEX(구분표!$I$2:$I$300, MATCH(1,(구분표!$E$2:$E$300='1추특출'!B37)*(구분표!$F$2:$F$300='1추특출'!C37)*(구분표!$G$2:$G$300='1추특출'!A37),0)))</f>
        <v/>
      </c>
      <c r="AL37" s="27"/>
    </row>
    <row r="38" spans="1:38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1"/>
        <v/>
      </c>
      <c r="J38" s="42"/>
      <c r="K38" s="45"/>
      <c r="L38" s="50">
        <f t="shared" si="32"/>
        <v>0</v>
      </c>
      <c r="M38" s="42"/>
      <c r="N38" s="45"/>
      <c r="O38" s="52">
        <f t="shared" si="33"/>
        <v>0</v>
      </c>
      <c r="P38" s="27" t="str">
        <f t="shared" si="34"/>
        <v>X</v>
      </c>
      <c r="Q38" s="29"/>
      <c r="S38" s="27"/>
      <c r="U38" s="27"/>
      <c r="V38" s="42">
        <f t="shared" si="22"/>
        <v>0</v>
      </c>
      <c r="W38" s="42">
        <f t="shared" si="23"/>
        <v>0</v>
      </c>
      <c r="X38" s="27" t="str">
        <f t="shared" si="24"/>
        <v>OK</v>
      </c>
      <c r="Z38" s="27"/>
      <c r="AA38" s="42">
        <f t="shared" si="25"/>
        <v>0</v>
      </c>
      <c r="AB38" s="42">
        <f t="shared" si="26"/>
        <v>0</v>
      </c>
      <c r="AC38" s="27" t="str">
        <f t="shared" si="27"/>
        <v>OK</v>
      </c>
      <c r="AE38" s="27" t="str">
        <f t="shared" si="28"/>
        <v/>
      </c>
      <c r="AG38" s="24" t="str">
        <f t="shared" si="4"/>
        <v/>
      </c>
      <c r="AH38" s="65" t="str">
        <f t="shared" si="29"/>
        <v/>
      </c>
      <c r="AJ38" s="27" t="str">
        <f t="array" ref="AJ38">IF(C38="","",INDEX(구분표!$I$2:$I$300, MATCH(1,(구분표!$E$2:$E$300='1추특출'!B38)*(구분표!$F$2:$F$300='1추특출'!C38)*(구분표!$G$2:$G$300='1추특출'!A38),0)))</f>
        <v/>
      </c>
      <c r="AL38" s="27"/>
    </row>
    <row r="39" spans="1:38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1"/>
        <v/>
      </c>
      <c r="J39" s="42"/>
      <c r="K39" s="45"/>
      <c r="L39" s="50">
        <f t="shared" si="32"/>
        <v>0</v>
      </c>
      <c r="M39" s="42"/>
      <c r="N39" s="45"/>
      <c r="O39" s="52">
        <f t="shared" si="33"/>
        <v>0</v>
      </c>
      <c r="P39" s="27" t="str">
        <f t="shared" si="34"/>
        <v>X</v>
      </c>
      <c r="Q39" s="29"/>
      <c r="S39" s="27"/>
      <c r="U39" s="27"/>
      <c r="V39" s="42">
        <f t="shared" si="22"/>
        <v>0</v>
      </c>
      <c r="W39" s="42">
        <f t="shared" si="23"/>
        <v>0</v>
      </c>
      <c r="X39" s="27" t="str">
        <f t="shared" si="24"/>
        <v>OK</v>
      </c>
      <c r="Z39" s="27"/>
      <c r="AA39" s="42">
        <f t="shared" si="25"/>
        <v>0</v>
      </c>
      <c r="AB39" s="42">
        <f t="shared" si="26"/>
        <v>0</v>
      </c>
      <c r="AC39" s="27" t="str">
        <f t="shared" si="27"/>
        <v>OK</v>
      </c>
      <c r="AE39" s="27" t="str">
        <f t="shared" si="28"/>
        <v/>
      </c>
      <c r="AG39" s="24" t="str">
        <f t="shared" si="4"/>
        <v/>
      </c>
      <c r="AH39" s="65" t="str">
        <f t="shared" si="29"/>
        <v/>
      </c>
      <c r="AJ39" s="27" t="str">
        <f t="array" ref="AJ39">IF(C39="","",INDEX(구분표!$I$2:$I$300, MATCH(1,(구분표!$E$2:$E$300='1추특출'!B39)*(구분표!$F$2:$F$300='1추특출'!C39)*(구분표!$G$2:$G$300='1추특출'!A39),0)))</f>
        <v/>
      </c>
      <c r="AL39" s="27"/>
    </row>
    <row r="40" spans="1:38" ht="50.1" customHeight="1" x14ac:dyDescent="0.3">
      <c r="A40" s="34" t="str">
        <f>IFERROR(VLOOKUP($C40,구분표!$A$2:$C$300,2,FALSE),"")</f>
        <v/>
      </c>
      <c r="B40" s="25" t="str">
        <f>IFERROR(VLOOKUP($C40,구분표!$A$2:$C$300,3,FALSE),"")</f>
        <v/>
      </c>
      <c r="C40" s="32"/>
      <c r="D40" s="37"/>
      <c r="E40" s="38"/>
      <c r="F40" s="37"/>
      <c r="G40" s="46"/>
      <c r="H40" s="43"/>
      <c r="I40" s="55" t="str">
        <f t="shared" si="31"/>
        <v/>
      </c>
      <c r="J40" s="43"/>
      <c r="K40" s="47"/>
      <c r="L40" s="51">
        <f t="shared" si="32"/>
        <v>0</v>
      </c>
      <c r="M40" s="43"/>
      <c r="N40" s="47"/>
      <c r="O40" s="53">
        <f t="shared" si="33"/>
        <v>0</v>
      </c>
      <c r="P40" s="28" t="str">
        <f t="shared" si="34"/>
        <v>X</v>
      </c>
      <c r="Q40" s="30"/>
      <c r="S40" s="28"/>
      <c r="U40" s="28"/>
      <c r="V40" s="43">
        <f t="shared" si="22"/>
        <v>0</v>
      </c>
      <c r="W40" s="43">
        <f t="shared" si="23"/>
        <v>0</v>
      </c>
      <c r="X40" s="28" t="str">
        <f t="shared" si="24"/>
        <v>OK</v>
      </c>
      <c r="Z40" s="28"/>
      <c r="AA40" s="43">
        <f t="shared" si="25"/>
        <v>0</v>
      </c>
      <c r="AB40" s="43">
        <f t="shared" si="26"/>
        <v>0</v>
      </c>
      <c r="AC40" s="28" t="str">
        <f t="shared" si="27"/>
        <v>OK</v>
      </c>
      <c r="AE40" s="28" t="str">
        <f t="shared" si="28"/>
        <v/>
      </c>
      <c r="AG40" s="25" t="str">
        <f t="shared" si="4"/>
        <v/>
      </c>
      <c r="AH40" s="66" t="str">
        <f t="shared" si="29"/>
        <v/>
      </c>
      <c r="AJ40" s="28" t="str">
        <f t="array" ref="AJ40">IF(C40="","",INDEX(구분표!$I$2:$I$300, MATCH(1,(구분표!$E$2:$E$300='1추특출'!B40)*(구분표!$F$2:$F$300='1추특출'!C40)*(구분표!$G$2:$G$300='1추특출'!A40),0)))</f>
        <v/>
      </c>
      <c r="AL40" s="28"/>
    </row>
  </sheetData>
  <autoFilter ref="A6:AL6"/>
  <mergeCells count="25">
    <mergeCell ref="AL4:AL5"/>
    <mergeCell ref="Z4:Z5"/>
    <mergeCell ref="AA4:AC4"/>
    <mergeCell ref="AE4:AE5"/>
    <mergeCell ref="AG4:AG5"/>
    <mergeCell ref="AH4:AH5"/>
    <mergeCell ref="AJ4:AJ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6</vt:i4>
      </vt:variant>
    </vt:vector>
  </HeadingPairs>
  <TitlesOfParts>
    <vt:vector size="18" baseType="lpstr">
      <vt:lpstr>구분표</vt:lpstr>
      <vt:lpstr>예결표지(세로)</vt:lpstr>
      <vt:lpstr>예결표지(가로)</vt:lpstr>
      <vt:lpstr>추경표지</vt:lpstr>
      <vt:lpstr>1추검증</vt:lpstr>
      <vt:lpstr>1추총괄표</vt:lpstr>
      <vt:lpstr>1추총괄표(실국)</vt:lpstr>
      <vt:lpstr>1추총괄표(위원회)</vt:lpstr>
      <vt:lpstr>1추일입</vt:lpstr>
      <vt:lpstr>1추일출</vt:lpstr>
      <vt:lpstr>1추특입</vt:lpstr>
      <vt:lpstr>1추특출</vt:lpstr>
      <vt:lpstr>'1추일입'!Print_Area</vt:lpstr>
      <vt:lpstr>'1추일출'!Print_Area</vt:lpstr>
      <vt:lpstr>'1추총괄표'!Print_Area</vt:lpstr>
      <vt:lpstr>'1추특입'!Print_Area</vt:lpstr>
      <vt:lpstr>'1추특출'!Print_Area</vt:lpstr>
      <vt:lpstr>'1추일출'!Print_Titles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Administrator</cp:lastModifiedBy>
  <cp:lastPrinted>2015-07-27T02:25:54Z</cp:lastPrinted>
  <dcterms:created xsi:type="dcterms:W3CDTF">2015-06-26T00:14:49Z</dcterms:created>
  <dcterms:modified xsi:type="dcterms:W3CDTF">2015-07-27T02:26:05Z</dcterms:modified>
</cp:coreProperties>
</file>